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updateLinks="never" defaultThemeVersion="166925"/>
  <mc:AlternateContent xmlns:mc="http://schemas.openxmlformats.org/markup-compatibility/2006">
    <mc:Choice Requires="x15">
      <x15ac:absPath xmlns:x15ac="http://schemas.microsoft.com/office/spreadsheetml/2010/11/ac" url="C:\Users\e082908\Desktop\New Website Docs\Grantee Report Forms by SOW\ODCP\"/>
    </mc:Choice>
  </mc:AlternateContent>
  <xr:revisionPtr revIDLastSave="0" documentId="8_{72D67252-FBC2-453D-B9E0-A345FD776FC8}" xr6:coauthVersionLast="47" xr6:coauthVersionMax="47" xr10:uidLastSave="{00000000-0000-0000-0000-000000000000}"/>
  <bookViews>
    <workbookView xWindow="-120" yWindow="-120" windowWidth="24240" windowHeight="13140" activeTab="1" xr2:uid="{3EFFC664-B946-46BA-B214-C1647B8297E2}"/>
  </bookViews>
  <sheets>
    <sheet name="INSTRUCTIONS" sheetId="4" r:id="rId1"/>
    <sheet name="BASE GRANTEE INFO &amp; UPDATES" sheetId="1" r:id="rId2"/>
    <sheet name="CLIENT ACTIVITY" sheetId="10" r:id="rId3"/>
    <sheet name="TRAINING" sheetId="8" r:id="rId4"/>
    <sheet name="ACTIVITIES MEETINGS EVENTS" sheetId="9" r:id="rId5"/>
    <sheet name="CONSUMER FEEDBACK" sheetId="6" r:id="rId6"/>
    <sheet name="SUMMARY" sheetId="5" r:id="rId7"/>
    <sheet name="Pick List " sheetId="2"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14" i="5" l="1"/>
  <c r="N15" i="5" s="1"/>
  <c r="N13" i="5"/>
  <c r="AS52" i="5"/>
  <c r="A2" i="5" l="1"/>
  <c r="A3" i="6"/>
  <c r="A3" i="9"/>
  <c r="A3" i="8"/>
  <c r="A3" i="10"/>
  <c r="A1" i="5"/>
  <c r="A2" i="6"/>
  <c r="A2" i="9"/>
  <c r="A2" i="8"/>
  <c r="A2" i="10"/>
  <c r="N5" i="10"/>
  <c r="S155" i="5"/>
  <c r="S156" i="5"/>
  <c r="O147" i="5"/>
  <c r="O150" i="5"/>
  <c r="O149" i="5"/>
  <c r="O148" i="5"/>
  <c r="S138" i="5"/>
  <c r="S139" i="5"/>
  <c r="AG125" i="5"/>
  <c r="AG133" i="5"/>
  <c r="AG132" i="5"/>
  <c r="AG131" i="5"/>
  <c r="AG130" i="5"/>
  <c r="AG129" i="5"/>
  <c r="AG128" i="5"/>
  <c r="AG127" i="5"/>
  <c r="AG126" i="5"/>
  <c r="M110" i="5"/>
  <c r="S91" i="5"/>
  <c r="S90" i="5"/>
  <c r="S85" i="5"/>
  <c r="S84" i="5"/>
  <c r="M76" i="5"/>
  <c r="S92" i="5" l="1"/>
  <c r="S157" i="5"/>
  <c r="O151" i="5"/>
  <c r="S140" i="5"/>
  <c r="AG134" i="5"/>
  <c r="S86" i="5"/>
  <c r="M78" i="5"/>
  <c r="M79" i="5"/>
  <c r="M77" i="5"/>
  <c r="AH118" i="5"/>
  <c r="AH117" i="5"/>
  <c r="AH116" i="5"/>
  <c r="AH115" i="5"/>
  <c r="AH114" i="5"/>
  <c r="AH113" i="5"/>
  <c r="AH112" i="5"/>
  <c r="AH111" i="5"/>
  <c r="AA118" i="5"/>
  <c r="AA117" i="5"/>
  <c r="AA116" i="5"/>
  <c r="AA115" i="5"/>
  <c r="AA114" i="5"/>
  <c r="AA113" i="5"/>
  <c r="AA112" i="5"/>
  <c r="AA111" i="5"/>
  <c r="T118" i="5"/>
  <c r="T117" i="5"/>
  <c r="T116" i="5"/>
  <c r="T115" i="5"/>
  <c r="T114" i="5"/>
  <c r="T113" i="5"/>
  <c r="T112" i="5"/>
  <c r="T111" i="5"/>
  <c r="T110" i="5"/>
  <c r="M118" i="5"/>
  <c r="M117" i="5"/>
  <c r="M116" i="5"/>
  <c r="M115" i="5"/>
  <c r="M114" i="5"/>
  <c r="M113" i="5"/>
  <c r="M112" i="5"/>
  <c r="M111" i="5"/>
  <c r="AH110" i="5"/>
  <c r="AA110" i="5"/>
  <c r="BI514" i="8"/>
  <c r="BJ514" i="8"/>
  <c r="BK514" i="8"/>
  <c r="BK578" i="8" s="1"/>
  <c r="BL514" i="8"/>
  <c r="BM514" i="8"/>
  <c r="BN514" i="8"/>
  <c r="BN578" i="8" s="1"/>
  <c r="BO514" i="8"/>
  <c r="BP514" i="8"/>
  <c r="BP578" i="8" s="1"/>
  <c r="BQ514" i="8"/>
  <c r="BI578" i="8"/>
  <c r="BJ578" i="8"/>
  <c r="BL578" i="8"/>
  <c r="BM578" i="8"/>
  <c r="BO578" i="8"/>
  <c r="BQ578" i="8"/>
  <c r="AO113" i="5" l="1"/>
  <c r="AO118" i="5"/>
  <c r="AO112" i="5"/>
  <c r="AO111" i="5"/>
  <c r="AO117" i="5"/>
  <c r="AO116" i="5"/>
  <c r="AO115" i="5"/>
  <c r="AO114" i="5"/>
  <c r="AO110" i="5"/>
  <c r="M80" i="5"/>
  <c r="AO119" i="5" l="1"/>
  <c r="M96" i="5"/>
  <c r="AH104" i="5"/>
  <c r="AH103" i="5"/>
  <c r="AH102" i="5"/>
  <c r="AH101" i="5"/>
  <c r="AH100" i="5"/>
  <c r="AH99" i="5"/>
  <c r="AH98" i="5"/>
  <c r="AH97" i="5"/>
  <c r="AH96" i="5"/>
  <c r="AA104" i="5"/>
  <c r="AA103" i="5"/>
  <c r="AA102" i="5"/>
  <c r="AA101" i="5"/>
  <c r="AA100" i="5"/>
  <c r="AA99" i="5"/>
  <c r="AA98" i="5"/>
  <c r="AA97" i="5"/>
  <c r="AA96" i="5"/>
  <c r="T104" i="5"/>
  <c r="T103" i="5"/>
  <c r="T102" i="5"/>
  <c r="T101" i="5"/>
  <c r="T100" i="5"/>
  <c r="T99" i="5"/>
  <c r="T98" i="5"/>
  <c r="T97" i="5"/>
  <c r="T96" i="5"/>
  <c r="M104" i="5"/>
  <c r="M103" i="5"/>
  <c r="M102" i="5"/>
  <c r="M101" i="5"/>
  <c r="M100" i="5"/>
  <c r="M99" i="5"/>
  <c r="M98" i="5"/>
  <c r="M97" i="5"/>
  <c r="V42" i="5"/>
  <c r="L65" i="5"/>
  <c r="AO97" i="5" l="1"/>
  <c r="AO104" i="5"/>
  <c r="AO103" i="5"/>
  <c r="AO98" i="5"/>
  <c r="AA106" i="5"/>
  <c r="AO99" i="5"/>
  <c r="AO101" i="5"/>
  <c r="T106" i="5"/>
  <c r="AO100" i="5"/>
  <c r="AH106" i="5"/>
  <c r="AO102" i="5"/>
  <c r="AO96" i="5"/>
  <c r="T119" i="5"/>
  <c r="AA119" i="5"/>
  <c r="AH119" i="5"/>
  <c r="M119" i="5"/>
  <c r="M106" i="5"/>
  <c r="A104" i="5"/>
  <c r="A103" i="5"/>
  <c r="A102" i="5"/>
  <c r="BF11" i="8"/>
  <c r="A101" i="5"/>
  <c r="A100" i="5"/>
  <c r="A99" i="5"/>
  <c r="A98" i="5"/>
  <c r="A97" i="5"/>
  <c r="A96" i="5"/>
  <c r="AZ11" i="8"/>
  <c r="AF9" i="8"/>
  <c r="AF8" i="8"/>
  <c r="BH8" i="5"/>
  <c r="AF9" i="6"/>
  <c r="AF9" i="9"/>
  <c r="AF9" i="10"/>
  <c r="AF8" i="9"/>
  <c r="BH7" i="5"/>
  <c r="AF8" i="6"/>
  <c r="AF8" i="10"/>
  <c r="BH6" i="5"/>
  <c r="AF7" i="6"/>
  <c r="AF7" i="9"/>
  <c r="AF7" i="10"/>
  <c r="AF7" i="8"/>
  <c r="BH5" i="5"/>
  <c r="AF6" i="6"/>
  <c r="AF6" i="9"/>
  <c r="AF6" i="10"/>
  <c r="AF6" i="8"/>
  <c r="BH4" i="5"/>
  <c r="AF5" i="6"/>
  <c r="AF5" i="9"/>
  <c r="AF5" i="10"/>
  <c r="AF5" i="8"/>
  <c r="Z8" i="5"/>
  <c r="V9" i="6"/>
  <c r="V9" i="9"/>
  <c r="V9" i="10"/>
  <c r="V9" i="8"/>
  <c r="P8" i="5"/>
  <c r="N9" i="6"/>
  <c r="N9" i="9"/>
  <c r="N9" i="10"/>
  <c r="N9" i="8"/>
  <c r="P6" i="5"/>
  <c r="N7" i="6"/>
  <c r="N7" i="9"/>
  <c r="N7" i="10"/>
  <c r="N7" i="8"/>
  <c r="P5" i="5"/>
  <c r="N6" i="6"/>
  <c r="N6" i="9"/>
  <c r="N6" i="10"/>
  <c r="N6" i="8"/>
  <c r="P4" i="5"/>
  <c r="N5" i="6"/>
  <c r="N5" i="9"/>
  <c r="N5" i="8"/>
  <c r="BH11" i="8"/>
  <c r="BG11" i="8"/>
  <c r="BE11" i="8"/>
  <c r="BD11" i="8"/>
  <c r="BC11" i="8"/>
  <c r="BB11" i="8"/>
  <c r="BA11" i="8"/>
  <c r="AO106" i="5" l="1"/>
  <c r="AS54" i="5"/>
  <c r="AY58" i="5"/>
  <c r="R58" i="5"/>
  <c r="CI1012" i="10"/>
  <c r="CI1011" i="10"/>
  <c r="CI1010" i="10"/>
  <c r="CI1009" i="10"/>
  <c r="CI1008" i="10"/>
  <c r="CI1007" i="10"/>
  <c r="CI1006" i="10"/>
  <c r="CI1005" i="10"/>
  <c r="CI1004" i="10"/>
  <c r="CI1003" i="10"/>
  <c r="CI1002" i="10"/>
  <c r="CI1001" i="10"/>
  <c r="CI1000" i="10"/>
  <c r="CI999" i="10"/>
  <c r="CI998" i="10"/>
  <c r="CI997" i="10"/>
  <c r="CI996" i="10"/>
  <c r="CI995" i="10"/>
  <c r="CI994" i="10"/>
  <c r="CI993" i="10"/>
  <c r="CI992" i="10"/>
  <c r="CI991" i="10"/>
  <c r="CI990" i="10"/>
  <c r="CI989" i="10"/>
  <c r="CI988" i="10"/>
  <c r="CI987" i="10"/>
  <c r="CI986" i="10"/>
  <c r="CI985" i="10"/>
  <c r="CI984" i="10"/>
  <c r="CI983" i="10"/>
  <c r="CI982" i="10"/>
  <c r="CI981" i="10"/>
  <c r="CI980" i="10"/>
  <c r="CI979" i="10"/>
  <c r="CI978" i="10"/>
  <c r="CI977" i="10"/>
  <c r="CI976" i="10"/>
  <c r="CI975" i="10"/>
  <c r="CI974" i="10"/>
  <c r="CI973" i="10"/>
  <c r="CI972" i="10"/>
  <c r="CI971" i="10"/>
  <c r="CI970" i="10"/>
  <c r="CI969" i="10"/>
  <c r="CI968" i="10"/>
  <c r="CI967" i="10"/>
  <c r="CI966" i="10"/>
  <c r="CI965" i="10"/>
  <c r="CI964" i="10"/>
  <c r="CI963" i="10"/>
  <c r="CI962" i="10"/>
  <c r="CI961" i="10"/>
  <c r="CI960" i="10"/>
  <c r="CI959" i="10"/>
  <c r="CI958" i="10"/>
  <c r="CI957" i="10"/>
  <c r="CI956" i="10"/>
  <c r="CI955" i="10"/>
  <c r="CI954" i="10"/>
  <c r="CI953" i="10"/>
  <c r="CI952" i="10"/>
  <c r="CI951" i="10"/>
  <c r="CI950" i="10"/>
  <c r="CI949" i="10"/>
  <c r="CI948" i="10"/>
  <c r="CI947" i="10"/>
  <c r="CI946" i="10"/>
  <c r="CI945" i="10"/>
  <c r="CI944" i="10"/>
  <c r="CI943" i="10"/>
  <c r="CI942" i="10"/>
  <c r="CI941" i="10"/>
  <c r="CI940" i="10"/>
  <c r="CI939" i="10"/>
  <c r="CI938" i="10"/>
  <c r="CI937" i="10"/>
  <c r="CI936" i="10"/>
  <c r="CI935" i="10"/>
  <c r="CI934" i="10"/>
  <c r="CI933" i="10"/>
  <c r="CI932" i="10"/>
  <c r="CI931" i="10"/>
  <c r="CI930" i="10"/>
  <c r="CI929" i="10"/>
  <c r="CI928" i="10"/>
  <c r="CI927" i="10"/>
  <c r="CI926" i="10"/>
  <c r="CI925" i="10"/>
  <c r="CI924" i="10"/>
  <c r="CI923" i="10"/>
  <c r="CI922" i="10"/>
  <c r="CI921" i="10"/>
  <c r="CI920" i="10"/>
  <c r="CI919" i="10"/>
  <c r="CI918" i="10"/>
  <c r="CI917" i="10"/>
  <c r="CI916" i="10"/>
  <c r="CI915" i="10"/>
  <c r="CI914" i="10"/>
  <c r="CI913" i="10"/>
  <c r="CI912" i="10"/>
  <c r="CI911" i="10"/>
  <c r="CI910" i="10"/>
  <c r="CI909" i="10"/>
  <c r="CI908" i="10"/>
  <c r="CI907" i="10"/>
  <c r="CI906" i="10"/>
  <c r="CI905" i="10"/>
  <c r="CI904" i="10"/>
  <c r="CI903" i="10"/>
  <c r="CI902" i="10"/>
  <c r="CI901" i="10"/>
  <c r="CI900" i="10"/>
  <c r="CI899" i="10"/>
  <c r="CI898" i="10"/>
  <c r="CI897" i="10"/>
  <c r="CI896" i="10"/>
  <c r="CI895" i="10"/>
  <c r="CI894" i="10"/>
  <c r="CI893" i="10"/>
  <c r="CI892" i="10"/>
  <c r="CI891" i="10"/>
  <c r="CI890" i="10"/>
  <c r="CI889" i="10"/>
  <c r="CI888" i="10"/>
  <c r="CI887" i="10"/>
  <c r="CI886" i="10"/>
  <c r="CI885" i="10"/>
  <c r="CI884" i="10"/>
  <c r="CI883" i="10"/>
  <c r="CI882" i="10"/>
  <c r="CI881" i="10"/>
  <c r="CI880" i="10"/>
  <c r="CI879" i="10"/>
  <c r="CI878" i="10"/>
  <c r="CI877" i="10"/>
  <c r="CI876" i="10"/>
  <c r="CI875" i="10"/>
  <c r="CI874" i="10"/>
  <c r="CI873" i="10"/>
  <c r="CI872" i="10"/>
  <c r="CI871" i="10"/>
  <c r="CI870" i="10"/>
  <c r="CI869" i="10"/>
  <c r="CI868" i="10"/>
  <c r="CI867" i="10"/>
  <c r="CI866" i="10"/>
  <c r="CI865" i="10"/>
  <c r="CI864" i="10"/>
  <c r="CI863" i="10"/>
  <c r="CI862" i="10"/>
  <c r="CI861" i="10"/>
  <c r="CI860" i="10"/>
  <c r="CI859" i="10"/>
  <c r="CI858" i="10"/>
  <c r="CI857" i="10"/>
  <c r="CI856" i="10"/>
  <c r="CI855" i="10"/>
  <c r="CI854" i="10"/>
  <c r="CI853" i="10"/>
  <c r="CI852" i="10"/>
  <c r="CI851" i="10"/>
  <c r="CI850" i="10"/>
  <c r="CI849" i="10"/>
  <c r="CI848" i="10"/>
  <c r="CI847" i="10"/>
  <c r="CI846" i="10"/>
  <c r="CI845" i="10"/>
  <c r="CI844" i="10"/>
  <c r="CI843" i="10"/>
  <c r="CI842" i="10"/>
  <c r="CI841" i="10"/>
  <c r="CI840" i="10"/>
  <c r="CI839" i="10"/>
  <c r="CI838" i="10"/>
  <c r="CI837" i="10"/>
  <c r="CI836" i="10"/>
  <c r="CI835" i="10"/>
  <c r="CI834" i="10"/>
  <c r="CI833" i="10"/>
  <c r="CI832" i="10"/>
  <c r="CI831" i="10"/>
  <c r="CI830" i="10"/>
  <c r="CI829" i="10"/>
  <c r="CI828" i="10"/>
  <c r="CI827" i="10"/>
  <c r="CI826" i="10"/>
  <c r="CI825" i="10"/>
  <c r="CI824" i="10"/>
  <c r="CI823" i="10"/>
  <c r="CI822" i="10"/>
  <c r="CI821" i="10"/>
  <c r="CI820" i="10"/>
  <c r="CI819" i="10"/>
  <c r="CI818" i="10"/>
  <c r="CI817" i="10"/>
  <c r="CI816" i="10"/>
  <c r="CI815" i="10"/>
  <c r="CI814" i="10"/>
  <c r="CI813" i="10"/>
  <c r="CI812" i="10"/>
  <c r="CI811" i="10"/>
  <c r="CI810" i="10"/>
  <c r="CI809" i="10"/>
  <c r="CI808" i="10"/>
  <c r="CI807" i="10"/>
  <c r="CI806" i="10"/>
  <c r="CI805" i="10"/>
  <c r="CI804" i="10"/>
  <c r="CI803" i="10"/>
  <c r="CI802" i="10"/>
  <c r="CI801" i="10"/>
  <c r="CI800" i="10"/>
  <c r="CI799" i="10"/>
  <c r="CI798" i="10"/>
  <c r="CI797" i="10"/>
  <c r="CI796" i="10"/>
  <c r="CI795" i="10"/>
  <c r="CI794" i="10"/>
  <c r="CI793" i="10"/>
  <c r="CI792" i="10"/>
  <c r="CI791" i="10"/>
  <c r="CI790" i="10"/>
  <c r="CI789" i="10"/>
  <c r="CI788" i="10"/>
  <c r="CI787" i="10"/>
  <c r="CI786" i="10"/>
  <c r="CI785" i="10"/>
  <c r="CI784" i="10"/>
  <c r="CI783" i="10"/>
  <c r="CI782" i="10"/>
  <c r="CI781" i="10"/>
  <c r="CI780" i="10"/>
  <c r="CI779" i="10"/>
  <c r="CI778" i="10"/>
  <c r="CI777" i="10"/>
  <c r="CI776" i="10"/>
  <c r="CI775" i="10"/>
  <c r="CI774" i="10"/>
  <c r="CI773" i="10"/>
  <c r="CI772" i="10"/>
  <c r="CI771" i="10"/>
  <c r="CI770" i="10"/>
  <c r="CI769" i="10"/>
  <c r="CI768" i="10"/>
  <c r="CI767" i="10"/>
  <c r="CI766" i="10"/>
  <c r="CI765" i="10"/>
  <c r="CI764" i="10"/>
  <c r="CI763" i="10"/>
  <c r="CI762" i="10"/>
  <c r="CI761" i="10"/>
  <c r="CI760" i="10"/>
  <c r="CI759" i="10"/>
  <c r="CI758" i="10"/>
  <c r="CI757" i="10"/>
  <c r="CI756" i="10"/>
  <c r="CI755" i="10"/>
  <c r="CI754" i="10"/>
  <c r="CI753" i="10"/>
  <c r="CI752" i="10"/>
  <c r="CI751" i="10"/>
  <c r="CI750" i="10"/>
  <c r="CI749" i="10"/>
  <c r="CI748" i="10"/>
  <c r="CI747" i="10"/>
  <c r="CI746" i="10"/>
  <c r="CI745" i="10"/>
  <c r="CI744" i="10"/>
  <c r="CI743" i="10"/>
  <c r="CI742" i="10"/>
  <c r="CI741" i="10"/>
  <c r="CI740" i="10"/>
  <c r="CI739" i="10"/>
  <c r="CI738" i="10"/>
  <c r="CI737" i="10"/>
  <c r="CI736" i="10"/>
  <c r="CI735" i="10"/>
  <c r="CI734" i="10"/>
  <c r="CI733" i="10"/>
  <c r="CI732" i="10"/>
  <c r="CI731" i="10"/>
  <c r="CI730" i="10"/>
  <c r="CI729" i="10"/>
  <c r="CI728" i="10"/>
  <c r="CI727" i="10"/>
  <c r="CI726" i="10"/>
  <c r="CI725" i="10"/>
  <c r="CI724" i="10"/>
  <c r="CI723" i="10"/>
  <c r="CI722" i="10"/>
  <c r="CI721" i="10"/>
  <c r="CI720" i="10"/>
  <c r="CI719" i="10"/>
  <c r="CI718" i="10"/>
  <c r="CI717" i="10"/>
  <c r="CI716" i="10"/>
  <c r="CI715" i="10"/>
  <c r="CI714" i="10"/>
  <c r="CI713" i="10"/>
  <c r="CI712" i="10"/>
  <c r="CI711" i="10"/>
  <c r="CI710" i="10"/>
  <c r="CI709" i="10"/>
  <c r="CI708" i="10"/>
  <c r="CI707" i="10"/>
  <c r="CI706" i="10"/>
  <c r="CI705" i="10"/>
  <c r="CI704" i="10"/>
  <c r="CI703" i="10"/>
  <c r="CI702" i="10"/>
  <c r="CI701" i="10"/>
  <c r="CI700" i="10"/>
  <c r="CI699" i="10"/>
  <c r="CI698" i="10"/>
  <c r="CI697" i="10"/>
  <c r="CI696" i="10"/>
  <c r="CI695" i="10"/>
  <c r="CI694" i="10"/>
  <c r="CI693" i="10"/>
  <c r="CI692" i="10"/>
  <c r="CI691" i="10"/>
  <c r="CI690" i="10"/>
  <c r="CI689" i="10"/>
  <c r="CI688" i="10"/>
  <c r="CI687" i="10"/>
  <c r="CI686" i="10"/>
  <c r="CI685" i="10"/>
  <c r="CI684" i="10"/>
  <c r="CI683" i="10"/>
  <c r="CI682" i="10"/>
  <c r="CI681" i="10"/>
  <c r="CI680" i="10"/>
  <c r="CI679" i="10"/>
  <c r="CI678" i="10"/>
  <c r="CI677" i="10"/>
  <c r="CI676" i="10"/>
  <c r="CI675" i="10"/>
  <c r="CI674" i="10"/>
  <c r="CI673" i="10"/>
  <c r="CI672" i="10"/>
  <c r="CI671" i="10"/>
  <c r="CI670" i="10"/>
  <c r="CI669" i="10"/>
  <c r="CI668" i="10"/>
  <c r="CI667" i="10"/>
  <c r="CI666" i="10"/>
  <c r="CI665" i="10"/>
  <c r="CI664" i="10"/>
  <c r="CI663" i="10"/>
  <c r="CI662" i="10"/>
  <c r="CI661" i="10"/>
  <c r="CI660" i="10"/>
  <c r="CI659" i="10"/>
  <c r="CI658" i="10"/>
  <c r="CI657" i="10"/>
  <c r="CI656" i="10"/>
  <c r="CI655" i="10"/>
  <c r="CI654" i="10"/>
  <c r="CI653" i="10"/>
  <c r="CI652" i="10"/>
  <c r="CI651" i="10"/>
  <c r="CI650" i="10"/>
  <c r="CI649" i="10"/>
  <c r="CI648" i="10"/>
  <c r="CI647" i="10"/>
  <c r="CI646" i="10"/>
  <c r="CI645" i="10"/>
  <c r="CI644" i="10"/>
  <c r="CI643" i="10"/>
  <c r="CI642" i="10"/>
  <c r="CI641" i="10"/>
  <c r="CI640" i="10"/>
  <c r="CI639" i="10"/>
  <c r="CI638" i="10"/>
  <c r="CI637" i="10"/>
  <c r="CI636" i="10"/>
  <c r="CI635" i="10"/>
  <c r="CI634" i="10"/>
  <c r="CI633" i="10"/>
  <c r="CI632" i="10"/>
  <c r="CI631" i="10"/>
  <c r="CI630" i="10"/>
  <c r="CI629" i="10"/>
  <c r="CI628" i="10"/>
  <c r="CI627" i="10"/>
  <c r="CI626" i="10"/>
  <c r="CI625" i="10"/>
  <c r="CI624" i="10"/>
  <c r="CI623" i="10"/>
  <c r="CI622" i="10"/>
  <c r="CI621" i="10"/>
  <c r="CI620" i="10"/>
  <c r="CI619" i="10"/>
  <c r="CI618" i="10"/>
  <c r="CI617" i="10"/>
  <c r="CI616" i="10"/>
  <c r="CI615" i="10"/>
  <c r="CI614" i="10"/>
  <c r="CI613" i="10"/>
  <c r="CI612" i="10"/>
  <c r="CI611" i="10"/>
  <c r="CI610" i="10"/>
  <c r="CI609" i="10"/>
  <c r="CI608" i="10"/>
  <c r="CI607" i="10"/>
  <c r="CI606" i="10"/>
  <c r="CI605" i="10"/>
  <c r="CI604" i="10"/>
  <c r="CI603" i="10"/>
  <c r="CI602" i="10"/>
  <c r="CI601" i="10"/>
  <c r="CI600" i="10"/>
  <c r="CI599" i="10"/>
  <c r="CI598" i="10"/>
  <c r="CI597" i="10"/>
  <c r="CI596" i="10"/>
  <c r="CI595" i="10"/>
  <c r="CI594" i="10"/>
  <c r="CI593" i="10"/>
  <c r="CI592" i="10"/>
  <c r="CI591" i="10"/>
  <c r="CI590" i="10"/>
  <c r="CI589" i="10"/>
  <c r="CI588" i="10"/>
  <c r="CI587" i="10"/>
  <c r="CI586" i="10"/>
  <c r="CI585" i="10"/>
  <c r="CI584" i="10"/>
  <c r="CI583" i="10"/>
  <c r="CI582" i="10"/>
  <c r="CI581" i="10"/>
  <c r="CI580" i="10"/>
  <c r="CI579" i="10"/>
  <c r="CI578" i="10"/>
  <c r="CI577" i="10"/>
  <c r="CI576" i="10"/>
  <c r="CI575" i="10"/>
  <c r="CI574" i="10"/>
  <c r="CI573" i="10"/>
  <c r="CI572" i="10"/>
  <c r="CI571" i="10"/>
  <c r="CI570" i="10"/>
  <c r="CI569" i="10"/>
  <c r="CI568" i="10"/>
  <c r="CI567" i="10"/>
  <c r="CI566" i="10"/>
  <c r="CI565" i="10"/>
  <c r="CI564" i="10"/>
  <c r="CI563" i="10"/>
  <c r="CI562" i="10"/>
  <c r="CI561" i="10"/>
  <c r="CI560" i="10"/>
  <c r="CI559" i="10"/>
  <c r="CI558" i="10"/>
  <c r="CI557" i="10"/>
  <c r="CI556" i="10"/>
  <c r="CI555" i="10"/>
  <c r="CI554" i="10"/>
  <c r="CI553" i="10"/>
  <c r="CI552" i="10"/>
  <c r="CI551" i="10"/>
  <c r="CI550" i="10"/>
  <c r="CI549" i="10"/>
  <c r="CI548" i="10"/>
  <c r="CI547" i="10"/>
  <c r="CI546" i="10"/>
  <c r="CI545" i="10"/>
  <c r="CI544" i="10"/>
  <c r="CI543" i="10"/>
  <c r="CI542" i="10"/>
  <c r="CI541" i="10"/>
  <c r="CI540" i="10"/>
  <c r="CI539" i="10"/>
  <c r="CI538" i="10"/>
  <c r="CI537" i="10"/>
  <c r="CI536" i="10"/>
  <c r="CI535" i="10"/>
  <c r="CI534" i="10"/>
  <c r="CI533" i="10"/>
  <c r="CI532" i="10"/>
  <c r="CI531" i="10"/>
  <c r="CI530" i="10"/>
  <c r="CI529" i="10"/>
  <c r="CI528" i="10"/>
  <c r="CI527" i="10"/>
  <c r="CI526" i="10"/>
  <c r="CI525" i="10"/>
  <c r="CI524" i="10"/>
  <c r="CI523" i="10"/>
  <c r="CI522" i="10"/>
  <c r="CI521" i="10"/>
  <c r="CI520" i="10"/>
  <c r="CI519" i="10"/>
  <c r="CI518" i="10"/>
  <c r="CI517" i="10"/>
  <c r="CI516" i="10"/>
  <c r="CI515" i="10"/>
  <c r="CI514" i="10"/>
  <c r="CI513" i="10"/>
  <c r="CI512" i="10"/>
  <c r="CI511" i="10"/>
  <c r="CI510" i="10"/>
  <c r="CI509" i="10"/>
  <c r="CI508" i="10"/>
  <c r="CI507" i="10"/>
  <c r="CI506" i="10"/>
  <c r="CI505" i="10"/>
  <c r="CI504" i="10"/>
  <c r="CI503" i="10"/>
  <c r="CI502" i="10"/>
  <c r="CI501" i="10"/>
  <c r="CI500" i="10"/>
  <c r="CI499" i="10"/>
  <c r="CI498" i="10"/>
  <c r="CI497" i="10"/>
  <c r="CI496" i="10"/>
  <c r="CI495" i="10"/>
  <c r="CI494" i="10"/>
  <c r="CI493" i="10"/>
  <c r="CI492" i="10"/>
  <c r="CI491" i="10"/>
  <c r="CI490" i="10"/>
  <c r="CI489" i="10"/>
  <c r="CI488" i="10"/>
  <c r="CI487" i="10"/>
  <c r="CI486" i="10"/>
  <c r="CI485" i="10"/>
  <c r="CI484" i="10"/>
  <c r="CI483" i="10"/>
  <c r="CI482" i="10"/>
  <c r="CI481" i="10"/>
  <c r="CI480" i="10"/>
  <c r="CI479" i="10"/>
  <c r="CI478" i="10"/>
  <c r="CI477" i="10"/>
  <c r="CI476" i="10"/>
  <c r="CI475" i="10"/>
  <c r="CI474" i="10"/>
  <c r="CI473" i="10"/>
  <c r="CI472" i="10"/>
  <c r="CI471" i="10"/>
  <c r="CI470" i="10"/>
  <c r="CI469" i="10"/>
  <c r="CI468" i="10"/>
  <c r="CI467" i="10"/>
  <c r="CI466" i="10"/>
  <c r="CI465" i="10"/>
  <c r="CI464" i="10"/>
  <c r="CI463" i="10"/>
  <c r="CI462" i="10"/>
  <c r="CI461" i="10"/>
  <c r="CI460" i="10"/>
  <c r="CI459" i="10"/>
  <c r="CI458" i="10"/>
  <c r="CI457" i="10"/>
  <c r="CI456" i="10"/>
  <c r="CI455" i="10"/>
  <c r="CI454" i="10"/>
  <c r="CI453" i="10"/>
  <c r="CI452" i="10"/>
  <c r="CI451" i="10"/>
  <c r="CI450" i="10"/>
  <c r="CI449" i="10"/>
  <c r="CI448" i="10"/>
  <c r="CI447" i="10"/>
  <c r="CI446" i="10"/>
  <c r="CI445" i="10"/>
  <c r="CI444" i="10"/>
  <c r="CI443" i="10"/>
  <c r="CI442" i="10"/>
  <c r="CI441" i="10"/>
  <c r="CI440" i="10"/>
  <c r="CI439" i="10"/>
  <c r="CI438" i="10"/>
  <c r="CI437" i="10"/>
  <c r="CI436" i="10"/>
  <c r="CI435" i="10"/>
  <c r="CI434" i="10"/>
  <c r="CI433" i="10"/>
  <c r="CI432" i="10"/>
  <c r="CI431" i="10"/>
  <c r="CI430" i="10"/>
  <c r="CI429" i="10"/>
  <c r="CI428" i="10"/>
  <c r="CI427" i="10"/>
  <c r="CI426" i="10"/>
  <c r="CI425" i="10"/>
  <c r="CI424" i="10"/>
  <c r="CI423" i="10"/>
  <c r="CI422" i="10"/>
  <c r="CI421" i="10"/>
  <c r="CI420" i="10"/>
  <c r="CI419" i="10"/>
  <c r="CI418" i="10"/>
  <c r="CI417" i="10"/>
  <c r="CI416" i="10"/>
  <c r="CI415" i="10"/>
  <c r="CI414" i="10"/>
  <c r="CI413" i="10"/>
  <c r="CI412" i="10"/>
  <c r="CI411" i="10"/>
  <c r="CI410" i="10"/>
  <c r="CI409" i="10"/>
  <c r="CI408" i="10"/>
  <c r="CI407" i="10"/>
  <c r="CI406" i="10"/>
  <c r="CI405" i="10"/>
  <c r="CI404" i="10"/>
  <c r="CI403" i="10"/>
  <c r="CI402" i="10"/>
  <c r="CI401" i="10"/>
  <c r="CI400" i="10"/>
  <c r="CI399" i="10"/>
  <c r="CI398" i="10"/>
  <c r="CI397" i="10"/>
  <c r="CI396" i="10"/>
  <c r="CI395" i="10"/>
  <c r="CI394" i="10"/>
  <c r="CI393" i="10"/>
  <c r="CI392" i="10"/>
  <c r="CI391" i="10"/>
  <c r="CI390" i="10"/>
  <c r="CI389" i="10"/>
  <c r="CI388" i="10"/>
  <c r="CI387" i="10"/>
  <c r="CI386" i="10"/>
  <c r="CI385" i="10"/>
  <c r="CI384" i="10"/>
  <c r="CI383" i="10"/>
  <c r="CI382" i="10"/>
  <c r="CI381" i="10"/>
  <c r="CI380" i="10"/>
  <c r="CI379" i="10"/>
  <c r="CI378" i="10"/>
  <c r="CI377" i="10"/>
  <c r="CI376" i="10"/>
  <c r="CI375" i="10"/>
  <c r="CI374" i="10"/>
  <c r="CI373" i="10"/>
  <c r="CI372" i="10"/>
  <c r="CI371" i="10"/>
  <c r="CI370" i="10"/>
  <c r="CI369" i="10"/>
  <c r="CI368" i="10"/>
  <c r="CI367" i="10"/>
  <c r="CI366" i="10"/>
  <c r="CI365" i="10"/>
  <c r="CI364" i="10"/>
  <c r="CI363" i="10"/>
  <c r="CI362" i="10"/>
  <c r="CI361" i="10"/>
  <c r="CI360" i="10"/>
  <c r="CI359" i="10"/>
  <c r="CI358" i="10"/>
  <c r="CI357" i="10"/>
  <c r="CI356" i="10"/>
  <c r="CI355" i="10"/>
  <c r="CI354" i="10"/>
  <c r="CI353" i="10"/>
  <c r="CI352" i="10"/>
  <c r="CI351" i="10"/>
  <c r="CI350" i="10"/>
  <c r="CI349" i="10"/>
  <c r="CI348" i="10"/>
  <c r="CI347" i="10"/>
  <c r="CI346" i="10"/>
  <c r="CI345" i="10"/>
  <c r="CI344" i="10"/>
  <c r="CI343" i="10"/>
  <c r="CI342" i="10"/>
  <c r="CI341" i="10"/>
  <c r="CI340" i="10"/>
  <c r="CI339" i="10"/>
  <c r="CI338" i="10"/>
  <c r="CI337" i="10"/>
  <c r="CI336" i="10"/>
  <c r="CI335" i="10"/>
  <c r="CI334" i="10"/>
  <c r="CI333" i="10"/>
  <c r="CI332" i="10"/>
  <c r="CI331" i="10"/>
  <c r="CI330" i="10"/>
  <c r="CI329" i="10"/>
  <c r="CI328" i="10"/>
  <c r="CI327" i="10"/>
  <c r="CI326" i="10"/>
  <c r="CI325" i="10"/>
  <c r="CI324" i="10"/>
  <c r="CI323" i="10"/>
  <c r="CI322" i="10"/>
  <c r="CI321" i="10"/>
  <c r="CI320" i="10"/>
  <c r="CI319" i="10"/>
  <c r="CI318" i="10"/>
  <c r="CI317" i="10"/>
  <c r="CI316" i="10"/>
  <c r="CI315" i="10"/>
  <c r="CI314" i="10"/>
  <c r="CI313" i="10"/>
  <c r="CI312" i="10"/>
  <c r="CI311" i="10"/>
  <c r="CI310" i="10"/>
  <c r="CI309" i="10"/>
  <c r="CI308" i="10"/>
  <c r="CI307" i="10"/>
  <c r="CI306" i="10"/>
  <c r="CI305" i="10"/>
  <c r="CI304" i="10"/>
  <c r="CI303" i="10"/>
  <c r="CI302" i="10"/>
  <c r="CI301" i="10"/>
  <c r="CI300" i="10"/>
  <c r="CI299" i="10"/>
  <c r="CI298" i="10"/>
  <c r="CI297" i="10"/>
  <c r="CI296" i="10"/>
  <c r="CI295" i="10"/>
  <c r="CI294" i="10"/>
  <c r="CI293" i="10"/>
  <c r="CI292" i="10"/>
  <c r="CI291" i="10"/>
  <c r="CI290" i="10"/>
  <c r="CI289" i="10"/>
  <c r="CI288" i="10"/>
  <c r="CI287" i="10"/>
  <c r="CI286" i="10"/>
  <c r="CI285" i="10"/>
  <c r="CI284" i="10"/>
  <c r="CI283" i="10"/>
  <c r="CI282" i="10"/>
  <c r="CI281" i="10"/>
  <c r="CI280" i="10"/>
  <c r="CI279" i="10"/>
  <c r="CI278" i="10"/>
  <c r="CI277" i="10"/>
  <c r="CI276" i="10"/>
  <c r="CI275" i="10"/>
  <c r="CI274" i="10"/>
  <c r="CI273" i="10"/>
  <c r="CI272" i="10"/>
  <c r="CI271" i="10"/>
  <c r="CI270" i="10"/>
  <c r="CI269" i="10"/>
  <c r="CI268" i="10"/>
  <c r="CI267" i="10"/>
  <c r="CI266" i="10"/>
  <c r="CI265" i="10"/>
  <c r="CI264" i="10"/>
  <c r="CI263" i="10"/>
  <c r="CI262" i="10"/>
  <c r="CI261" i="10"/>
  <c r="CI260" i="10"/>
  <c r="CI259" i="10"/>
  <c r="CI258" i="10"/>
  <c r="CI257" i="10"/>
  <c r="CI256" i="10"/>
  <c r="CI255" i="10"/>
  <c r="CI254" i="10"/>
  <c r="CI253" i="10"/>
  <c r="CI252" i="10"/>
  <c r="CI251" i="10"/>
  <c r="CI250" i="10"/>
  <c r="CI249" i="10"/>
  <c r="CI248" i="10"/>
  <c r="CI247" i="10"/>
  <c r="CI246" i="10"/>
  <c r="CI245" i="10"/>
  <c r="CI244" i="10"/>
  <c r="CI243" i="10"/>
  <c r="CI242" i="10"/>
  <c r="CI241" i="10"/>
  <c r="CI240" i="10"/>
  <c r="CI239" i="10"/>
  <c r="CI238" i="10"/>
  <c r="CI237" i="10"/>
  <c r="CI236" i="10"/>
  <c r="CI235" i="10"/>
  <c r="CI234" i="10"/>
  <c r="CI233" i="10"/>
  <c r="CI232" i="10"/>
  <c r="CI231" i="10"/>
  <c r="CI230" i="10"/>
  <c r="CI229" i="10"/>
  <c r="CI228" i="10"/>
  <c r="CI227" i="10"/>
  <c r="CI226" i="10"/>
  <c r="CI225" i="10"/>
  <c r="CI224" i="10"/>
  <c r="CI223" i="10"/>
  <c r="CI222" i="10"/>
  <c r="CI221" i="10"/>
  <c r="CI220" i="10"/>
  <c r="CI219" i="10"/>
  <c r="CI218" i="10"/>
  <c r="CI217" i="10"/>
  <c r="CI216" i="10"/>
  <c r="CI215" i="10"/>
  <c r="CI214" i="10"/>
  <c r="CI213" i="10"/>
  <c r="CI212" i="10"/>
  <c r="CI211" i="10"/>
  <c r="CI210" i="10"/>
  <c r="CI209" i="10"/>
  <c r="CI208" i="10"/>
  <c r="CI207" i="10"/>
  <c r="CI206" i="10"/>
  <c r="CI205" i="10"/>
  <c r="CI204" i="10"/>
  <c r="CI203" i="10"/>
  <c r="CI202" i="10"/>
  <c r="CI201" i="10"/>
  <c r="CI200" i="10"/>
  <c r="CI199" i="10"/>
  <c r="CI198" i="10"/>
  <c r="CI197" i="10"/>
  <c r="CI196" i="10"/>
  <c r="CI195" i="10"/>
  <c r="CI194" i="10"/>
  <c r="CI193" i="10"/>
  <c r="CI192" i="10"/>
  <c r="CI191" i="10"/>
  <c r="CI190" i="10"/>
  <c r="CI189" i="10"/>
  <c r="CI188" i="10"/>
  <c r="CI187" i="10"/>
  <c r="CI186" i="10"/>
  <c r="CI185" i="10"/>
  <c r="CI184" i="10"/>
  <c r="CI183" i="10"/>
  <c r="CI182" i="10"/>
  <c r="CI181" i="10"/>
  <c r="CI180" i="10"/>
  <c r="CI179" i="10"/>
  <c r="CI178" i="10"/>
  <c r="CI177" i="10"/>
  <c r="CI176" i="10"/>
  <c r="CI175" i="10"/>
  <c r="CI174" i="10"/>
  <c r="CI173" i="10"/>
  <c r="CI172" i="10"/>
  <c r="CI171" i="10"/>
  <c r="CI170" i="10"/>
  <c r="CI169" i="10"/>
  <c r="CI168" i="10"/>
  <c r="CI167" i="10"/>
  <c r="CI166" i="10"/>
  <c r="CI165" i="10"/>
  <c r="CI164" i="10"/>
  <c r="CI163" i="10"/>
  <c r="CI162" i="10"/>
  <c r="CI161" i="10"/>
  <c r="CI160" i="10"/>
  <c r="CI159" i="10"/>
  <c r="CI158" i="10"/>
  <c r="CI157" i="10"/>
  <c r="CI156" i="10"/>
  <c r="CI155" i="10"/>
  <c r="CI154" i="10"/>
  <c r="CI153" i="10"/>
  <c r="CI152" i="10"/>
  <c r="CI151" i="10"/>
  <c r="CI150" i="10"/>
  <c r="CI149" i="10"/>
  <c r="CI148" i="10"/>
  <c r="CI147" i="10"/>
  <c r="CI146" i="10"/>
  <c r="CI145" i="10"/>
  <c r="CI144" i="10"/>
  <c r="CI143" i="10"/>
  <c r="CI142" i="10"/>
  <c r="CI141" i="10"/>
  <c r="CI140" i="10"/>
  <c r="CI139" i="10"/>
  <c r="CI138" i="10"/>
  <c r="CI137" i="10"/>
  <c r="CI136" i="10"/>
  <c r="CI135" i="10"/>
  <c r="CI134" i="10"/>
  <c r="CI133" i="10"/>
  <c r="CI132" i="10"/>
  <c r="CI131" i="10"/>
  <c r="CI130" i="10"/>
  <c r="CI129" i="10"/>
  <c r="CI128" i="10"/>
  <c r="CI127" i="10"/>
  <c r="CI126" i="10"/>
  <c r="CI125" i="10"/>
  <c r="CI124" i="10"/>
  <c r="CI123" i="10"/>
  <c r="CI122" i="10"/>
  <c r="CI121" i="10"/>
  <c r="CI120" i="10"/>
  <c r="CI119" i="10"/>
  <c r="CI118" i="10"/>
  <c r="CI117" i="10"/>
  <c r="CI116" i="10"/>
  <c r="CI115" i="10"/>
  <c r="CI114" i="10"/>
  <c r="CI113" i="10"/>
  <c r="CI112" i="10"/>
  <c r="CI111" i="10"/>
  <c r="CI110" i="10"/>
  <c r="CI109" i="10"/>
  <c r="CI108" i="10"/>
  <c r="CI107" i="10"/>
  <c r="CI106" i="10"/>
  <c r="CI105" i="10"/>
  <c r="CI104" i="10"/>
  <c r="CI103" i="10"/>
  <c r="CI102" i="10"/>
  <c r="CI101" i="10"/>
  <c r="CI100" i="10"/>
  <c r="CI99" i="10"/>
  <c r="CI98" i="10"/>
  <c r="CI97" i="10"/>
  <c r="CI96" i="10"/>
  <c r="CI95" i="10"/>
  <c r="CI94" i="10"/>
  <c r="CI93" i="10"/>
  <c r="CI92" i="10"/>
  <c r="CI91" i="10"/>
  <c r="CI90" i="10"/>
  <c r="CI89" i="10"/>
  <c r="CI88" i="10"/>
  <c r="CI87" i="10"/>
  <c r="CI86" i="10"/>
  <c r="CI85" i="10"/>
  <c r="CI84" i="10"/>
  <c r="CI83" i="10"/>
  <c r="CI82" i="10"/>
  <c r="CI81" i="10"/>
  <c r="CI80" i="10"/>
  <c r="CI79" i="10"/>
  <c r="CI78" i="10"/>
  <c r="CI77" i="10"/>
  <c r="CI76" i="10"/>
  <c r="CI75" i="10"/>
  <c r="CI74" i="10"/>
  <c r="CI73" i="10"/>
  <c r="CI72" i="10"/>
  <c r="CI71" i="10"/>
  <c r="CI70" i="10"/>
  <c r="CI69" i="10"/>
  <c r="CI68" i="10"/>
  <c r="CI67" i="10"/>
  <c r="CI66" i="10"/>
  <c r="CI65" i="10"/>
  <c r="CI64" i="10"/>
  <c r="CI63" i="10"/>
  <c r="CI62" i="10"/>
  <c r="CI61" i="10"/>
  <c r="CI60" i="10"/>
  <c r="CI59" i="10"/>
  <c r="CI58" i="10"/>
  <c r="CI57" i="10"/>
  <c r="CI56" i="10"/>
  <c r="CI55" i="10"/>
  <c r="CI54" i="10"/>
  <c r="CI53" i="10"/>
  <c r="CI52" i="10"/>
  <c r="CI51" i="10"/>
  <c r="CI50" i="10"/>
  <c r="CI49" i="10"/>
  <c r="CI48" i="10"/>
  <c r="CI47" i="10"/>
  <c r="CI46" i="10"/>
  <c r="CI45" i="10"/>
  <c r="CI44" i="10"/>
  <c r="CI43" i="10"/>
  <c r="CI42" i="10"/>
  <c r="CI41" i="10"/>
  <c r="CI40" i="10"/>
  <c r="CI39" i="10"/>
  <c r="CI38" i="10"/>
  <c r="CI37" i="10"/>
  <c r="CI36" i="10"/>
  <c r="CI35" i="10"/>
  <c r="CI34" i="10"/>
  <c r="CI33" i="10"/>
  <c r="CI32" i="10"/>
  <c r="CI31" i="10"/>
  <c r="CI30" i="10"/>
  <c r="CI29" i="10"/>
  <c r="CI28" i="10"/>
  <c r="CI27" i="10"/>
  <c r="CI26" i="10"/>
  <c r="CI25" i="10"/>
  <c r="CI24" i="10"/>
  <c r="CI23" i="10"/>
  <c r="CI22" i="10"/>
  <c r="CI21" i="10"/>
  <c r="CI20" i="10"/>
  <c r="CI19" i="10"/>
  <c r="CI18" i="10"/>
  <c r="CI17" i="10"/>
  <c r="CI16" i="10"/>
  <c r="CI15" i="10"/>
  <c r="CI14" i="10"/>
  <c r="CI13" i="10"/>
  <c r="BV52" i="5" s="1"/>
  <c r="AY65" i="5"/>
  <c r="AY64" i="5"/>
  <c r="AY63" i="5"/>
  <c r="AY62" i="5"/>
  <c r="AY61" i="5"/>
  <c r="AY60" i="5"/>
  <c r="AY59" i="5"/>
  <c r="L53" i="5"/>
  <c r="R69" i="5"/>
  <c r="R68" i="5"/>
  <c r="R67" i="5"/>
  <c r="R66" i="5"/>
  <c r="R65" i="5"/>
  <c r="R64" i="5"/>
  <c r="R63" i="5"/>
  <c r="R62" i="5"/>
  <c r="R61" i="5"/>
  <c r="R60" i="5"/>
  <c r="R59" i="5"/>
  <c r="L69" i="5"/>
  <c r="L68" i="5"/>
  <c r="L67" i="5"/>
  <c r="L66" i="5"/>
  <c r="L64" i="5"/>
  <c r="L63" i="5"/>
  <c r="L62" i="5"/>
  <c r="L61" i="5"/>
  <c r="L60" i="5"/>
  <c r="L59" i="5"/>
  <c r="L58" i="5"/>
  <c r="F36" i="5"/>
  <c r="L52" i="5"/>
  <c r="F40" i="5"/>
  <c r="CA30" i="5"/>
  <c r="CA29" i="5"/>
  <c r="AD28" i="5"/>
  <c r="BB28" i="5"/>
  <c r="F28" i="5"/>
  <c r="V28" i="5"/>
  <c r="CI23" i="5"/>
  <c r="CG23" i="5"/>
  <c r="BY23" i="5"/>
  <c r="BB27" i="5"/>
  <c r="BS30" i="5"/>
  <c r="CI45" i="5"/>
  <c r="CA45" i="5"/>
  <c r="BS45" i="5"/>
  <c r="AD45" i="5"/>
  <c r="AD44" i="5"/>
  <c r="AD43" i="5"/>
  <c r="AD38" i="5"/>
  <c r="N43" i="5"/>
  <c r="CI30" i="5"/>
  <c r="CI29" i="5"/>
  <c r="CI28" i="5"/>
  <c r="CI27" i="5"/>
  <c r="CI26" i="5"/>
  <c r="CI25" i="5"/>
  <c r="CI24" i="5"/>
  <c r="CI22" i="5"/>
  <c r="CI21" i="5"/>
  <c r="BS29" i="5"/>
  <c r="BS28" i="5"/>
  <c r="BS27" i="5"/>
  <c r="BS26" i="5"/>
  <c r="BS25" i="5"/>
  <c r="BS24" i="5"/>
  <c r="BS23" i="5"/>
  <c r="BS22" i="5"/>
  <c r="BS21" i="5"/>
  <c r="CA28" i="5"/>
  <c r="CA27" i="5"/>
  <c r="CA26" i="5"/>
  <c r="CA25" i="5"/>
  <c r="CA24" i="5"/>
  <c r="CA23" i="5"/>
  <c r="CA22" i="5"/>
  <c r="CA21" i="5"/>
  <c r="BB30" i="5"/>
  <c r="BB29" i="5"/>
  <c r="BB26" i="5"/>
  <c r="BB25" i="5"/>
  <c r="BB24" i="5"/>
  <c r="BB21" i="5"/>
  <c r="BB22" i="5"/>
  <c r="BB23" i="5"/>
  <c r="AL40" i="5"/>
  <c r="CI44" i="5"/>
  <c r="CI43" i="5"/>
  <c r="CI42" i="5"/>
  <c r="CI41" i="5"/>
  <c r="CI40" i="5"/>
  <c r="CI39" i="5"/>
  <c r="CI38" i="5"/>
  <c r="CI37" i="5"/>
  <c r="CI36" i="5"/>
  <c r="CA40" i="5"/>
  <c r="CA38" i="5"/>
  <c r="CA37" i="5"/>
  <c r="CA44" i="5"/>
  <c r="CA43" i="5"/>
  <c r="CA42" i="5"/>
  <c r="CA41" i="5"/>
  <c r="CA39" i="5"/>
  <c r="CA36" i="5"/>
  <c r="BS44" i="5"/>
  <c r="BS43" i="5"/>
  <c r="BS42" i="5"/>
  <c r="BS41" i="5"/>
  <c r="BS40" i="5"/>
  <c r="BS39" i="5"/>
  <c r="BS38" i="5"/>
  <c r="BS37" i="5"/>
  <c r="BS36" i="5"/>
  <c r="CG30" i="5"/>
  <c r="CG29" i="5"/>
  <c r="CG28" i="5"/>
  <c r="CG27" i="5"/>
  <c r="CG26" i="5"/>
  <c r="CG25" i="5"/>
  <c r="CG24" i="5"/>
  <c r="CG22" i="5"/>
  <c r="CG21" i="5"/>
  <c r="AT21" i="5"/>
  <c r="BY30" i="5"/>
  <c r="BY29" i="5"/>
  <c r="BY28" i="5"/>
  <c r="BY27" i="5"/>
  <c r="BY26" i="5"/>
  <c r="BY25" i="5"/>
  <c r="BY24" i="5"/>
  <c r="BY22" i="5"/>
  <c r="BY21" i="5"/>
  <c r="BQ30" i="5"/>
  <c r="BQ29" i="5"/>
  <c r="BQ28" i="5"/>
  <c r="BQ27" i="5"/>
  <c r="BQ26" i="5"/>
  <c r="BQ25" i="5"/>
  <c r="BQ24" i="5"/>
  <c r="BQ23" i="5"/>
  <c r="BQ22" i="5"/>
  <c r="BQ21" i="5"/>
  <c r="D21" i="5"/>
  <c r="F21" i="5"/>
  <c r="AD26" i="5"/>
  <c r="AL39" i="5"/>
  <c r="AD36" i="5"/>
  <c r="V36" i="5"/>
  <c r="AD23" i="5"/>
  <c r="BB45" i="5"/>
  <c r="BB44" i="5"/>
  <c r="BB43" i="5"/>
  <c r="BB42" i="5"/>
  <c r="BB41" i="5"/>
  <c r="BB40" i="5"/>
  <c r="BB39" i="5"/>
  <c r="BB38" i="5"/>
  <c r="BB37" i="5"/>
  <c r="BB36" i="5"/>
  <c r="AT45" i="5"/>
  <c r="AT44" i="5"/>
  <c r="AT43" i="5"/>
  <c r="AT42" i="5"/>
  <c r="AT41" i="5"/>
  <c r="AT40" i="5"/>
  <c r="AT39" i="5"/>
  <c r="AT38" i="5"/>
  <c r="AT37" i="5"/>
  <c r="AT36" i="5"/>
  <c r="BV53" i="5" l="1"/>
  <c r="AY70" i="5"/>
  <c r="L54" i="5"/>
  <c r="R70" i="5"/>
  <c r="L70" i="5"/>
  <c r="BB46" i="5"/>
  <c r="CO28" i="5"/>
  <c r="AT46" i="5"/>
  <c r="CO26" i="5"/>
  <c r="CO30" i="5"/>
  <c r="CO22" i="5"/>
  <c r="CO24" i="5"/>
  <c r="CO25" i="5"/>
  <c r="CO27" i="5"/>
  <c r="CO29" i="5"/>
  <c r="CI46" i="5"/>
  <c r="BB31" i="5"/>
  <c r="CO23" i="5"/>
  <c r="CQ30" i="5"/>
  <c r="CQ29" i="5"/>
  <c r="CQ28" i="5"/>
  <c r="CQ27" i="5"/>
  <c r="CQ26" i="5"/>
  <c r="CQ25" i="5"/>
  <c r="CQ24" i="5"/>
  <c r="CQ22" i="5"/>
  <c r="CA46" i="5"/>
  <c r="CQ21" i="5"/>
  <c r="CQ45" i="5"/>
  <c r="CQ44" i="5"/>
  <c r="CQ43" i="5"/>
  <c r="CQ42" i="5"/>
  <c r="CQ41" i="5"/>
  <c r="CQ40" i="5"/>
  <c r="CQ39" i="5"/>
  <c r="CQ38" i="5"/>
  <c r="CQ23" i="5"/>
  <c r="CQ37" i="5"/>
  <c r="CQ36" i="5"/>
  <c r="BS46" i="5"/>
  <c r="CG31" i="5"/>
  <c r="CO21" i="5"/>
  <c r="CI31" i="5"/>
  <c r="BY31" i="5"/>
  <c r="CA31" i="5"/>
  <c r="BS31" i="5"/>
  <c r="BQ31" i="5"/>
  <c r="AT30" i="5"/>
  <c r="AT29" i="5"/>
  <c r="AT28" i="5"/>
  <c r="AT27" i="5"/>
  <c r="AT26" i="5"/>
  <c r="AT25" i="5"/>
  <c r="AT24" i="5"/>
  <c r="AT23" i="5"/>
  <c r="AT22" i="5"/>
  <c r="AR21" i="5"/>
  <c r="AL42" i="5"/>
  <c r="AL27" i="5"/>
  <c r="AL30" i="5"/>
  <c r="AL29" i="5"/>
  <c r="AL28" i="5"/>
  <c r="AL26" i="5"/>
  <c r="AL25" i="5"/>
  <c r="AL24" i="5"/>
  <c r="AL23" i="5"/>
  <c r="AL22" i="5"/>
  <c r="AL21" i="5"/>
  <c r="AL45" i="5"/>
  <c r="AL44" i="5"/>
  <c r="AL43" i="5"/>
  <c r="AL41" i="5"/>
  <c r="AL38" i="5"/>
  <c r="AL37" i="5"/>
  <c r="AL36" i="5"/>
  <c r="AJ21" i="5"/>
  <c r="V43" i="5"/>
  <c r="AD42" i="5"/>
  <c r="AD41" i="5"/>
  <c r="AD40" i="5"/>
  <c r="AD39" i="5"/>
  <c r="AD37" i="5"/>
  <c r="AD29" i="5"/>
  <c r="AD27" i="5"/>
  <c r="AD25" i="5"/>
  <c r="AD24" i="5"/>
  <c r="AD22" i="5"/>
  <c r="AD21" i="5"/>
  <c r="AD30" i="5"/>
  <c r="F43" i="5"/>
  <c r="V45" i="5"/>
  <c r="V44" i="5"/>
  <c r="V41" i="5"/>
  <c r="V40" i="5"/>
  <c r="V39" i="5"/>
  <c r="V38" i="5"/>
  <c r="V37" i="5"/>
  <c r="N45" i="5"/>
  <c r="N44" i="5"/>
  <c r="N42" i="5"/>
  <c r="N41" i="5"/>
  <c r="N40" i="5"/>
  <c r="N39" i="5"/>
  <c r="N38" i="5"/>
  <c r="N37" i="5"/>
  <c r="N36" i="5"/>
  <c r="V30" i="5"/>
  <c r="V29" i="5"/>
  <c r="V21" i="5"/>
  <c r="N27" i="5"/>
  <c r="N30" i="5"/>
  <c r="N28" i="5"/>
  <c r="N29" i="5"/>
  <c r="V27" i="5"/>
  <c r="V26" i="5"/>
  <c r="V25" i="5"/>
  <c r="V24" i="5"/>
  <c r="V23" i="5"/>
  <c r="V22" i="5"/>
  <c r="N26" i="5"/>
  <c r="N25" i="5"/>
  <c r="N24" i="5"/>
  <c r="N23" i="5"/>
  <c r="N22" i="5"/>
  <c r="N21" i="5"/>
  <c r="F45" i="5"/>
  <c r="F44" i="5"/>
  <c r="F42" i="5"/>
  <c r="F41" i="5"/>
  <c r="F39" i="5"/>
  <c r="F38" i="5"/>
  <c r="F37" i="5"/>
  <c r="F30" i="5"/>
  <c r="F29" i="5"/>
  <c r="F27" i="5"/>
  <c r="F26" i="5"/>
  <c r="F25" i="5"/>
  <c r="F24" i="5"/>
  <c r="F23" i="5"/>
  <c r="F22" i="5"/>
  <c r="T21" i="5"/>
  <c r="T22" i="5"/>
  <c r="L21" i="5"/>
  <c r="D29" i="5"/>
  <c r="D30" i="5"/>
  <c r="D28" i="5"/>
  <c r="D27" i="5"/>
  <c r="D26" i="5"/>
  <c r="D25" i="5"/>
  <c r="D24" i="5"/>
  <c r="D23" i="5"/>
  <c r="D22" i="5"/>
  <c r="AB21" i="5"/>
  <c r="AZ30" i="5"/>
  <c r="AZ29" i="5"/>
  <c r="AZ28" i="5"/>
  <c r="AZ27" i="5"/>
  <c r="AZ26" i="5"/>
  <c r="AZ25" i="5"/>
  <c r="AZ24" i="5"/>
  <c r="AZ23" i="5"/>
  <c r="AZ22" i="5"/>
  <c r="AZ21" i="5"/>
  <c r="AR30" i="5"/>
  <c r="AR29" i="5"/>
  <c r="AR28" i="5"/>
  <c r="AR27" i="5"/>
  <c r="AR26" i="5"/>
  <c r="AR25" i="5"/>
  <c r="AR24" i="5"/>
  <c r="AR23" i="5"/>
  <c r="AR22" i="5"/>
  <c r="AJ30" i="5"/>
  <c r="AJ29" i="5"/>
  <c r="AJ28" i="5"/>
  <c r="AJ27" i="5"/>
  <c r="AJ26" i="5"/>
  <c r="AJ25" i="5"/>
  <c r="AJ24" i="5"/>
  <c r="AJ23" i="5"/>
  <c r="AJ22" i="5"/>
  <c r="AB30" i="5"/>
  <c r="AB29" i="5"/>
  <c r="AB28" i="5"/>
  <c r="AB27" i="5"/>
  <c r="AB26" i="5"/>
  <c r="AB25" i="5"/>
  <c r="AB24" i="5"/>
  <c r="AB23" i="5"/>
  <c r="AB22" i="5"/>
  <c r="V31" i="5" l="1"/>
  <c r="F31" i="5"/>
  <c r="N46" i="5"/>
  <c r="AL46" i="5"/>
  <c r="V46" i="5"/>
  <c r="AD46" i="5"/>
  <c r="AD31" i="5"/>
  <c r="AT31" i="5"/>
  <c r="AR31" i="5"/>
  <c r="N31" i="5"/>
  <c r="AB31" i="5"/>
  <c r="AZ31" i="5"/>
  <c r="AJ31" i="5"/>
  <c r="AL31" i="5"/>
  <c r="CO31" i="5"/>
  <c r="CQ31" i="5"/>
  <c r="CQ46" i="5"/>
  <c r="CO47" i="5" s="1"/>
  <c r="BJ38" i="5"/>
  <c r="BJ39" i="5"/>
  <c r="BJ40" i="5"/>
  <c r="BJ41" i="5"/>
  <c r="BJ42" i="5"/>
  <c r="BJ22" i="5"/>
  <c r="BJ43" i="5"/>
  <c r="BJ36" i="5"/>
  <c r="BJ44" i="5"/>
  <c r="BJ37" i="5"/>
  <c r="BJ45" i="5"/>
  <c r="BJ21" i="5"/>
  <c r="BJ27" i="5"/>
  <c r="BJ28" i="5"/>
  <c r="BJ29" i="5"/>
  <c r="BJ30" i="5"/>
  <c r="BJ23" i="5"/>
  <c r="BJ24" i="5"/>
  <c r="BJ25" i="5"/>
  <c r="BJ26" i="5"/>
  <c r="F46" i="5"/>
  <c r="BH21" i="5"/>
  <c r="T30" i="5"/>
  <c r="T29" i="5"/>
  <c r="T28" i="5"/>
  <c r="T27" i="5"/>
  <c r="T26" i="5"/>
  <c r="T25" i="5"/>
  <c r="T24" i="5"/>
  <c r="T23" i="5"/>
  <c r="L30" i="5"/>
  <c r="L29" i="5"/>
  <c r="BH29" i="5" s="1"/>
  <c r="L28" i="5"/>
  <c r="L27" i="5"/>
  <c r="BH27" i="5" s="1"/>
  <c r="L26" i="5"/>
  <c r="BH26" i="5" s="1"/>
  <c r="L25" i="5"/>
  <c r="BH25" i="5" s="1"/>
  <c r="L24" i="5"/>
  <c r="L23" i="5"/>
  <c r="BH23" i="5" s="1"/>
  <c r="L22" i="5"/>
  <c r="BH22" i="5" s="1"/>
  <c r="BH30" i="5" l="1"/>
  <c r="T31" i="5"/>
  <c r="L31" i="5"/>
  <c r="CO32" i="5"/>
  <c r="CO48" i="5" s="1"/>
  <c r="BJ46" i="5"/>
  <c r="BH47" i="5" s="1"/>
  <c r="BH28" i="5"/>
  <c r="BH24" i="5"/>
  <c r="BJ31" i="5"/>
  <c r="BH31" i="5" l="1"/>
  <c r="BH32" i="5" s="1"/>
  <c r="BH48" i="5" s="1"/>
  <c r="D31" i="5"/>
  <c r="A111" i="6"/>
  <c r="A110" i="6"/>
  <c r="A109" i="6"/>
  <c r="A108" i="6"/>
  <c r="A107" i="6"/>
  <c r="A106" i="6"/>
  <c r="A105" i="6"/>
  <c r="A104" i="6"/>
  <c r="A103" i="6"/>
  <c r="A102" i="6"/>
  <c r="A101" i="6"/>
  <c r="A100" i="6"/>
  <c r="A99" i="6"/>
  <c r="A98" i="6"/>
  <c r="A97" i="6"/>
  <c r="A96" i="6"/>
  <c r="A95" i="6"/>
  <c r="A94" i="6"/>
  <c r="A93" i="6"/>
  <c r="A92" i="6"/>
  <c r="A91" i="6"/>
  <c r="A90" i="6"/>
  <c r="A89" i="6"/>
  <c r="A88" i="6"/>
  <c r="A87" i="6"/>
  <c r="A86" i="6"/>
  <c r="A85" i="6"/>
  <c r="A84" i="6"/>
  <c r="A83" i="6"/>
  <c r="A82" i="6"/>
  <c r="A81" i="6"/>
  <c r="A80" i="6"/>
  <c r="A79" i="6"/>
  <c r="A78" i="6"/>
  <c r="A77" i="6"/>
  <c r="A76" i="6"/>
  <c r="A75" i="6"/>
  <c r="A74" i="6"/>
  <c r="A73" i="6"/>
  <c r="A72" i="6"/>
  <c r="A71" i="6"/>
  <c r="A70" i="6"/>
  <c r="A69" i="6"/>
  <c r="A68" i="6"/>
  <c r="A67" i="6"/>
  <c r="A66" i="6"/>
  <c r="A65" i="6"/>
  <c r="A64" i="6"/>
  <c r="A63" i="6"/>
  <c r="A62" i="6"/>
  <c r="A61" i="6"/>
  <c r="A60" i="6"/>
  <c r="A59" i="6"/>
  <c r="A58" i="6"/>
  <c r="A57" i="6"/>
  <c r="A56" i="6"/>
  <c r="A55" i="6"/>
  <c r="A54" i="6"/>
  <c r="A53" i="6"/>
  <c r="A52" i="6"/>
  <c r="A51" i="6"/>
  <c r="A50" i="6"/>
  <c r="A49" i="6"/>
  <c r="A48" i="6"/>
  <c r="A47" i="6"/>
  <c r="A46" i="6"/>
  <c r="A45" i="6"/>
  <c r="A44" i="6"/>
  <c r="A43" i="6"/>
  <c r="A42" i="6"/>
  <c r="A41" i="6"/>
  <c r="A40" i="6"/>
  <c r="A39" i="6"/>
  <c r="A38" i="6"/>
  <c r="A37" i="6"/>
  <c r="A36" i="6"/>
  <c r="A35" i="6"/>
  <c r="A34" i="6"/>
  <c r="A33" i="6"/>
  <c r="A32" i="6"/>
  <c r="A31" i="6"/>
  <c r="A30" i="6"/>
  <c r="A29" i="6"/>
  <c r="A28" i="6"/>
  <c r="A27" i="6"/>
  <c r="A26" i="6"/>
  <c r="A25" i="6"/>
  <c r="A24" i="6"/>
  <c r="A23" i="6"/>
  <c r="A22" i="6"/>
  <c r="A21" i="6"/>
  <c r="A20" i="6"/>
  <c r="A19" i="6"/>
  <c r="A18" i="6"/>
  <c r="A17" i="6"/>
  <c r="A16" i="6"/>
  <c r="A15" i="6"/>
  <c r="A14" i="6"/>
  <c r="A13" i="6"/>
  <c r="A12" i="6"/>
  <c r="A511" i="8"/>
  <c r="A510" i="8"/>
  <c r="A509" i="8"/>
  <c r="A508" i="8"/>
  <c r="A507" i="8"/>
  <c r="A506" i="8"/>
  <c r="A505" i="8"/>
  <c r="A504" i="8"/>
  <c r="A503" i="8"/>
  <c r="A502" i="8"/>
  <c r="A501" i="8"/>
  <c r="A500" i="8"/>
  <c r="A499" i="8"/>
  <c r="A498" i="8"/>
  <c r="A497" i="8"/>
  <c r="A496" i="8"/>
  <c r="A495" i="8"/>
  <c r="A494" i="8"/>
  <c r="A493" i="8"/>
  <c r="A492" i="8"/>
  <c r="A491" i="8"/>
  <c r="A490" i="8"/>
  <c r="A489" i="8"/>
  <c r="A488" i="8"/>
  <c r="A487" i="8"/>
  <c r="A486" i="8"/>
  <c r="A485" i="8"/>
  <c r="A484" i="8"/>
  <c r="A483" i="8"/>
  <c r="A482" i="8"/>
  <c r="A481" i="8"/>
  <c r="A480" i="8"/>
  <c r="A479" i="8"/>
  <c r="A478" i="8"/>
  <c r="A477" i="8"/>
  <c r="A476" i="8"/>
  <c r="A475" i="8"/>
  <c r="A474" i="8"/>
  <c r="A473" i="8"/>
  <c r="A472" i="8"/>
  <c r="A471" i="8"/>
  <c r="A470" i="8"/>
  <c r="A469" i="8"/>
  <c r="A468" i="8"/>
  <c r="A467" i="8"/>
  <c r="A466" i="8"/>
  <c r="A465" i="8"/>
  <c r="A464" i="8"/>
  <c r="A463" i="8"/>
  <c r="A462" i="8"/>
  <c r="A461" i="8"/>
  <c r="A460" i="8"/>
  <c r="A459" i="8"/>
  <c r="A458" i="8"/>
  <c r="A457" i="8"/>
  <c r="A456" i="8"/>
  <c r="A455" i="8"/>
  <c r="A454" i="8"/>
  <c r="A453" i="8"/>
  <c r="A452" i="8"/>
  <c r="A451" i="8"/>
  <c r="A450" i="8"/>
  <c r="A449" i="8"/>
  <c r="A448" i="8"/>
  <c r="A447" i="8"/>
  <c r="A446" i="8"/>
  <c r="A445" i="8"/>
  <c r="A444" i="8"/>
  <c r="A443" i="8"/>
  <c r="A442" i="8"/>
  <c r="A441" i="8"/>
  <c r="A440" i="8"/>
  <c r="A439" i="8"/>
  <c r="A438" i="8"/>
  <c r="A437" i="8"/>
  <c r="A436" i="8"/>
  <c r="A435" i="8"/>
  <c r="A434" i="8"/>
  <c r="A433" i="8"/>
  <c r="A432" i="8"/>
  <c r="A431" i="8"/>
  <c r="A430" i="8"/>
  <c r="A429" i="8"/>
  <c r="A428" i="8"/>
  <c r="A427" i="8"/>
  <c r="A426" i="8"/>
  <c r="A425" i="8"/>
  <c r="A424" i="8"/>
  <c r="A423" i="8"/>
  <c r="A422" i="8"/>
  <c r="A421" i="8"/>
  <c r="A420" i="8"/>
  <c r="A419" i="8"/>
  <c r="A418" i="8"/>
  <c r="A417" i="8"/>
  <c r="A416" i="8"/>
  <c r="A415" i="8"/>
  <c r="A414" i="8"/>
  <c r="A413" i="8"/>
  <c r="A412" i="8"/>
  <c r="A411" i="8"/>
  <c r="A410" i="8"/>
  <c r="A409" i="8"/>
  <c r="A408" i="8"/>
  <c r="A407" i="8"/>
  <c r="A406" i="8"/>
  <c r="A405" i="8"/>
  <c r="A404" i="8"/>
  <c r="A403" i="8"/>
  <c r="A402" i="8"/>
  <c r="A401" i="8"/>
  <c r="A400" i="8"/>
  <c r="A399" i="8"/>
  <c r="A398" i="8"/>
  <c r="A397" i="8"/>
  <c r="A396" i="8"/>
  <c r="A395" i="8"/>
  <c r="A394" i="8"/>
  <c r="A393" i="8"/>
  <c r="A392" i="8"/>
  <c r="A391" i="8"/>
  <c r="A390" i="8"/>
  <c r="A389" i="8"/>
  <c r="A388" i="8"/>
  <c r="A387" i="8"/>
  <c r="A386" i="8"/>
  <c r="A385" i="8"/>
  <c r="A384" i="8"/>
  <c r="A383" i="8"/>
  <c r="A382" i="8"/>
  <c r="A381" i="8"/>
  <c r="A380" i="8"/>
  <c r="A379" i="8"/>
  <c r="A378" i="8"/>
  <c r="A377" i="8"/>
  <c r="A376" i="8"/>
  <c r="A375" i="8"/>
  <c r="A374" i="8"/>
  <c r="A373" i="8"/>
  <c r="A372" i="8"/>
  <c r="A371" i="8"/>
  <c r="A370" i="8"/>
  <c r="A369" i="8"/>
  <c r="A368" i="8"/>
  <c r="A367" i="8"/>
  <c r="A366" i="8"/>
  <c r="A365" i="8"/>
  <c r="A364" i="8"/>
  <c r="A363" i="8"/>
  <c r="A362" i="8"/>
  <c r="A361" i="8"/>
  <c r="A360" i="8"/>
  <c r="A359" i="8"/>
  <c r="A358" i="8"/>
  <c r="A357" i="8"/>
  <c r="A356" i="8"/>
  <c r="A355" i="8"/>
  <c r="A354" i="8"/>
  <c r="A353" i="8"/>
  <c r="A352" i="8"/>
  <c r="A351" i="8"/>
  <c r="A350" i="8"/>
  <c r="A349" i="8"/>
  <c r="A348" i="8"/>
  <c r="A347" i="8"/>
  <c r="A346" i="8"/>
  <c r="A345" i="8"/>
  <c r="A344" i="8"/>
  <c r="A343" i="8"/>
  <c r="A342" i="8"/>
  <c r="A341" i="8"/>
  <c r="A340" i="8"/>
  <c r="A339" i="8"/>
  <c r="A338" i="8"/>
  <c r="A337" i="8"/>
  <c r="A336" i="8"/>
  <c r="A335" i="8"/>
  <c r="A334" i="8"/>
  <c r="A333" i="8"/>
  <c r="A332" i="8"/>
  <c r="A331" i="8"/>
  <c r="A330" i="8"/>
  <c r="A329" i="8"/>
  <c r="A328" i="8"/>
  <c r="A327" i="8"/>
  <c r="A326" i="8"/>
  <c r="A325" i="8"/>
  <c r="A324" i="8"/>
  <c r="A323" i="8"/>
  <c r="A322" i="8"/>
  <c r="A321" i="8"/>
  <c r="A320" i="8"/>
  <c r="A319" i="8"/>
  <c r="A318" i="8"/>
  <c r="A317" i="8"/>
  <c r="A316" i="8"/>
  <c r="A315" i="8"/>
  <c r="A314" i="8"/>
  <c r="A313" i="8"/>
  <c r="A312" i="8"/>
  <c r="A311" i="8"/>
  <c r="A310" i="8"/>
  <c r="A309" i="8"/>
  <c r="A308" i="8"/>
  <c r="A307" i="8"/>
  <c r="A306" i="8"/>
  <c r="A305" i="8"/>
  <c r="A304" i="8"/>
  <c r="A303" i="8"/>
  <c r="A302" i="8"/>
  <c r="A301" i="8"/>
  <c r="A300" i="8"/>
  <c r="A299" i="8"/>
  <c r="A298" i="8"/>
  <c r="A297" i="8"/>
  <c r="A296" i="8"/>
  <c r="A295" i="8"/>
  <c r="A294" i="8"/>
  <c r="A293" i="8"/>
  <c r="A292" i="8"/>
  <c r="A291" i="8"/>
  <c r="A290" i="8"/>
  <c r="A289" i="8"/>
  <c r="A288" i="8"/>
  <c r="A287" i="8"/>
  <c r="A286" i="8"/>
  <c r="A285" i="8"/>
  <c r="A284" i="8"/>
  <c r="A283" i="8"/>
  <c r="A282" i="8"/>
  <c r="A281" i="8"/>
  <c r="A280" i="8"/>
  <c r="A279" i="8"/>
  <c r="A278" i="8"/>
  <c r="A277" i="8"/>
  <c r="A276" i="8"/>
  <c r="A275" i="8"/>
  <c r="A274" i="8"/>
  <c r="A273" i="8"/>
  <c r="A272" i="8"/>
  <c r="A271" i="8"/>
  <c r="A270" i="8"/>
  <c r="A269" i="8"/>
  <c r="A268" i="8"/>
  <c r="A267" i="8"/>
  <c r="A266" i="8"/>
  <c r="A265" i="8"/>
  <c r="A264" i="8"/>
  <c r="A263" i="8"/>
  <c r="A262" i="8"/>
  <c r="A261" i="8"/>
  <c r="A260" i="8"/>
  <c r="A259" i="8"/>
  <c r="A258" i="8"/>
  <c r="A257" i="8"/>
  <c r="A256" i="8"/>
  <c r="A255" i="8"/>
  <c r="A254" i="8"/>
  <c r="A253" i="8"/>
  <c r="A252" i="8"/>
  <c r="A251" i="8"/>
  <c r="A250" i="8"/>
  <c r="A249" i="8"/>
  <c r="A248" i="8"/>
  <c r="A247" i="8"/>
  <c r="A246" i="8"/>
  <c r="A245" i="8"/>
  <c r="A244" i="8"/>
  <c r="A243" i="8"/>
  <c r="A242" i="8"/>
  <c r="A241" i="8"/>
  <c r="A240" i="8"/>
  <c r="A239" i="8"/>
  <c r="A238" i="8"/>
  <c r="A237" i="8"/>
  <c r="A236" i="8"/>
  <c r="A235" i="8"/>
  <c r="A234" i="8"/>
  <c r="A233" i="8"/>
  <c r="A232" i="8"/>
  <c r="A231" i="8"/>
  <c r="A230" i="8"/>
  <c r="A229" i="8"/>
  <c r="A228" i="8"/>
  <c r="A227" i="8"/>
  <c r="A226" i="8"/>
  <c r="A225" i="8"/>
  <c r="A224" i="8"/>
  <c r="A223" i="8"/>
  <c r="A222" i="8"/>
  <c r="A221" i="8"/>
  <c r="A220" i="8"/>
  <c r="A219" i="8"/>
  <c r="A218" i="8"/>
  <c r="A217" i="8"/>
  <c r="A216" i="8"/>
  <c r="A215" i="8"/>
  <c r="A214" i="8"/>
  <c r="A213" i="8"/>
  <c r="A212" i="8"/>
  <c r="A211" i="8"/>
  <c r="A210" i="8"/>
  <c r="A209" i="8"/>
  <c r="A208" i="8"/>
  <c r="A207" i="8"/>
  <c r="A206" i="8"/>
  <c r="A205" i="8"/>
  <c r="A204" i="8"/>
  <c r="A203" i="8"/>
  <c r="A202" i="8"/>
  <c r="A201" i="8"/>
  <c r="A200" i="8"/>
  <c r="A199" i="8"/>
  <c r="A198" i="8"/>
  <c r="A197" i="8"/>
  <c r="A196" i="8"/>
  <c r="A195" i="8"/>
  <c r="A194" i="8"/>
  <c r="A193" i="8"/>
  <c r="A192" i="8"/>
  <c r="A191" i="8"/>
  <c r="A190" i="8"/>
  <c r="A189" i="8"/>
  <c r="A188" i="8"/>
  <c r="A187" i="8"/>
  <c r="A186" i="8"/>
  <c r="A185" i="8"/>
  <c r="A184" i="8"/>
  <c r="A183" i="8"/>
  <c r="A182" i="8"/>
  <c r="A181" i="8"/>
  <c r="A180" i="8"/>
  <c r="A179" i="8"/>
  <c r="A178" i="8"/>
  <c r="A177" i="8"/>
  <c r="A176" i="8"/>
  <c r="A175" i="8"/>
  <c r="A174" i="8"/>
  <c r="A173" i="8"/>
  <c r="A172" i="8"/>
  <c r="A171" i="8"/>
  <c r="A170" i="8"/>
  <c r="A169" i="8"/>
  <c r="A168" i="8"/>
  <c r="A167" i="8"/>
  <c r="A166" i="8"/>
  <c r="A165" i="8"/>
  <c r="A164" i="8"/>
  <c r="A163" i="8"/>
  <c r="A162" i="8"/>
  <c r="A161" i="8"/>
  <c r="A160" i="8"/>
  <c r="A159" i="8"/>
  <c r="A158" i="8"/>
  <c r="A157" i="8"/>
  <c r="A156" i="8"/>
  <c r="A155" i="8"/>
  <c r="A154" i="8"/>
  <c r="A153" i="8"/>
  <c r="A152" i="8"/>
  <c r="A151" i="8"/>
  <c r="A150" i="8"/>
  <c r="A149" i="8"/>
  <c r="A148" i="8"/>
  <c r="A147" i="8"/>
  <c r="A146" i="8"/>
  <c r="A145" i="8"/>
  <c r="A144" i="8"/>
  <c r="A143" i="8"/>
  <c r="A142" i="8"/>
  <c r="A141" i="8"/>
  <c r="A140" i="8"/>
  <c r="A139" i="8"/>
  <c r="A138" i="8"/>
  <c r="A137" i="8"/>
  <c r="A136" i="8"/>
  <c r="A135" i="8"/>
  <c r="A134" i="8"/>
  <c r="A133" i="8"/>
  <c r="A132" i="8"/>
  <c r="A131" i="8"/>
  <c r="A130" i="8"/>
  <c r="A129" i="8"/>
  <c r="A128" i="8"/>
  <c r="A127" i="8"/>
  <c r="A126" i="8"/>
  <c r="A125" i="8"/>
  <c r="A124" i="8"/>
  <c r="A123" i="8"/>
  <c r="A122" i="8"/>
  <c r="A121" i="8"/>
  <c r="A120" i="8"/>
  <c r="A119" i="8"/>
  <c r="A118" i="8"/>
  <c r="A117" i="8"/>
  <c r="A116" i="8"/>
  <c r="A115" i="8"/>
  <c r="A114" i="8"/>
  <c r="A113" i="8"/>
  <c r="A112" i="8"/>
  <c r="A111" i="8"/>
  <c r="A110" i="8"/>
  <c r="A109" i="8"/>
  <c r="A108" i="8"/>
  <c r="A107" i="8"/>
  <c r="A106" i="8"/>
  <c r="A105" i="8"/>
  <c r="A104" i="8"/>
  <c r="A103" i="8"/>
  <c r="A102" i="8"/>
  <c r="A101" i="8"/>
  <c r="A100" i="8"/>
  <c r="A99" i="8"/>
  <c r="A98" i="8"/>
  <c r="A97" i="8"/>
  <c r="A96" i="8"/>
  <c r="A95" i="8"/>
  <c r="A94" i="8"/>
  <c r="A93" i="8"/>
  <c r="A92" i="8"/>
  <c r="A91" i="8"/>
  <c r="A90" i="8"/>
  <c r="A89" i="8"/>
  <c r="A88" i="8"/>
  <c r="A87" i="8"/>
  <c r="A86" i="8"/>
  <c r="A85" i="8"/>
  <c r="A84" i="8"/>
  <c r="A83" i="8"/>
  <c r="A82" i="8"/>
  <c r="A81" i="8"/>
  <c r="A80" i="8"/>
  <c r="A79" i="8"/>
  <c r="A78" i="8"/>
  <c r="A77" i="8"/>
  <c r="A76" i="8"/>
  <c r="A75" i="8"/>
  <c r="A74" i="8"/>
  <c r="A73" i="8"/>
  <c r="A72" i="8"/>
  <c r="A71" i="8"/>
  <c r="A70" i="8"/>
  <c r="A69" i="8"/>
  <c r="A68" i="8"/>
  <c r="A67" i="8"/>
  <c r="A66" i="8"/>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511" i="9" l="1"/>
  <c r="A510" i="9"/>
  <c r="A509" i="9"/>
  <c r="A508" i="9"/>
  <c r="A507" i="9"/>
  <c r="A506" i="9"/>
  <c r="A505" i="9"/>
  <c r="A504" i="9"/>
  <c r="A503" i="9"/>
  <c r="A502" i="9"/>
  <c r="A501" i="9"/>
  <c r="A500" i="9"/>
  <c r="A499" i="9"/>
  <c r="A498" i="9"/>
  <c r="A497" i="9"/>
  <c r="A496" i="9"/>
  <c r="A495" i="9"/>
  <c r="A494" i="9"/>
  <c r="A493" i="9"/>
  <c r="A492" i="9"/>
  <c r="A491" i="9"/>
  <c r="A490" i="9"/>
  <c r="A489" i="9"/>
  <c r="A488" i="9"/>
  <c r="A487" i="9"/>
  <c r="A486" i="9"/>
  <c r="A485" i="9"/>
  <c r="A484" i="9"/>
  <c r="A483" i="9"/>
  <c r="A482" i="9"/>
  <c r="A481" i="9"/>
  <c r="A480" i="9"/>
  <c r="A479" i="9"/>
  <c r="A478" i="9"/>
  <c r="A477" i="9"/>
  <c r="A476" i="9"/>
  <c r="A475" i="9"/>
  <c r="A474" i="9"/>
  <c r="A473" i="9"/>
  <c r="A472" i="9"/>
  <c r="A471" i="9"/>
  <c r="A470" i="9"/>
  <c r="A469" i="9"/>
  <c r="A468" i="9"/>
  <c r="A467" i="9"/>
  <c r="A466" i="9"/>
  <c r="A465" i="9"/>
  <c r="A464" i="9"/>
  <c r="A463" i="9"/>
  <c r="A462" i="9"/>
  <c r="A461" i="9"/>
  <c r="A460" i="9"/>
  <c r="A459" i="9"/>
  <c r="A458" i="9"/>
  <c r="A457" i="9"/>
  <c r="A456" i="9"/>
  <c r="A455" i="9"/>
  <c r="A454" i="9"/>
  <c r="A453" i="9"/>
  <c r="A452" i="9"/>
  <c r="A451" i="9"/>
  <c r="A450" i="9"/>
  <c r="A449" i="9"/>
  <c r="A448" i="9"/>
  <c r="A447" i="9"/>
  <c r="A446" i="9"/>
  <c r="A445" i="9"/>
  <c r="A444" i="9"/>
  <c r="A443" i="9"/>
  <c r="A442" i="9"/>
  <c r="A441" i="9"/>
  <c r="A440" i="9"/>
  <c r="A439" i="9"/>
  <c r="A438" i="9"/>
  <c r="A437" i="9"/>
  <c r="A436" i="9"/>
  <c r="A435" i="9"/>
  <c r="A434" i="9"/>
  <c r="A433" i="9"/>
  <c r="A432" i="9"/>
  <c r="A431" i="9"/>
  <c r="A430" i="9"/>
  <c r="A429" i="9"/>
  <c r="A428" i="9"/>
  <c r="A427" i="9"/>
  <c r="A426" i="9"/>
  <c r="A425" i="9"/>
  <c r="A424" i="9"/>
  <c r="A423" i="9"/>
  <c r="A422" i="9"/>
  <c r="A421" i="9"/>
  <c r="A420" i="9"/>
  <c r="A419" i="9"/>
  <c r="A418" i="9"/>
  <c r="A417" i="9"/>
  <c r="A416" i="9"/>
  <c r="A415" i="9"/>
  <c r="A414" i="9"/>
  <c r="A413" i="9"/>
  <c r="A412" i="9"/>
  <c r="A411" i="9"/>
  <c r="A410" i="9"/>
  <c r="A409" i="9"/>
  <c r="A408" i="9"/>
  <c r="A407" i="9"/>
  <c r="A406" i="9"/>
  <c r="A405" i="9"/>
  <c r="A404" i="9"/>
  <c r="A403" i="9"/>
  <c r="A402" i="9"/>
  <c r="A401" i="9"/>
  <c r="A400" i="9"/>
  <c r="A399" i="9"/>
  <c r="A398" i="9"/>
  <c r="A397" i="9"/>
  <c r="A396" i="9"/>
  <c r="A395" i="9"/>
  <c r="A394" i="9"/>
  <c r="A393" i="9"/>
  <c r="A392" i="9"/>
  <c r="A391" i="9"/>
  <c r="A390" i="9"/>
  <c r="A389" i="9"/>
  <c r="A388" i="9"/>
  <c r="A387" i="9"/>
  <c r="A386" i="9"/>
  <c r="A385" i="9"/>
  <c r="A384" i="9"/>
  <c r="A383" i="9"/>
  <c r="A382" i="9"/>
  <c r="A381" i="9"/>
  <c r="A380" i="9"/>
  <c r="A379" i="9"/>
  <c r="A378" i="9"/>
  <c r="A377" i="9"/>
  <c r="A376" i="9"/>
  <c r="A375" i="9"/>
  <c r="A374" i="9"/>
  <c r="A373" i="9"/>
  <c r="A372" i="9"/>
  <c r="A371" i="9"/>
  <c r="A370" i="9"/>
  <c r="A369" i="9"/>
  <c r="A368" i="9"/>
  <c r="A367" i="9"/>
  <c r="A366" i="9"/>
  <c r="A365" i="9"/>
  <c r="A364" i="9"/>
  <c r="A363" i="9"/>
  <c r="A362" i="9"/>
  <c r="A361" i="9"/>
  <c r="A360" i="9"/>
  <c r="A359" i="9"/>
  <c r="A358" i="9"/>
  <c r="A357" i="9"/>
  <c r="A356" i="9"/>
  <c r="A355" i="9"/>
  <c r="A354" i="9"/>
  <c r="A353" i="9"/>
  <c r="A352" i="9"/>
  <c r="A351" i="9"/>
  <c r="A350" i="9"/>
  <c r="A349" i="9"/>
  <c r="A348" i="9"/>
  <c r="A347" i="9"/>
  <c r="A346" i="9"/>
  <c r="A345" i="9"/>
  <c r="A344" i="9"/>
  <c r="A343" i="9"/>
  <c r="A342" i="9"/>
  <c r="A341" i="9"/>
  <c r="A340" i="9"/>
  <c r="A339" i="9"/>
  <c r="A338" i="9"/>
  <c r="A337" i="9"/>
  <c r="A336" i="9"/>
  <c r="A335" i="9"/>
  <c r="A334" i="9"/>
  <c r="A333" i="9"/>
  <c r="A332" i="9"/>
  <c r="A331" i="9"/>
  <c r="A330" i="9"/>
  <c r="A329" i="9"/>
  <c r="A328" i="9"/>
  <c r="A327" i="9"/>
  <c r="A326" i="9"/>
  <c r="A325" i="9"/>
  <c r="A324" i="9"/>
  <c r="A323" i="9"/>
  <c r="A322" i="9"/>
  <c r="A321" i="9"/>
  <c r="A320" i="9"/>
  <c r="A319" i="9"/>
  <c r="A318" i="9"/>
  <c r="A317" i="9"/>
  <c r="A316" i="9"/>
  <c r="A315" i="9"/>
  <c r="A314" i="9"/>
  <c r="A313" i="9"/>
  <c r="A312" i="9"/>
  <c r="A311" i="9"/>
  <c r="A310" i="9"/>
  <c r="A309" i="9"/>
  <c r="A308" i="9"/>
  <c r="A307" i="9"/>
  <c r="A306" i="9"/>
  <c r="A305" i="9"/>
  <c r="A304" i="9"/>
  <c r="A303" i="9"/>
  <c r="A302" i="9"/>
  <c r="A301" i="9"/>
  <c r="A300" i="9"/>
  <c r="A299" i="9"/>
  <c r="A298" i="9"/>
  <c r="A297" i="9"/>
  <c r="A296" i="9"/>
  <c r="A295" i="9"/>
  <c r="A294" i="9"/>
  <c r="A293" i="9"/>
  <c r="A292" i="9"/>
  <c r="A291" i="9"/>
  <c r="A290" i="9"/>
  <c r="A289" i="9"/>
  <c r="A288" i="9"/>
  <c r="A287" i="9"/>
  <c r="A286" i="9"/>
  <c r="A285" i="9"/>
  <c r="A284" i="9"/>
  <c r="A283" i="9"/>
  <c r="A282" i="9"/>
  <c r="A281" i="9"/>
  <c r="A280" i="9"/>
  <c r="A279" i="9"/>
  <c r="A278" i="9"/>
  <c r="A277" i="9"/>
  <c r="A276" i="9"/>
  <c r="A275" i="9"/>
  <c r="A274" i="9"/>
  <c r="A273" i="9"/>
  <c r="A272" i="9"/>
  <c r="A271" i="9"/>
  <c r="A270" i="9"/>
  <c r="A269" i="9"/>
  <c r="A268" i="9"/>
  <c r="A267" i="9"/>
  <c r="A266" i="9"/>
  <c r="A265" i="9"/>
  <c r="A264" i="9"/>
  <c r="A263" i="9"/>
  <c r="A262" i="9"/>
  <c r="A261" i="9"/>
  <c r="A260" i="9"/>
  <c r="A259" i="9"/>
  <c r="A258" i="9"/>
  <c r="A257" i="9"/>
  <c r="A256" i="9"/>
  <c r="A255" i="9"/>
  <c r="A254" i="9"/>
  <c r="A253" i="9"/>
  <c r="A252" i="9"/>
  <c r="A251" i="9"/>
  <c r="A250" i="9"/>
  <c r="A249" i="9"/>
  <c r="A248" i="9"/>
  <c r="A247" i="9"/>
  <c r="A246" i="9"/>
  <c r="A245" i="9"/>
  <c r="A244" i="9"/>
  <c r="A243" i="9"/>
  <c r="A242" i="9"/>
  <c r="A241" i="9"/>
  <c r="A240" i="9"/>
  <c r="A239" i="9"/>
  <c r="A238" i="9"/>
  <c r="A237" i="9"/>
  <c r="A236" i="9"/>
  <c r="A235" i="9"/>
  <c r="A234" i="9"/>
  <c r="A233" i="9"/>
  <c r="A232" i="9"/>
  <c r="A231" i="9"/>
  <c r="A230" i="9"/>
  <c r="A229" i="9"/>
  <c r="A228" i="9"/>
  <c r="A227" i="9"/>
  <c r="A226" i="9"/>
  <c r="A225" i="9"/>
  <c r="A224" i="9"/>
  <c r="A223" i="9"/>
  <c r="A222" i="9"/>
  <c r="A221" i="9"/>
  <c r="A220" i="9"/>
  <c r="A219" i="9"/>
  <c r="A218" i="9"/>
  <c r="A217" i="9"/>
  <c r="A216" i="9"/>
  <c r="A215" i="9"/>
  <c r="A214" i="9"/>
  <c r="A213" i="9"/>
  <c r="A212" i="9"/>
  <c r="A211" i="9"/>
  <c r="A210" i="9"/>
  <c r="A209" i="9"/>
  <c r="A208" i="9"/>
  <c r="A207" i="9"/>
  <c r="A206" i="9"/>
  <c r="A205" i="9"/>
  <c r="A204" i="9"/>
  <c r="A203" i="9"/>
  <c r="A202" i="9"/>
  <c r="A201" i="9"/>
  <c r="A200" i="9"/>
  <c r="A199" i="9"/>
  <c r="A198" i="9"/>
  <c r="A197" i="9"/>
  <c r="A196" i="9"/>
  <c r="A195" i="9"/>
  <c r="A194" i="9"/>
  <c r="A193" i="9"/>
  <c r="A192" i="9"/>
  <c r="A191" i="9"/>
  <c r="A190" i="9"/>
  <c r="A189" i="9"/>
  <c r="A188" i="9"/>
  <c r="A187" i="9"/>
  <c r="A186" i="9"/>
  <c r="A185" i="9"/>
  <c r="A184" i="9"/>
  <c r="A183" i="9"/>
  <c r="A182" i="9"/>
  <c r="A181" i="9"/>
  <c r="A180" i="9"/>
  <c r="A179" i="9"/>
  <c r="A178" i="9"/>
  <c r="A177" i="9"/>
  <c r="A176" i="9"/>
  <c r="A175" i="9"/>
  <c r="A174" i="9"/>
  <c r="A173" i="9"/>
  <c r="A172" i="9"/>
  <c r="A171" i="9"/>
  <c r="A170" i="9"/>
  <c r="A169" i="9"/>
  <c r="A168" i="9"/>
  <c r="A167" i="9"/>
  <c r="A166" i="9"/>
  <c r="A165" i="9"/>
  <c r="A164" i="9"/>
  <c r="A163" i="9"/>
  <c r="A162" i="9"/>
  <c r="A161" i="9"/>
  <c r="A160" i="9"/>
  <c r="A159" i="9"/>
  <c r="A158" i="9"/>
  <c r="A157" i="9"/>
  <c r="A156" i="9"/>
  <c r="A155" i="9"/>
  <c r="A154" i="9"/>
  <c r="A153" i="9"/>
  <c r="A152" i="9"/>
  <c r="A151" i="9"/>
  <c r="A150" i="9"/>
  <c r="A149" i="9"/>
  <c r="A148" i="9"/>
  <c r="A147" i="9"/>
  <c r="A146" i="9"/>
  <c r="A145" i="9"/>
  <c r="A144" i="9"/>
  <c r="A143" i="9"/>
  <c r="A142" i="9"/>
  <c r="A141" i="9"/>
  <c r="A140" i="9"/>
  <c r="A139" i="9"/>
  <c r="A138" i="9"/>
  <c r="A137" i="9"/>
  <c r="A136" i="9"/>
  <c r="A135" i="9"/>
  <c r="A134" i="9"/>
  <c r="A133" i="9"/>
  <c r="A132" i="9"/>
  <c r="A131" i="9"/>
  <c r="A130" i="9"/>
  <c r="A129" i="9"/>
  <c r="A128" i="9"/>
  <c r="A127" i="9"/>
  <c r="A126" i="9"/>
  <c r="A125" i="9"/>
  <c r="A124" i="9"/>
  <c r="A123" i="9"/>
  <c r="A122" i="9"/>
  <c r="A121" i="9"/>
  <c r="A120" i="9"/>
  <c r="A119" i="9"/>
  <c r="A118" i="9"/>
  <c r="A117" i="9"/>
  <c r="A116" i="9"/>
  <c r="A115" i="9"/>
  <c r="A114" i="9"/>
  <c r="A113" i="9"/>
  <c r="A112" i="9"/>
  <c r="A111" i="9"/>
  <c r="A110" i="9"/>
  <c r="A109" i="9"/>
  <c r="A108" i="9"/>
  <c r="A107" i="9"/>
  <c r="A106" i="9"/>
  <c r="A105" i="9"/>
  <c r="A104" i="9"/>
  <c r="A103" i="9"/>
  <c r="A102" i="9"/>
  <c r="A101" i="9"/>
  <c r="A100" i="9"/>
  <c r="A99" i="9"/>
  <c r="A98" i="9"/>
  <c r="A97" i="9"/>
  <c r="A96" i="9"/>
  <c r="A95" i="9"/>
  <c r="A94" i="9"/>
  <c r="A93" i="9"/>
  <c r="A92" i="9"/>
  <c r="A91" i="9"/>
  <c r="A90" i="9"/>
  <c r="A89" i="9"/>
  <c r="A88" i="9"/>
  <c r="A87" i="9"/>
  <c r="A86" i="9"/>
  <c r="A85" i="9"/>
  <c r="A84" i="9"/>
  <c r="A83" i="9"/>
  <c r="A82" i="9"/>
  <c r="A81" i="9"/>
  <c r="A80" i="9"/>
  <c r="A79" i="9"/>
  <c r="A78" i="9"/>
  <c r="A77" i="9"/>
  <c r="A76" i="9"/>
  <c r="A75" i="9"/>
  <c r="A74" i="9"/>
  <c r="A73" i="9"/>
  <c r="A72" i="9"/>
  <c r="A71" i="9"/>
  <c r="A70" i="9"/>
  <c r="A69" i="9"/>
  <c r="A68" i="9"/>
  <c r="A67" i="9"/>
  <c r="A66" i="9"/>
  <c r="A65" i="9"/>
  <c r="A64" i="9"/>
  <c r="A63" i="9"/>
  <c r="A62" i="9"/>
  <c r="A61" i="9"/>
  <c r="A60" i="9"/>
  <c r="A59" i="9"/>
  <c r="A58" i="9"/>
  <c r="A57" i="9"/>
  <c r="A56" i="9"/>
  <c r="A55" i="9"/>
  <c r="A54" i="9"/>
  <c r="A53" i="9"/>
  <c r="A52" i="9"/>
  <c r="A51" i="9"/>
  <c r="A50" i="9"/>
  <c r="A49" i="9"/>
  <c r="A48" i="9"/>
  <c r="A47" i="9"/>
  <c r="A46" i="9"/>
  <c r="A45" i="9"/>
  <c r="A44" i="9"/>
  <c r="A43" i="9"/>
  <c r="A42" i="9"/>
  <c r="A41" i="9"/>
  <c r="A40" i="9"/>
  <c r="A39" i="9"/>
  <c r="A38" i="9"/>
  <c r="A37" i="9"/>
  <c r="A36" i="9"/>
  <c r="A35" i="9"/>
  <c r="A34" i="9"/>
  <c r="A33" i="9"/>
  <c r="A32" i="9"/>
  <c r="A31" i="9"/>
  <c r="A30" i="9"/>
  <c r="A29" i="9"/>
  <c r="A28" i="9"/>
  <c r="A27" i="9"/>
  <c r="A26" i="9"/>
  <c r="A25" i="9"/>
  <c r="A24" i="9"/>
  <c r="A23" i="9"/>
  <c r="A22" i="9"/>
  <c r="A1012" i="10"/>
  <c r="A1011" i="10"/>
  <c r="A1010" i="10"/>
  <c r="A1009" i="10"/>
  <c r="A1008" i="10"/>
  <c r="A1007" i="10"/>
  <c r="A1006" i="10"/>
  <c r="A1005" i="10"/>
  <c r="A1004" i="10"/>
  <c r="A1003" i="10"/>
  <c r="A1002" i="10"/>
  <c r="A1001" i="10"/>
  <c r="A1000" i="10"/>
  <c r="A999" i="10"/>
  <c r="A998" i="10"/>
  <c r="A997" i="10"/>
  <c r="A996" i="10"/>
  <c r="A995" i="10"/>
  <c r="A994" i="10"/>
  <c r="A993" i="10"/>
  <c r="A992" i="10"/>
  <c r="A991" i="10"/>
  <c r="A990" i="10"/>
  <c r="A989" i="10"/>
  <c r="A988" i="10"/>
  <c r="A987" i="10"/>
  <c r="A986" i="10"/>
  <c r="A985" i="10"/>
  <c r="A984" i="10"/>
  <c r="A983" i="10"/>
  <c r="A982" i="10"/>
  <c r="A981" i="10"/>
  <c r="A980" i="10"/>
  <c r="A979" i="10"/>
  <c r="A978" i="10"/>
  <c r="A977" i="10"/>
  <c r="A976" i="10"/>
  <c r="A975" i="10"/>
  <c r="A974" i="10"/>
  <c r="A973" i="10"/>
  <c r="A972" i="10"/>
  <c r="A971" i="10"/>
  <c r="A970" i="10"/>
  <c r="A969" i="10"/>
  <c r="A968" i="10"/>
  <c r="A967" i="10"/>
  <c r="A966" i="10"/>
  <c r="A965" i="10"/>
  <c r="A964" i="10"/>
  <c r="A963" i="10"/>
  <c r="A962" i="10"/>
  <c r="A961" i="10"/>
  <c r="A960" i="10"/>
  <c r="A959" i="10"/>
  <c r="A958" i="10"/>
  <c r="A957" i="10"/>
  <c r="A956" i="10"/>
  <c r="A955" i="10"/>
  <c r="A954" i="10"/>
  <c r="A953" i="10"/>
  <c r="A952" i="10"/>
  <c r="A951" i="10"/>
  <c r="A950" i="10"/>
  <c r="A949" i="10"/>
  <c r="A948" i="10"/>
  <c r="A947" i="10"/>
  <c r="A946" i="10"/>
  <c r="A945" i="10"/>
  <c r="A944" i="10"/>
  <c r="A943" i="10"/>
  <c r="A942" i="10"/>
  <c r="A941" i="10"/>
  <c r="A940" i="10"/>
  <c r="A939" i="10"/>
  <c r="A938" i="10"/>
  <c r="A937" i="10"/>
  <c r="A936" i="10"/>
  <c r="A935" i="10"/>
  <c r="A934" i="10"/>
  <c r="A933" i="10"/>
  <c r="A932" i="10"/>
  <c r="A931" i="10"/>
  <c r="A930" i="10"/>
  <c r="A929" i="10"/>
  <c r="A928" i="10"/>
  <c r="A927" i="10"/>
  <c r="A926" i="10"/>
  <c r="A925" i="10"/>
  <c r="A924" i="10"/>
  <c r="A923" i="10"/>
  <c r="A922" i="10"/>
  <c r="A921" i="10"/>
  <c r="A920" i="10"/>
  <c r="A919" i="10"/>
  <c r="A918" i="10"/>
  <c r="A917" i="10"/>
  <c r="A916" i="10"/>
  <c r="A915" i="10"/>
  <c r="A914" i="10"/>
  <c r="A913" i="10"/>
  <c r="A912" i="10"/>
  <c r="A911" i="10"/>
  <c r="A910" i="10"/>
  <c r="A909" i="10"/>
  <c r="A908" i="10"/>
  <c r="A907" i="10"/>
  <c r="A906" i="10"/>
  <c r="A905" i="10"/>
  <c r="A904" i="10"/>
  <c r="A903" i="10"/>
  <c r="A902" i="10"/>
  <c r="A901" i="10"/>
  <c r="A900" i="10"/>
  <c r="A899" i="10"/>
  <c r="A898" i="10"/>
  <c r="A897" i="10"/>
  <c r="A896" i="10"/>
  <c r="A895" i="10"/>
  <c r="A894" i="10"/>
  <c r="A893" i="10"/>
  <c r="A892" i="10"/>
  <c r="A891" i="10"/>
  <c r="A890" i="10"/>
  <c r="A889" i="10"/>
  <c r="A888" i="10"/>
  <c r="A887" i="10"/>
  <c r="A886" i="10"/>
  <c r="A885" i="10"/>
  <c r="A884" i="10"/>
  <c r="A883" i="10"/>
  <c r="A882" i="10"/>
  <c r="A881" i="10"/>
  <c r="A880" i="10"/>
  <c r="A879" i="10"/>
  <c r="A878" i="10"/>
  <c r="A877" i="10"/>
  <c r="A876" i="10"/>
  <c r="A875" i="10"/>
  <c r="A874" i="10"/>
  <c r="A873" i="10"/>
  <c r="A872" i="10"/>
  <c r="A871" i="10"/>
  <c r="A870" i="10"/>
  <c r="A869" i="10"/>
  <c r="A868" i="10"/>
  <c r="A867" i="10"/>
  <c r="A866" i="10"/>
  <c r="A865" i="10"/>
  <c r="A864" i="10"/>
  <c r="A863" i="10"/>
  <c r="A862" i="10"/>
  <c r="A861" i="10"/>
  <c r="A860" i="10"/>
  <c r="A859" i="10"/>
  <c r="A858" i="10"/>
  <c r="A857" i="10"/>
  <c r="A856" i="10"/>
  <c r="A855" i="10"/>
  <c r="A854" i="10"/>
  <c r="A853" i="10"/>
  <c r="A852" i="10"/>
  <c r="A851" i="10"/>
  <c r="A850" i="10"/>
  <c r="A849" i="10"/>
  <c r="A848" i="10"/>
  <c r="A847" i="10"/>
  <c r="A846" i="10"/>
  <c r="A845" i="10"/>
  <c r="A844" i="10"/>
  <c r="A843" i="10"/>
  <c r="A842" i="10"/>
  <c r="A841" i="10"/>
  <c r="A840" i="10"/>
  <c r="A839" i="10"/>
  <c r="A838" i="10"/>
  <c r="A837" i="10"/>
  <c r="A836" i="10"/>
  <c r="A835" i="10"/>
  <c r="A834" i="10"/>
  <c r="A833" i="10"/>
  <c r="A832" i="10"/>
  <c r="A831" i="10"/>
  <c r="A830" i="10"/>
  <c r="A829" i="10"/>
  <c r="A828" i="10"/>
  <c r="A827" i="10"/>
  <c r="A826" i="10"/>
  <c r="A825" i="10"/>
  <c r="A824" i="10"/>
  <c r="A823" i="10"/>
  <c r="A822" i="10"/>
  <c r="A821" i="10"/>
  <c r="A820" i="10"/>
  <c r="A819" i="10"/>
  <c r="A818" i="10"/>
  <c r="A817" i="10"/>
  <c r="A816" i="10"/>
  <c r="A815" i="10"/>
  <c r="A814" i="10"/>
  <c r="A813" i="10"/>
  <c r="A812" i="10"/>
  <c r="A811" i="10"/>
  <c r="A810" i="10"/>
  <c r="A809" i="10"/>
  <c r="A808" i="10"/>
  <c r="A807" i="10"/>
  <c r="A806" i="10"/>
  <c r="A805" i="10"/>
  <c r="A804" i="10"/>
  <c r="A803" i="10"/>
  <c r="A802" i="10"/>
  <c r="A801" i="10"/>
  <c r="A800" i="10"/>
  <c r="A799" i="10"/>
  <c r="A798" i="10"/>
  <c r="A797" i="10"/>
  <c r="A796" i="10"/>
  <c r="A795" i="10"/>
  <c r="A794" i="10"/>
  <c r="A793" i="10"/>
  <c r="A792" i="10"/>
  <c r="A791" i="10"/>
  <c r="A790" i="10"/>
  <c r="A789" i="10"/>
  <c r="A788" i="10"/>
  <c r="A787" i="10"/>
  <c r="A786" i="10"/>
  <c r="A785" i="10"/>
  <c r="A784" i="10"/>
  <c r="A783" i="10"/>
  <c r="A782" i="10"/>
  <c r="A781" i="10"/>
  <c r="A780" i="10"/>
  <c r="A779" i="10"/>
  <c r="A778" i="10"/>
  <c r="A777" i="10"/>
  <c r="A776" i="10"/>
  <c r="A775" i="10"/>
  <c r="A774" i="10"/>
  <c r="A773" i="10"/>
  <c r="A772" i="10"/>
  <c r="A771" i="10"/>
  <c r="A770" i="10"/>
  <c r="A769" i="10"/>
  <c r="A768" i="10"/>
  <c r="A767" i="10"/>
  <c r="A766" i="10"/>
  <c r="A765" i="10"/>
  <c r="A764" i="10"/>
  <c r="A763" i="10"/>
  <c r="A762" i="10"/>
  <c r="A761" i="10"/>
  <c r="A760" i="10"/>
  <c r="A759" i="10"/>
  <c r="A758" i="10"/>
  <c r="A757" i="10"/>
  <c r="A756" i="10"/>
  <c r="A755" i="10"/>
  <c r="A754" i="10"/>
  <c r="A753" i="10"/>
  <c r="A752" i="10"/>
  <c r="A751" i="10"/>
  <c r="A750" i="10"/>
  <c r="A749" i="10"/>
  <c r="A748" i="10"/>
  <c r="A747" i="10"/>
  <c r="A746" i="10"/>
  <c r="A745" i="10"/>
  <c r="A744" i="10"/>
  <c r="A743" i="10"/>
  <c r="A742" i="10"/>
  <c r="A741" i="10"/>
  <c r="A740" i="10"/>
  <c r="A739" i="10"/>
  <c r="A738" i="10"/>
  <c r="A737" i="10"/>
  <c r="A736" i="10"/>
  <c r="A735" i="10"/>
  <c r="A734" i="10"/>
  <c r="A733" i="10"/>
  <c r="A732" i="10"/>
  <c r="A731" i="10"/>
  <c r="A730" i="10"/>
  <c r="A729" i="10"/>
  <c r="A728" i="10"/>
  <c r="A727" i="10"/>
  <c r="A726" i="10"/>
  <c r="A725" i="10"/>
  <c r="A724" i="10"/>
  <c r="A723" i="10"/>
  <c r="A722" i="10"/>
  <c r="A721" i="10"/>
  <c r="A720" i="10"/>
  <c r="A719" i="10"/>
  <c r="A718" i="10"/>
  <c r="A717" i="10"/>
  <c r="A716" i="10"/>
  <c r="A715" i="10"/>
  <c r="A714" i="10"/>
  <c r="A713" i="10"/>
  <c r="A712" i="10"/>
  <c r="A711" i="10"/>
  <c r="A710" i="10"/>
  <c r="A709" i="10"/>
  <c r="A708" i="10"/>
  <c r="A707" i="10"/>
  <c r="A706" i="10"/>
  <c r="A705" i="10"/>
  <c r="A704" i="10"/>
  <c r="A703" i="10"/>
  <c r="A702" i="10"/>
  <c r="A701" i="10"/>
  <c r="A700" i="10"/>
  <c r="A699" i="10"/>
  <c r="A698" i="10"/>
  <c r="A697" i="10"/>
  <c r="A696" i="10"/>
  <c r="A695" i="10"/>
  <c r="A694" i="10"/>
  <c r="A693" i="10"/>
  <c r="A692" i="10"/>
  <c r="A691" i="10"/>
  <c r="A690" i="10"/>
  <c r="A689" i="10"/>
  <c r="A688" i="10"/>
  <c r="A687" i="10"/>
  <c r="A686" i="10"/>
  <c r="A685" i="10"/>
  <c r="A684" i="10"/>
  <c r="A683" i="10"/>
  <c r="A682" i="10"/>
  <c r="A681" i="10"/>
  <c r="A680" i="10"/>
  <c r="A679" i="10"/>
  <c r="A678" i="10"/>
  <c r="A677" i="10"/>
  <c r="A676" i="10"/>
  <c r="A675" i="10"/>
  <c r="A674" i="10"/>
  <c r="A673" i="10"/>
  <c r="A672" i="10"/>
  <c r="A671" i="10"/>
  <c r="A670" i="10"/>
  <c r="A669" i="10"/>
  <c r="A668" i="10"/>
  <c r="A667" i="10"/>
  <c r="A666" i="10"/>
  <c r="A665" i="10"/>
  <c r="A664" i="10"/>
  <c r="A663" i="10"/>
  <c r="A662" i="10"/>
  <c r="A661" i="10"/>
  <c r="A660" i="10"/>
  <c r="A659" i="10"/>
  <c r="A658" i="10"/>
  <c r="A657" i="10"/>
  <c r="A656" i="10"/>
  <c r="A655" i="10"/>
  <c r="A654" i="10"/>
  <c r="A653" i="10"/>
  <c r="A652" i="10"/>
  <c r="A651" i="10"/>
  <c r="A650" i="10"/>
  <c r="A649" i="10"/>
  <c r="A648" i="10"/>
  <c r="A647" i="10"/>
  <c r="A646" i="10"/>
  <c r="A645" i="10"/>
  <c r="A644" i="10"/>
  <c r="A643" i="10"/>
  <c r="A642" i="10"/>
  <c r="A641" i="10"/>
  <c r="A640" i="10"/>
  <c r="A639" i="10"/>
  <c r="A638" i="10"/>
  <c r="A637" i="10"/>
  <c r="A636" i="10"/>
  <c r="A635" i="10"/>
  <c r="A634" i="10"/>
  <c r="A633" i="10"/>
  <c r="A632" i="10"/>
  <c r="A631" i="10"/>
  <c r="A630" i="10"/>
  <c r="A629" i="10"/>
  <c r="A628" i="10"/>
  <c r="A627" i="10"/>
  <c r="A626" i="10"/>
  <c r="A625" i="10"/>
  <c r="A624" i="10"/>
  <c r="A623" i="10"/>
  <c r="A622" i="10"/>
  <c r="A621" i="10"/>
  <c r="A620" i="10"/>
  <c r="A619" i="10"/>
  <c r="A618" i="10"/>
  <c r="A617" i="10"/>
  <c r="A616" i="10"/>
  <c r="A615" i="10"/>
  <c r="A614" i="10"/>
  <c r="A613" i="10"/>
  <c r="A612" i="10"/>
  <c r="A611" i="10"/>
  <c r="A610" i="10"/>
  <c r="A609" i="10"/>
  <c r="A608" i="10"/>
  <c r="A607" i="10"/>
  <c r="A606" i="10"/>
  <c r="A605" i="10"/>
  <c r="A604" i="10"/>
  <c r="A603" i="10"/>
  <c r="A602" i="10"/>
  <c r="A601" i="10"/>
  <c r="A600" i="10"/>
  <c r="A599" i="10"/>
  <c r="A598" i="10"/>
  <c r="A597" i="10"/>
  <c r="A596" i="10"/>
  <c r="A595" i="10"/>
  <c r="A594" i="10"/>
  <c r="A593" i="10"/>
  <c r="A592" i="10"/>
  <c r="A591" i="10"/>
  <c r="A590" i="10"/>
  <c r="A589" i="10"/>
  <c r="A588" i="10"/>
  <c r="A587" i="10"/>
  <c r="A586" i="10"/>
  <c r="A585" i="10"/>
  <c r="A584" i="10"/>
  <c r="A583" i="10"/>
  <c r="A582" i="10"/>
  <c r="A581" i="10"/>
  <c r="A580" i="10"/>
  <c r="A579" i="10"/>
  <c r="A578" i="10"/>
  <c r="A577" i="10"/>
  <c r="A576" i="10"/>
  <c r="A575" i="10"/>
  <c r="A574" i="10"/>
  <c r="A573" i="10"/>
  <c r="A572" i="10"/>
  <c r="A571" i="10"/>
  <c r="A570" i="10"/>
  <c r="A569" i="10"/>
  <c r="A568" i="10"/>
  <c r="A567" i="10"/>
  <c r="A566" i="10"/>
  <c r="A565" i="10"/>
  <c r="A564" i="10"/>
  <c r="A563" i="10"/>
  <c r="A562" i="10"/>
  <c r="A561" i="10"/>
  <c r="A560" i="10"/>
  <c r="A559" i="10"/>
  <c r="A558" i="10"/>
  <c r="A557" i="10"/>
  <c r="A556" i="10"/>
  <c r="A555" i="10"/>
  <c r="A554" i="10"/>
  <c r="A553" i="10"/>
  <c r="A552" i="10"/>
  <c r="A551" i="10"/>
  <c r="A550" i="10"/>
  <c r="A549" i="10"/>
  <c r="A548" i="10"/>
  <c r="A547" i="10"/>
  <c r="A546" i="10"/>
  <c r="A545" i="10"/>
  <c r="A544" i="10"/>
  <c r="A543" i="10"/>
  <c r="A542" i="10"/>
  <c r="A541" i="10"/>
  <c r="A540" i="10"/>
  <c r="A539" i="10"/>
  <c r="A538" i="10"/>
  <c r="A537" i="10"/>
  <c r="A536" i="10"/>
  <c r="A535" i="10"/>
  <c r="A534" i="10"/>
  <c r="A533" i="10"/>
  <c r="A532" i="10"/>
  <c r="A531" i="10"/>
  <c r="A530" i="10"/>
  <c r="A529" i="10"/>
  <c r="A528" i="10"/>
  <c r="A527" i="10"/>
  <c r="A526" i="10"/>
  <c r="A525" i="10"/>
  <c r="A524" i="10"/>
  <c r="A523" i="10"/>
  <c r="A522" i="10"/>
  <c r="A521" i="10"/>
  <c r="A520" i="10"/>
  <c r="A519" i="10"/>
  <c r="A518" i="10"/>
  <c r="A517" i="10"/>
  <c r="A516" i="10"/>
  <c r="A515" i="10"/>
  <c r="A514" i="10"/>
  <c r="A513" i="10"/>
  <c r="A512" i="10"/>
  <c r="A511" i="10"/>
  <c r="A510" i="10"/>
  <c r="A509" i="10"/>
  <c r="A508" i="10"/>
  <c r="A507" i="10"/>
  <c r="A506" i="10"/>
  <c r="A505" i="10"/>
  <c r="A504" i="10"/>
  <c r="A503" i="10"/>
  <c r="A502" i="10"/>
  <c r="A501" i="10"/>
  <c r="A500" i="10"/>
  <c r="A499" i="10"/>
  <c r="A498" i="10"/>
  <c r="A497" i="10"/>
  <c r="A496" i="10"/>
  <c r="A495" i="10"/>
  <c r="A494" i="10"/>
  <c r="A493" i="10"/>
  <c r="A492" i="10"/>
  <c r="A491" i="10"/>
  <c r="A490" i="10"/>
  <c r="A489" i="10"/>
  <c r="A488" i="10"/>
  <c r="A487" i="10"/>
  <c r="A486" i="10"/>
  <c r="A485" i="10"/>
  <c r="A484" i="10"/>
  <c r="A483" i="10"/>
  <c r="A482" i="10"/>
  <c r="A481" i="10"/>
  <c r="A480" i="10"/>
  <c r="A479" i="10"/>
  <c r="A478" i="10"/>
  <c r="A477" i="10"/>
  <c r="A476" i="10"/>
  <c r="A475" i="10"/>
  <c r="A474" i="10"/>
  <c r="A473" i="10"/>
  <c r="A472" i="10"/>
  <c r="A471" i="10"/>
  <c r="A470" i="10"/>
  <c r="A469" i="10"/>
  <c r="A468" i="10"/>
  <c r="A467" i="10"/>
  <c r="A466" i="10"/>
  <c r="A465" i="10"/>
  <c r="A464" i="10"/>
  <c r="A463" i="10"/>
  <c r="A462" i="10"/>
  <c r="A461" i="10"/>
  <c r="A460" i="10"/>
  <c r="A459" i="10"/>
  <c r="A458" i="10"/>
  <c r="A457" i="10"/>
  <c r="A456" i="10"/>
  <c r="A455" i="10"/>
  <c r="A454" i="10"/>
  <c r="A453" i="10"/>
  <c r="A452" i="10"/>
  <c r="A451" i="10"/>
  <c r="A450" i="10"/>
  <c r="A449" i="10"/>
  <c r="A448" i="10"/>
  <c r="A447" i="10"/>
  <c r="A446" i="10"/>
  <c r="A445" i="10"/>
  <c r="A444" i="10"/>
  <c r="A443" i="10"/>
  <c r="A442" i="10"/>
  <c r="A441" i="10"/>
  <c r="A440" i="10"/>
  <c r="A439" i="10"/>
  <c r="A438" i="10"/>
  <c r="A437" i="10"/>
  <c r="A436" i="10"/>
  <c r="A435" i="10"/>
  <c r="A434" i="10"/>
  <c r="A433" i="10"/>
  <c r="A432" i="10"/>
  <c r="A431" i="10"/>
  <c r="A430" i="10"/>
  <c r="A429" i="10"/>
  <c r="A428" i="10"/>
  <c r="A427" i="10"/>
  <c r="A426" i="10"/>
  <c r="A425" i="10"/>
  <c r="A424" i="10"/>
  <c r="A423" i="10"/>
  <c r="A422" i="10"/>
  <c r="A421" i="10"/>
  <c r="A420" i="10"/>
  <c r="A419" i="10"/>
  <c r="A418" i="10"/>
  <c r="A417" i="10"/>
  <c r="A416" i="10"/>
  <c r="A415" i="10"/>
  <c r="A414" i="10"/>
  <c r="A413" i="10"/>
  <c r="A412" i="10"/>
  <c r="A411" i="10"/>
  <c r="A410" i="10"/>
  <c r="A409" i="10"/>
  <c r="A408" i="10"/>
  <c r="A407" i="10"/>
  <c r="A406" i="10"/>
  <c r="A405" i="10"/>
  <c r="A404" i="10"/>
  <c r="A403" i="10"/>
  <c r="A402" i="10"/>
  <c r="A401" i="10"/>
  <c r="A400" i="10"/>
  <c r="A399" i="10"/>
  <c r="A398" i="10"/>
  <c r="A397" i="10"/>
  <c r="A396" i="10"/>
  <c r="A395" i="10"/>
  <c r="A394" i="10"/>
  <c r="A393" i="10"/>
  <c r="A392" i="10"/>
  <c r="A391" i="10"/>
  <c r="A390" i="10"/>
  <c r="A389" i="10"/>
  <c r="A388" i="10"/>
  <c r="A387" i="10"/>
  <c r="A386" i="10"/>
  <c r="A385" i="10"/>
  <c r="A384" i="10"/>
  <c r="A383" i="10"/>
  <c r="A382" i="10"/>
  <c r="A381" i="10"/>
  <c r="A380" i="10"/>
  <c r="A379" i="10"/>
  <c r="A378" i="10"/>
  <c r="A377" i="10"/>
  <c r="A376" i="10"/>
  <c r="A375" i="10"/>
  <c r="A374" i="10"/>
  <c r="A373" i="10"/>
  <c r="A372" i="10"/>
  <c r="A371" i="10"/>
  <c r="A370" i="10"/>
  <c r="A369" i="10"/>
  <c r="A368" i="10"/>
  <c r="A367" i="10"/>
  <c r="A366" i="10"/>
  <c r="A365" i="10"/>
  <c r="A364" i="10"/>
  <c r="A363" i="10"/>
  <c r="A362" i="10"/>
  <c r="A361" i="10"/>
  <c r="A360" i="10"/>
  <c r="A359" i="10"/>
  <c r="A358" i="10"/>
  <c r="A357" i="10"/>
  <c r="A356" i="10"/>
  <c r="A355" i="10"/>
  <c r="A354" i="10"/>
  <c r="A353" i="10"/>
  <c r="A352" i="10"/>
  <c r="A351" i="10"/>
  <c r="A350" i="10"/>
  <c r="A349" i="10"/>
  <c r="A348" i="10"/>
  <c r="A347" i="10"/>
  <c r="A346" i="10"/>
  <c r="A345" i="10"/>
  <c r="A344" i="10"/>
  <c r="A343" i="10"/>
  <c r="A342" i="10"/>
  <c r="A341" i="10"/>
  <c r="A340" i="10"/>
  <c r="A339" i="10"/>
  <c r="A338" i="10"/>
  <c r="A337" i="10"/>
  <c r="A336" i="10"/>
  <c r="A335" i="10"/>
  <c r="A334" i="10"/>
  <c r="A333" i="10"/>
  <c r="A332" i="10"/>
  <c r="A331" i="10"/>
  <c r="A330" i="10"/>
  <c r="A329" i="10"/>
  <c r="A328" i="10"/>
  <c r="A327" i="10"/>
  <c r="A326" i="10"/>
  <c r="A325" i="10"/>
  <c r="A324" i="10"/>
  <c r="A323" i="10"/>
  <c r="A322" i="10"/>
  <c r="A321" i="10"/>
  <c r="A320" i="10"/>
  <c r="A319" i="10"/>
  <c r="A318" i="10"/>
  <c r="A317" i="10"/>
  <c r="A316" i="10"/>
  <c r="A315" i="10"/>
  <c r="A314" i="10"/>
  <c r="A313" i="10"/>
  <c r="A312" i="10"/>
  <c r="A311" i="10"/>
  <c r="A310" i="10"/>
  <c r="A309" i="10"/>
  <c r="A308" i="10"/>
  <c r="A307" i="10"/>
  <c r="A306" i="10"/>
  <c r="A305" i="10"/>
  <c r="A304" i="10"/>
  <c r="A303" i="10"/>
  <c r="A302" i="10"/>
  <c r="A301" i="10"/>
  <c r="A300" i="10"/>
  <c r="A299" i="10"/>
  <c r="A298" i="10"/>
  <c r="A297" i="10"/>
  <c r="A296" i="10"/>
  <c r="A295" i="10"/>
  <c r="A294" i="10"/>
  <c r="A293" i="10"/>
  <c r="A292" i="10"/>
  <c r="A291" i="10"/>
  <c r="A290" i="10"/>
  <c r="A289" i="10"/>
  <c r="A288" i="10"/>
  <c r="A287" i="10"/>
  <c r="A286" i="10"/>
  <c r="A285" i="10"/>
  <c r="A284" i="10"/>
  <c r="A283" i="10"/>
  <c r="A282" i="10"/>
  <c r="A281" i="10"/>
  <c r="A280" i="10"/>
  <c r="A279" i="10"/>
  <c r="A278" i="10"/>
  <c r="A277" i="10"/>
  <c r="A276" i="10"/>
  <c r="A275" i="10"/>
  <c r="A274" i="10"/>
  <c r="A273" i="10"/>
  <c r="A272" i="10"/>
  <c r="A271" i="10"/>
  <c r="A270" i="10"/>
  <c r="A269" i="10"/>
  <c r="A268" i="10"/>
  <c r="A267" i="10"/>
  <c r="A266" i="10"/>
  <c r="A265" i="10"/>
  <c r="A264" i="10"/>
  <c r="A263" i="10"/>
  <c r="A262" i="10"/>
  <c r="A261" i="10"/>
  <c r="A260" i="10"/>
  <c r="A259" i="10"/>
  <c r="A258" i="10"/>
  <c r="A257" i="10"/>
  <c r="A256" i="10"/>
  <c r="A255" i="10"/>
  <c r="A254" i="10"/>
  <c r="A253" i="10"/>
  <c r="A252" i="10"/>
  <c r="A251" i="10"/>
  <c r="A250" i="10"/>
  <c r="A249" i="10"/>
  <c r="A248" i="10"/>
  <c r="A247" i="10"/>
  <c r="A246" i="10"/>
  <c r="A245" i="10"/>
  <c r="A244" i="10"/>
  <c r="A243" i="10"/>
  <c r="A242" i="10"/>
  <c r="A241" i="10"/>
  <c r="A240" i="10"/>
  <c r="A239" i="10"/>
  <c r="A238" i="10"/>
  <c r="A237" i="10"/>
  <c r="A236" i="10"/>
  <c r="A235" i="10"/>
  <c r="A234" i="10"/>
  <c r="A233" i="10"/>
  <c r="A232" i="10"/>
  <c r="A231" i="10"/>
  <c r="A230" i="10"/>
  <c r="A229" i="10"/>
  <c r="A228" i="10"/>
  <c r="A227" i="10"/>
  <c r="A226" i="10"/>
  <c r="A225" i="10"/>
  <c r="A224" i="10"/>
  <c r="A223" i="10"/>
  <c r="A222" i="10"/>
  <c r="A221" i="10"/>
  <c r="A220" i="10"/>
  <c r="A219" i="10"/>
  <c r="A218" i="10"/>
  <c r="A217" i="10"/>
  <c r="A216" i="10"/>
  <c r="A215" i="10"/>
  <c r="A214" i="10"/>
  <c r="A213" i="10"/>
  <c r="A212" i="10"/>
  <c r="A211" i="10"/>
  <c r="A210" i="10"/>
  <c r="A209" i="10"/>
  <c r="A208" i="10"/>
  <c r="A207" i="10"/>
  <c r="A206" i="10"/>
  <c r="A205" i="10"/>
  <c r="A204" i="10"/>
  <c r="A203" i="10"/>
  <c r="A202" i="10"/>
  <c r="A201" i="10"/>
  <c r="A200" i="10"/>
  <c r="A199" i="10"/>
  <c r="A198" i="10"/>
  <c r="A197" i="10"/>
  <c r="A196" i="10"/>
  <c r="A195" i="10"/>
  <c r="A194" i="10"/>
  <c r="A193" i="10"/>
  <c r="A192" i="10"/>
  <c r="A191" i="10"/>
  <c r="A190" i="10"/>
  <c r="A189" i="10"/>
  <c r="A188" i="10"/>
  <c r="A187" i="10"/>
  <c r="A186" i="10"/>
  <c r="A185" i="10"/>
  <c r="A184" i="10"/>
  <c r="A183" i="10"/>
  <c r="A182" i="10"/>
  <c r="A181" i="10"/>
  <c r="A180" i="10"/>
  <c r="A179" i="10"/>
  <c r="A178" i="10"/>
  <c r="A177" i="10"/>
  <c r="A176" i="10"/>
  <c r="A175" i="10"/>
  <c r="A174" i="10"/>
  <c r="A173" i="10"/>
  <c r="A172" i="10"/>
  <c r="A171" i="10"/>
  <c r="A170" i="10"/>
  <c r="A169" i="10"/>
  <c r="A168" i="10"/>
  <c r="A167" i="10"/>
  <c r="A166" i="10"/>
  <c r="A165" i="10"/>
  <c r="A164" i="10"/>
  <c r="A163" i="10"/>
  <c r="A162" i="10"/>
  <c r="A161" i="10"/>
  <c r="A160" i="10"/>
  <c r="A159" i="10"/>
  <c r="A158" i="10"/>
  <c r="A157" i="10"/>
  <c r="A156" i="10"/>
  <c r="A155" i="10"/>
  <c r="A154" i="10"/>
  <c r="A153" i="10"/>
  <c r="A152" i="10"/>
  <c r="A151" i="10"/>
  <c r="A150" i="10"/>
  <c r="A149" i="10"/>
  <c r="A148" i="10"/>
  <c r="A147" i="10"/>
  <c r="A146" i="10"/>
  <c r="A145" i="10"/>
  <c r="A144" i="10"/>
  <c r="A143" i="10"/>
  <c r="A142" i="10"/>
  <c r="A141" i="10"/>
  <c r="A140" i="10"/>
  <c r="A139" i="10"/>
  <c r="A138" i="10"/>
  <c r="A137" i="10"/>
  <c r="A136" i="10"/>
  <c r="A135" i="10"/>
  <c r="A134" i="10"/>
  <c r="A133" i="10"/>
  <c r="A132" i="10"/>
  <c r="A131" i="10"/>
  <c r="A130" i="10"/>
  <c r="A129" i="10"/>
  <c r="A128" i="10"/>
  <c r="A127" i="10"/>
  <c r="A126" i="10"/>
  <c r="A125" i="10"/>
  <c r="A124" i="10"/>
  <c r="A123" i="10"/>
  <c r="A122" i="10"/>
  <c r="A121" i="10"/>
  <c r="A120" i="10"/>
  <c r="A119" i="10"/>
  <c r="A118" i="10"/>
  <c r="A117" i="10"/>
  <c r="A116" i="10"/>
  <c r="A115" i="10"/>
  <c r="A114" i="10"/>
  <c r="A113" i="10"/>
  <c r="A112" i="10"/>
  <c r="A111" i="10"/>
  <c r="A110" i="10"/>
  <c r="A109" i="10"/>
  <c r="A108" i="10"/>
  <c r="A107" i="10"/>
  <c r="A106" i="10"/>
  <c r="A105" i="10"/>
  <c r="A104" i="10"/>
  <c r="A103" i="10"/>
  <c r="A102" i="10"/>
  <c r="A101" i="10"/>
  <c r="A100" i="10"/>
  <c r="A99" i="10"/>
  <c r="A98" i="10"/>
  <c r="A97" i="10"/>
  <c r="A96" i="10"/>
  <c r="A95" i="10"/>
  <c r="A94" i="10"/>
  <c r="A93" i="10"/>
  <c r="A92" i="10"/>
  <c r="A91" i="10"/>
  <c r="A90" i="10"/>
  <c r="A89" i="10"/>
  <c r="A88" i="10"/>
  <c r="A87" i="10"/>
  <c r="A86" i="10"/>
  <c r="A85" i="10"/>
  <c r="A84" i="10"/>
  <c r="A83" i="10"/>
  <c r="A82" i="10"/>
  <c r="A81" i="10"/>
  <c r="A80" i="10"/>
  <c r="A79" i="10"/>
  <c r="A78" i="10"/>
  <c r="A77" i="10"/>
  <c r="A76" i="10"/>
  <c r="A75" i="10"/>
  <c r="A74" i="10"/>
  <c r="A73" i="10"/>
  <c r="A72" i="10"/>
  <c r="A71" i="10"/>
  <c r="A70" i="10"/>
  <c r="A69" i="10"/>
  <c r="A68" i="10"/>
  <c r="A67" i="10"/>
  <c r="A66" i="10"/>
  <c r="A65" i="10"/>
  <c r="A64" i="10"/>
  <c r="A63" i="10"/>
  <c r="A62" i="10"/>
  <c r="A61" i="10"/>
  <c r="A60" i="10"/>
  <c r="A59" i="10"/>
  <c r="A58" i="10"/>
  <c r="A57" i="10"/>
  <c r="A56" i="10"/>
  <c r="A55" i="10"/>
  <c r="A54" i="10"/>
  <c r="A53" i="10"/>
  <c r="A52" i="10"/>
  <c r="A51" i="10"/>
  <c r="A50" i="10"/>
  <c r="A49" i="10"/>
  <c r="A48" i="10"/>
  <c r="A47" i="10"/>
  <c r="A46" i="10"/>
  <c r="A45" i="10"/>
  <c r="A44" i="10"/>
  <c r="A43" i="10"/>
  <c r="A42" i="10"/>
  <c r="A41" i="10"/>
  <c r="A40" i="10" l="1"/>
  <c r="A39" i="10"/>
  <c r="A38" i="10"/>
  <c r="A37" i="10"/>
  <c r="A36" i="10"/>
  <c r="A35" i="10"/>
  <c r="A34" i="10"/>
  <c r="A33" i="10"/>
  <c r="A32" i="10"/>
  <c r="A31" i="10"/>
  <c r="A30" i="10"/>
  <c r="A29" i="10"/>
  <c r="A28" i="10"/>
  <c r="A27" i="10"/>
  <c r="A26" i="10"/>
  <c r="A25" i="10"/>
  <c r="A24" i="10"/>
  <c r="A23" i="10"/>
  <c r="A13" i="10"/>
  <c r="A22" i="10" l="1"/>
  <c r="A21" i="10"/>
  <c r="A20" i="10"/>
  <c r="A19" i="10"/>
  <c r="A18" i="10"/>
  <c r="A17" i="10"/>
  <c r="A16" i="10"/>
  <c r="A15" i="10"/>
  <c r="A14" i="10"/>
  <c r="A21" i="8" l="1"/>
  <c r="A20" i="8"/>
  <c r="A19" i="8"/>
  <c r="A18" i="8"/>
  <c r="A17" i="8"/>
  <c r="A16" i="8"/>
  <c r="A15" i="8"/>
  <c r="A14" i="8"/>
  <c r="A13" i="8"/>
  <c r="A12" i="8"/>
  <c r="A21" i="9" l="1"/>
  <c r="A20" i="9"/>
  <c r="A19" i="9"/>
  <c r="A18" i="9"/>
  <c r="A17" i="9"/>
  <c r="A16" i="9"/>
  <c r="A15" i="9"/>
  <c r="A14" i="9"/>
  <c r="A13" i="9"/>
  <c r="A12" i="9"/>
  <c r="A2" i="4" l="1"/>
  <c r="A1" i="4"/>
  <c r="BV54" i="5"/>
</calcChain>
</file>

<file path=xl/sharedStrings.xml><?xml version="1.0" encoding="utf-8"?>
<sst xmlns="http://schemas.openxmlformats.org/spreadsheetml/2006/main" count="1094" uniqueCount="654">
  <si>
    <r>
      <t xml:space="preserve">Program reports need to be submitted electronically, via e-mail to </t>
    </r>
    <r>
      <rPr>
        <sz val="12"/>
        <rFont val="Calibri"/>
        <family val="2"/>
        <scheme val="minor"/>
      </rPr>
      <t xml:space="preserve">DHHRBBHReporting@wv.gov </t>
    </r>
    <r>
      <rPr>
        <i/>
        <sz val="12"/>
        <rFont val="Calibri"/>
        <family val="2"/>
        <scheme val="minor"/>
      </rPr>
      <t xml:space="preserve"> within 25 calendar days of the end of each month </t>
    </r>
  </si>
  <si>
    <r>
      <t xml:space="preserve">Program Name:  </t>
    </r>
    <r>
      <rPr>
        <sz val="8"/>
        <rFont val="Calibri"/>
        <family val="2"/>
        <scheme val="minor"/>
      </rPr>
      <t xml:space="preserve">(same as on Statement of Work): </t>
    </r>
  </si>
  <si>
    <t>Grantee Name:</t>
  </si>
  <si>
    <t xml:space="preserve">Grantee's Formal Name (Name on the Grant) </t>
  </si>
  <si>
    <r>
      <t xml:space="preserve">Name of Program </t>
    </r>
    <r>
      <rPr>
        <sz val="8"/>
        <rFont val="Calibri"/>
        <family val="2"/>
        <scheme val="minor"/>
      </rPr>
      <t>(given by Grantee):;</t>
    </r>
  </si>
  <si>
    <t>Contact Name (s)</t>
  </si>
  <si>
    <t>John Doe, Jane Doe</t>
  </si>
  <si>
    <t xml:space="preserve">Physical Address of Program: </t>
  </si>
  <si>
    <t>123 Any Street, Any City, WV 12345</t>
  </si>
  <si>
    <t>(304) 123-4567 (304) 891-2345</t>
  </si>
  <si>
    <t>Grant Number:</t>
  </si>
  <si>
    <t>G20</t>
  </si>
  <si>
    <r>
      <rPr>
        <b/>
        <sz val="11"/>
        <rFont val="Calibri"/>
        <family val="2"/>
        <scheme val="minor"/>
      </rPr>
      <t xml:space="preserve">Month Being Reported </t>
    </r>
    <r>
      <rPr>
        <sz val="8"/>
        <rFont val="Calibri"/>
        <family val="2"/>
        <scheme val="minor"/>
      </rPr>
      <t>(Month/Year)</t>
    </r>
    <r>
      <rPr>
        <sz val="11"/>
        <rFont val="Calibri"/>
        <family val="2"/>
        <scheme val="minor"/>
      </rPr>
      <t>:</t>
    </r>
  </si>
  <si>
    <t>July 1 - 31</t>
  </si>
  <si>
    <t>Program Code :</t>
  </si>
  <si>
    <t xml:space="preserve">Pick List </t>
  </si>
  <si>
    <t>August 1 - 31</t>
  </si>
  <si>
    <t>September 1 - 30</t>
  </si>
  <si>
    <t>October 1 - 31</t>
  </si>
  <si>
    <t>November 1 - 30</t>
  </si>
  <si>
    <t>December 1 - 31</t>
  </si>
  <si>
    <t>January 1 - 31</t>
  </si>
  <si>
    <t>February 1 - 28/29</t>
  </si>
  <si>
    <t>March 1 - 31</t>
  </si>
  <si>
    <t>April 1 - 30</t>
  </si>
  <si>
    <t>May 1 - 31</t>
  </si>
  <si>
    <t>June 1 - 30</t>
  </si>
  <si>
    <t>MONTH</t>
  </si>
  <si>
    <t>YEAR</t>
  </si>
  <si>
    <t>African American /Black</t>
  </si>
  <si>
    <t>Asian</t>
  </si>
  <si>
    <t>White</t>
  </si>
  <si>
    <t>More than one race reported</t>
  </si>
  <si>
    <t>Native Hawaiian / Other Pacific Islander</t>
  </si>
  <si>
    <t>Unknown</t>
  </si>
  <si>
    <t>Not Hispanic or Latino</t>
  </si>
  <si>
    <t xml:space="preserve">Hispanic-Latino </t>
  </si>
  <si>
    <t>Male</t>
  </si>
  <si>
    <t>Female</t>
  </si>
  <si>
    <t>RACE</t>
  </si>
  <si>
    <t>ETHNICITY</t>
  </si>
  <si>
    <t>GENDER</t>
  </si>
  <si>
    <t>Barbour</t>
  </si>
  <si>
    <t>Berkeley</t>
  </si>
  <si>
    <t>Boone</t>
  </si>
  <si>
    <t>Braxton</t>
  </si>
  <si>
    <t>Brooke</t>
  </si>
  <si>
    <t>Cabell</t>
  </si>
  <si>
    <t>Calhoun</t>
  </si>
  <si>
    <t>Clay</t>
  </si>
  <si>
    <t>Doddridge</t>
  </si>
  <si>
    <t>Fayette</t>
  </si>
  <si>
    <t>Gilmer</t>
  </si>
  <si>
    <t>Grant</t>
  </si>
  <si>
    <t>Greenbrier</t>
  </si>
  <si>
    <t>Hampshire</t>
  </si>
  <si>
    <t>Hancock</t>
  </si>
  <si>
    <t>Hardy</t>
  </si>
  <si>
    <t>Harrison</t>
  </si>
  <si>
    <t>Jackson</t>
  </si>
  <si>
    <t>Jefferson</t>
  </si>
  <si>
    <t>Kanawha</t>
  </si>
  <si>
    <t>Lewis</t>
  </si>
  <si>
    <t>Lincoln</t>
  </si>
  <si>
    <t>Logan</t>
  </si>
  <si>
    <t>Marion</t>
  </si>
  <si>
    <t>Marshall</t>
  </si>
  <si>
    <t>Mason</t>
  </si>
  <si>
    <t>McDowell</t>
  </si>
  <si>
    <t>Mercer</t>
  </si>
  <si>
    <t>Mineral</t>
  </si>
  <si>
    <t>Mingo</t>
  </si>
  <si>
    <t>Monongalia</t>
  </si>
  <si>
    <t>Monroe</t>
  </si>
  <si>
    <t>Morgan</t>
  </si>
  <si>
    <t>Nicholas</t>
  </si>
  <si>
    <t>Ohio</t>
  </si>
  <si>
    <t>Pendleton</t>
  </si>
  <si>
    <t>Pleasants</t>
  </si>
  <si>
    <t>Pocahontas</t>
  </si>
  <si>
    <t>Preston</t>
  </si>
  <si>
    <t>Putnam</t>
  </si>
  <si>
    <t>Raleigh</t>
  </si>
  <si>
    <t>Randolph</t>
  </si>
  <si>
    <t>Ritchie</t>
  </si>
  <si>
    <t>Roane</t>
  </si>
  <si>
    <t>Summers</t>
  </si>
  <si>
    <t>Taylor</t>
  </si>
  <si>
    <t>Tucker</t>
  </si>
  <si>
    <t>Tyler</t>
  </si>
  <si>
    <t>Upshur</t>
  </si>
  <si>
    <t>Wayne</t>
  </si>
  <si>
    <t>Webster</t>
  </si>
  <si>
    <t>Wetzel</t>
  </si>
  <si>
    <t>Wirt</t>
  </si>
  <si>
    <t>Wood</t>
  </si>
  <si>
    <t>Wyoming</t>
  </si>
  <si>
    <t>COUNTY</t>
  </si>
  <si>
    <t>REGION</t>
  </si>
  <si>
    <t>YES</t>
  </si>
  <si>
    <t>NO</t>
  </si>
  <si>
    <t>YES - NO</t>
  </si>
  <si>
    <t>Mobile Crisis Unit</t>
  </si>
  <si>
    <t>MAT</t>
  </si>
  <si>
    <t>Additional Supports Needed / Requested</t>
  </si>
  <si>
    <t>Suicide Prevention Lifeline</t>
  </si>
  <si>
    <t>Crisis Text Line</t>
  </si>
  <si>
    <t>Family</t>
  </si>
  <si>
    <t xml:space="preserve">Faith-Base Organization </t>
  </si>
  <si>
    <t xml:space="preserve">Additional Needs or Information: </t>
  </si>
  <si>
    <t>Substance Abuse Treatment</t>
  </si>
  <si>
    <t>Homelessness</t>
  </si>
  <si>
    <t>Military / Veteran</t>
  </si>
  <si>
    <t>Domestic Violence</t>
  </si>
  <si>
    <t>Support Group</t>
  </si>
  <si>
    <t>Survivor of Suicide Loss</t>
  </si>
  <si>
    <t>Psychiatric Hospitalization</t>
  </si>
  <si>
    <t>Education / Post-Secondary</t>
  </si>
  <si>
    <t>Community Organization</t>
  </si>
  <si>
    <t>School-based Health Center</t>
  </si>
  <si>
    <t>Suicide Attempt Survivor</t>
  </si>
  <si>
    <t>Ed - K-12</t>
  </si>
  <si>
    <t>Higher Ed</t>
  </si>
  <si>
    <t>SA</t>
  </si>
  <si>
    <t>Justice</t>
  </si>
  <si>
    <t xml:space="preserve">Community (Specify) </t>
  </si>
  <si>
    <t>Primary Role of Participants</t>
  </si>
  <si>
    <t xml:space="preserve">AGE - NON PREGNANT CLIENTS </t>
  </si>
  <si>
    <t xml:space="preserve">Unknown </t>
  </si>
  <si>
    <t xml:space="preserve">TOTAL </t>
  </si>
  <si>
    <t>Hispanic or Latino</t>
  </si>
  <si>
    <t>0-12</t>
  </si>
  <si>
    <t>13-17</t>
  </si>
  <si>
    <t>18-20</t>
  </si>
  <si>
    <t>21-24</t>
  </si>
  <si>
    <t>25-34</t>
  </si>
  <si>
    <t>35-44</t>
  </si>
  <si>
    <t>45-54</t>
  </si>
  <si>
    <t>55-64</t>
  </si>
  <si>
    <t>65 -74</t>
  </si>
  <si>
    <t xml:space="preserve">Black or African American </t>
  </si>
  <si>
    <t>TOTAL</t>
  </si>
  <si>
    <t xml:space="preserve">AGE - REGNANT CLIENTS </t>
  </si>
  <si>
    <t>Transgender</t>
  </si>
  <si>
    <t xml:space="preserve">Do not identify as female, male or transgender </t>
  </si>
  <si>
    <t>Puerto Rican</t>
  </si>
  <si>
    <t>Cuban</t>
  </si>
  <si>
    <t>Dominican</t>
  </si>
  <si>
    <t>Central American</t>
  </si>
  <si>
    <t>South American</t>
  </si>
  <si>
    <t xml:space="preserve">Other </t>
  </si>
  <si>
    <t>Region 1</t>
  </si>
  <si>
    <t>Region 2</t>
  </si>
  <si>
    <t>Region 3</t>
  </si>
  <si>
    <t>Richie</t>
  </si>
  <si>
    <t>Region 4</t>
  </si>
  <si>
    <t>Region 5</t>
  </si>
  <si>
    <t>Region 6</t>
  </si>
  <si>
    <t>Out of State</t>
  </si>
  <si>
    <t>Additional Supports Needed/Requested</t>
  </si>
  <si>
    <t xml:space="preserve">SEXUAL ORIENTATION </t>
  </si>
  <si>
    <t>heterosexual</t>
  </si>
  <si>
    <t>gay/lesbian</t>
  </si>
  <si>
    <t>bisexual</t>
  </si>
  <si>
    <t>not sure</t>
  </si>
  <si>
    <t xml:space="preserve">TREATMENT </t>
  </si>
  <si>
    <t>OUD Treatment</t>
  </si>
  <si>
    <t xml:space="preserve">Other TX Services (specify in Notes) </t>
  </si>
  <si>
    <t>MAT &amp; OUD Treatment</t>
  </si>
  <si>
    <t>MAT &amp; Other TX Services (specify in Notes)</t>
  </si>
  <si>
    <t xml:space="preserve">MAT, OUD TX &amp; Other TX Services (Specify in Notes) </t>
  </si>
  <si>
    <t xml:space="preserve">Source for Referral </t>
  </si>
  <si>
    <t>MH Provider</t>
  </si>
  <si>
    <t>School Staff</t>
  </si>
  <si>
    <t>Child Welfare</t>
  </si>
  <si>
    <t xml:space="preserve">Probation Officer </t>
  </si>
  <si>
    <t>Primary Care Physician</t>
  </si>
  <si>
    <t>Emergency Room / Department</t>
  </si>
  <si>
    <t>Law Enforcement</t>
  </si>
  <si>
    <t>Self</t>
  </si>
  <si>
    <t xml:space="preserve">Internal (Grantee referral) </t>
  </si>
  <si>
    <t>Other - Specify in Note Section</t>
  </si>
  <si>
    <t>Mandatory</t>
  </si>
  <si>
    <t>Both Mandatory and EBT</t>
  </si>
  <si>
    <t>Other (Specify in Notes)</t>
  </si>
  <si>
    <t>Training</t>
  </si>
  <si>
    <t>Cross Planning Initiatives</t>
  </si>
  <si>
    <t>Service Activity Implemented with other sectors</t>
  </si>
  <si>
    <t xml:space="preserve">Meeting Attended </t>
  </si>
  <si>
    <t>Specific Activities with goal  to Reach High-Risk Populations (Specify Population in Notes)</t>
  </si>
  <si>
    <t>Peer Reviews</t>
  </si>
  <si>
    <t>Peer Support Groups</t>
  </si>
  <si>
    <t>Coalitions</t>
  </si>
  <si>
    <t xml:space="preserve">Materials Distributed (specify kind &amp; amount in notes) </t>
  </si>
  <si>
    <t xml:space="preserve">Other (Specify in Notes) </t>
  </si>
  <si>
    <t xml:space="preserve">Activities / Events </t>
  </si>
  <si>
    <t xml:space="preserve">Living Situation </t>
  </si>
  <si>
    <t>Owned or rented Home</t>
  </si>
  <si>
    <t>Someone else's home</t>
  </si>
  <si>
    <t>Homeless</t>
  </si>
  <si>
    <t xml:space="preserve">Residential SA TX </t>
  </si>
  <si>
    <t>Detox (Inpatient, Residential)</t>
  </si>
  <si>
    <t xml:space="preserve">Correctional Facility </t>
  </si>
  <si>
    <t>Hospital (Medical)</t>
  </si>
  <si>
    <t>Hospital (Psychiatric)</t>
  </si>
  <si>
    <t xml:space="preserve">Other (Specify) </t>
  </si>
  <si>
    <t>Healthcare Industry</t>
  </si>
  <si>
    <t>Business Management - Sales</t>
  </si>
  <si>
    <t>Arts and Entertainment</t>
  </si>
  <si>
    <t xml:space="preserve">Mining Industry </t>
  </si>
  <si>
    <t xml:space="preserve">Construction Industry </t>
  </si>
  <si>
    <t>Hospitality and Food Service</t>
  </si>
  <si>
    <t>Unemployed</t>
  </si>
  <si>
    <t xml:space="preserve">Student </t>
  </si>
  <si>
    <t xml:space="preserve">Other (specify in Notes) </t>
  </si>
  <si>
    <t xml:space="preserve">Occupation / Student </t>
  </si>
  <si>
    <t xml:space="preserve">Referred to: </t>
  </si>
  <si>
    <t>Public / Private MH Center</t>
  </si>
  <si>
    <t xml:space="preserve">Emergency Room / Emergency Dept. </t>
  </si>
  <si>
    <t xml:space="preserve">Diagnosis (es) </t>
  </si>
  <si>
    <t>Opioid Use Disorder (OUD)</t>
  </si>
  <si>
    <t>Substance Use Disorder (SUD)</t>
  </si>
  <si>
    <t>Mental Health (MH)</t>
  </si>
  <si>
    <t>OUD &amp;  MH</t>
  </si>
  <si>
    <t>SUD &amp; MH</t>
  </si>
  <si>
    <t>Consumer feedback - Surveys</t>
  </si>
  <si>
    <t>Focus group</t>
  </si>
  <si>
    <t>Key-informant interview</t>
  </si>
  <si>
    <t>Survey</t>
  </si>
  <si>
    <t xml:space="preserve">Other (specify in Note Section) </t>
  </si>
  <si>
    <t xml:space="preserve">Screening </t>
  </si>
  <si>
    <t>screened positive</t>
  </si>
  <si>
    <t>screened negative</t>
  </si>
  <si>
    <t xml:space="preserve">refused </t>
  </si>
  <si>
    <t xml:space="preserve">not completed (explain  in notes) </t>
  </si>
  <si>
    <t xml:space="preserve">Insurance </t>
  </si>
  <si>
    <t>I/DD Waiver</t>
  </si>
  <si>
    <t>BBHHF</t>
  </si>
  <si>
    <t>Medicaid Only</t>
  </si>
  <si>
    <t>Both Medicaid &amp; Non Medicaid Sources</t>
  </si>
  <si>
    <t>Other Insurance</t>
  </si>
  <si>
    <t xml:space="preserve">Disposition of Referral </t>
  </si>
  <si>
    <t>accepted</t>
  </si>
  <si>
    <t xml:space="preserve">refused (explain in notes) </t>
  </si>
  <si>
    <t>2.1:  ASAM Level of Care - Intensive Outpatient</t>
  </si>
  <si>
    <t>2.5:  ASAM Level of Care - Partial Hospitalization Services</t>
  </si>
  <si>
    <t>3.1:  Clinically Managed Low-Intensity Residential Services</t>
  </si>
  <si>
    <t>3.3: Clinically Managed Population-Specific High-Intensity Residential Services</t>
  </si>
  <si>
    <t>3.5:  Clinically Managed High Intensity Residential Services</t>
  </si>
  <si>
    <t>3.7: Medically Monitored Intensive Inpatient Services</t>
  </si>
  <si>
    <t xml:space="preserve">4: Medical Managed Intensive Inpatient Services </t>
  </si>
  <si>
    <t>Recovery home: 0-59 beds</t>
  </si>
  <si>
    <t>Recovery home: 60 &gt; beds</t>
  </si>
  <si>
    <t xml:space="preserve">MAT USED </t>
  </si>
  <si>
    <t>Methadone</t>
  </si>
  <si>
    <t>Buprenorphine Oral</t>
  </si>
  <si>
    <t>Buprenorphine - Injectable</t>
  </si>
  <si>
    <t>Buprenorphine Implant</t>
  </si>
  <si>
    <t>Naltrexone - Oral</t>
  </si>
  <si>
    <t xml:space="preserve">Naltrexone - Injectable </t>
  </si>
  <si>
    <t xml:space="preserve">Did not use MAT </t>
  </si>
  <si>
    <t xml:space="preserve">Changed MAT Type (Explain in Notes) </t>
  </si>
  <si>
    <t xml:space="preserve">Completed Program </t>
  </si>
  <si>
    <t>Mutually Agreed Cessation</t>
  </si>
  <si>
    <t>Withdrew / Declined</t>
  </si>
  <si>
    <t>Incarcerated</t>
  </si>
  <si>
    <t xml:space="preserve">Other (Specify in notes) </t>
  </si>
  <si>
    <t xml:space="preserve">Reason for Discharge </t>
  </si>
  <si>
    <t xml:space="preserve">On MAT at time of Admission </t>
  </si>
  <si>
    <t xml:space="preserve">N/A already on MAT </t>
  </si>
  <si>
    <t>Follow-up after discharge</t>
  </si>
  <si>
    <t>Unable to Contact (Explain in Notes)</t>
  </si>
  <si>
    <t>Referral to MAT while in program</t>
  </si>
  <si>
    <t xml:space="preserve">Admitted to MAT while in program </t>
  </si>
  <si>
    <t>pregnancy Status</t>
  </si>
  <si>
    <t xml:space="preserve">N/A Male </t>
  </si>
  <si>
    <t>Black or African American</t>
  </si>
  <si>
    <t xml:space="preserve">Asian </t>
  </si>
  <si>
    <t xml:space="preserve">COUNITIES &amp; OUT OF STATE </t>
  </si>
  <si>
    <t xml:space="preserve">Veteran </t>
  </si>
  <si>
    <t>denied (explain in notes)</t>
  </si>
  <si>
    <t>Clinically Referred out</t>
  </si>
  <si>
    <t xml:space="preserve">ASAM &amp; RECOVERY HOME LEVEL OF CARE </t>
  </si>
  <si>
    <t>Please note:  "Month Being Reported" is from 1st -30th or 31st, except for February which will be the 28th or 29.   The report for the "Month Being Reported" is due by the 25th of the following month. Examples:</t>
  </si>
  <si>
    <t>due August 25</t>
  </si>
  <si>
    <t>Oct. 1 - 31</t>
  </si>
  <si>
    <t>due Nov. 25</t>
  </si>
  <si>
    <t>Jan. 1- 31</t>
  </si>
  <si>
    <t>due Feb. 25</t>
  </si>
  <si>
    <t>due May 25</t>
  </si>
  <si>
    <t>due Sept. 25</t>
  </si>
  <si>
    <t>Nov. 1 - 30</t>
  </si>
  <si>
    <t>due Dec. 25</t>
  </si>
  <si>
    <t>Feb. 1-28 or 29</t>
  </si>
  <si>
    <t>due March 25</t>
  </si>
  <si>
    <t>due June 25</t>
  </si>
  <si>
    <t>Sept 1 - 30</t>
  </si>
  <si>
    <t>due Oct. 25</t>
  </si>
  <si>
    <t>Dec. 1 - 31</t>
  </si>
  <si>
    <t>due Jan. 25</t>
  </si>
  <si>
    <t>due April 25</t>
  </si>
  <si>
    <t>June 1-30</t>
  </si>
  <si>
    <t>due July 25</t>
  </si>
  <si>
    <t xml:space="preserve">Line 1:  </t>
  </si>
  <si>
    <t xml:space="preserve">Line 2:  </t>
  </si>
  <si>
    <t xml:space="preserve">Gives information of how reports are to be submitted. It is important that all reports go to the mail box listed.  Other individuals can be copied.  </t>
  </si>
  <si>
    <t>x</t>
  </si>
  <si>
    <t xml:space="preserve">Name of the Grant - The version of the grant is listed on this line.  It is extremely important that you are using the most current version of the form.  </t>
  </si>
  <si>
    <t xml:space="preserve">Line 3:  </t>
  </si>
  <si>
    <t>Lines 11&gt; Column A</t>
  </si>
  <si>
    <t>TAB 5: CONSUMER FEEDBACK - SATISFACTION RESULTS</t>
  </si>
  <si>
    <t xml:space="preserve">Numbering of the Lines for Consumer Feedback - </t>
  </si>
  <si>
    <t>Lines 11&gt; Column B-D</t>
  </si>
  <si>
    <t>Date of Consumer Feedback Activity - Date Focus Group- Key-Informant Interview, Survey, etc.  Took place - -  Use Month/Day/ Year (00/00/0000)</t>
  </si>
  <si>
    <t>Lines 11&gt; Column E-G</t>
  </si>
  <si>
    <t>Lines 11&gt; Column H-K</t>
  </si>
  <si>
    <t>Lines 11&gt; Column L-P</t>
  </si>
  <si>
    <t>Lines 11&gt; Column Q-Z</t>
  </si>
  <si>
    <t>What were the Aggregated results of the feedback. Give a brief narrative of if the information obtained can lead to improvement of service delivery.</t>
  </si>
  <si>
    <t>TAB 6: SUMMARY</t>
  </si>
  <si>
    <t>Lines 9 &gt;</t>
  </si>
  <si>
    <t>Summary of Data from all of the tabs</t>
  </si>
  <si>
    <t>TAB 1:  BASE GRANTEE SETUP INFO &amp; UPDATES</t>
  </si>
  <si>
    <t xml:space="preserve">Contact Phone(s): </t>
  </si>
  <si>
    <t>#</t>
  </si>
  <si>
    <t xml:space="preserve">Month </t>
  </si>
  <si>
    <t>1C:  Pertinent Information - Updates - Highlights [ Provide a description of Major Activities / Accomplishments related to measurable outcomes - Provide a description of barriers, how they were addressed, as well as remaining barriers]</t>
  </si>
  <si>
    <r>
      <t xml:space="preserve">The form is designed to be used for the </t>
    </r>
    <r>
      <rPr>
        <b/>
        <u val="double"/>
        <sz val="20"/>
        <color theme="0"/>
        <rFont val="Calibri"/>
        <family val="2"/>
        <scheme val="minor"/>
      </rPr>
      <t>entire</t>
    </r>
    <r>
      <rPr>
        <b/>
        <sz val="20"/>
        <color theme="0"/>
        <rFont val="Calibri"/>
        <family val="2"/>
        <scheme val="minor"/>
      </rPr>
      <t xml:space="preserve"> fiscal year.                                                                                                                                                                                                                                                                                                                                                                                                                                                                                                                                                                                                                                                   </t>
    </r>
  </si>
  <si>
    <t>American Indian / Alaska Native</t>
  </si>
  <si>
    <t xml:space="preserve">American Indian / Alaska Native </t>
  </si>
  <si>
    <t xml:space="preserve">More than One Race Reported </t>
  </si>
  <si>
    <t>Native Hawaiian or other Pacific Islander</t>
  </si>
  <si>
    <t>Alaska native</t>
  </si>
  <si>
    <t xml:space="preserve">White </t>
  </si>
  <si>
    <t xml:space="preserve">American Indian </t>
  </si>
  <si>
    <t xml:space="preserve">Mexican </t>
  </si>
  <si>
    <t>Shelter</t>
  </si>
  <si>
    <t>Street / Outdoors</t>
  </si>
  <si>
    <t>Institution Hospital/ Nursing Home</t>
  </si>
  <si>
    <t xml:space="preserve">Institution Jail/ Prison </t>
  </si>
  <si>
    <t>Housing Own/Rent</t>
  </si>
  <si>
    <t>Housing Someone else's</t>
  </si>
  <si>
    <t>Housing Halfway House</t>
  </si>
  <si>
    <t>Housing Residential Treatment</t>
  </si>
  <si>
    <t>Housing Dorm/ College Residence</t>
  </si>
  <si>
    <r>
      <t xml:space="preserve">Date of Activity </t>
    </r>
    <r>
      <rPr>
        <b/>
        <sz val="8"/>
        <color theme="1"/>
        <rFont val="Calibri"/>
        <family val="2"/>
        <scheme val="minor"/>
      </rPr>
      <t>00/00/0000</t>
    </r>
  </si>
  <si>
    <t xml:space="preserve">Type of Activity (Cross Planning Initiative, Service Activities implemented with other entity, Other) </t>
  </si>
  <si>
    <t>Name of Activity</t>
  </si>
  <si>
    <t xml:space="preserve">Purpose of Activity </t>
  </si>
  <si>
    <t># Attending / Participating</t>
  </si>
  <si>
    <t>Entity  Providing/Leading  Activity</t>
  </si>
  <si>
    <t xml:space="preserve">Person(s) Providing / Leading Activity </t>
  </si>
  <si>
    <t>Credentials of Person(s) Providing / Leading  Activity</t>
  </si>
  <si>
    <t>Location of Activity (City/County)</t>
  </si>
  <si>
    <t xml:space="preserve">System(s) - Organization(s) Represented at the Activity </t>
  </si>
  <si>
    <t>NOTES</t>
  </si>
  <si>
    <t xml:space="preserve">Was Activity done to fulfil the SOW (YES/NO) </t>
  </si>
  <si>
    <t>Date of Activity 00/00/0000</t>
  </si>
  <si>
    <t>Date of Training 00/00/0000</t>
  </si>
  <si>
    <t xml:space="preserve">Type of Training (Evidence Based [EBT]/ Mandatory/Other) </t>
  </si>
  <si>
    <t>Name of  Training</t>
  </si>
  <si>
    <t xml:space="preserve">Purpose of Training </t>
  </si>
  <si>
    <t>Entity  Providing Training</t>
  </si>
  <si>
    <t xml:space="preserve">Location of Training (City- County) </t>
  </si>
  <si>
    <t>Person(s) Providing Training</t>
  </si>
  <si>
    <t>Credentials of Person(s) Providing Training</t>
  </si>
  <si>
    <t xml:space="preserve">Was training done to fulfil the SOR SOW (YES/NO) </t>
  </si>
  <si>
    <t>Was training funded wholly or in part by SOR?</t>
  </si>
  <si>
    <t>Evidence Based Training (EBT)</t>
  </si>
  <si>
    <t>Peer Recovery Support Positions</t>
  </si>
  <si>
    <t>Physicians</t>
  </si>
  <si>
    <t>Physician Assistants</t>
  </si>
  <si>
    <t>Nurse Practitioners</t>
  </si>
  <si>
    <t>Nurse (RN, LPN)</t>
  </si>
  <si>
    <t>Social Workers</t>
  </si>
  <si>
    <t>Addiction Counselors</t>
  </si>
  <si>
    <t>Prevention</t>
  </si>
  <si>
    <t xml:space="preserve">Other (Describe in notes) </t>
  </si>
  <si>
    <r>
      <t xml:space="preserve">NUMBER OF </t>
    </r>
    <r>
      <rPr>
        <b/>
        <sz val="10"/>
        <color theme="1"/>
        <rFont val="Calibri"/>
        <family val="2"/>
        <scheme val="minor"/>
      </rPr>
      <t>INTERNAL/EXTERNAL</t>
    </r>
    <r>
      <rPr>
        <sz val="10"/>
        <color theme="1"/>
        <rFont val="Calibri"/>
        <family val="2"/>
        <scheme val="minor"/>
      </rPr>
      <t xml:space="preserve"> INDIVIDUALS </t>
    </r>
    <r>
      <rPr>
        <sz val="10"/>
        <color rgb="FFFF0000"/>
        <rFont val="Calibri"/>
        <family val="2"/>
        <scheme val="minor"/>
      </rPr>
      <t>(</t>
    </r>
    <r>
      <rPr>
        <b/>
        <u/>
        <sz val="10"/>
        <color rgb="FFFF0000"/>
        <rFont val="Calibri"/>
        <family val="2"/>
        <scheme val="minor"/>
      </rPr>
      <t>NOT FUNDED</t>
    </r>
    <r>
      <rPr>
        <u/>
        <sz val="10"/>
        <color rgb="FFFF0000"/>
        <rFont val="Calibri"/>
        <family val="2"/>
        <scheme val="minor"/>
      </rPr>
      <t xml:space="preserve"> BY  GRANT</t>
    </r>
    <r>
      <rPr>
        <sz val="10"/>
        <color rgb="FFFF0000"/>
        <rFont val="Calibri"/>
        <family val="2"/>
        <scheme val="minor"/>
      </rPr>
      <t xml:space="preserve">) </t>
    </r>
    <r>
      <rPr>
        <sz val="10"/>
        <color theme="1"/>
        <rFont val="Calibri"/>
        <family val="2"/>
        <scheme val="minor"/>
      </rPr>
      <t xml:space="preserve">PARTICIPATING  BY DISCIPLINE  - USE A NUMBER </t>
    </r>
  </si>
  <si>
    <t xml:space="preserve">3A:  Grantee - Program Information     (ALL ENTRIES - CHANGES NEED TO BE MADE on the BASE GRANTEE INFO &amp; UPDATE TAB)  </t>
  </si>
  <si>
    <t xml:space="preserve">4A:  Grantee - Program Information     (ALL ENTRIES - CHANGES NEED TO BE MADE on the BASE GRANTEE INFO &amp; UPDATE TAB)  </t>
  </si>
  <si>
    <t xml:space="preserve">5A:  Grantee - Program Information     (ALL ENTRIES - CHANGES NEED TO BE MADE on the BASE GRANTEE INFO &amp; UPDATE TAB)  </t>
  </si>
  <si>
    <t>Date of Consumer Feedback Activity  00/00/0000</t>
  </si>
  <si>
    <t xml:space="preserve">Type of Consumer Feedback Activity </t>
  </si>
  <si>
    <t xml:space="preserve">Survey Completed for: </t>
  </si>
  <si>
    <t>Did the feedback indicate that the Service / Activity was accessible to  individuals?</t>
  </si>
  <si>
    <t>Aggregate Results (example: What information was learned that can lead to improvement of service delivery?)</t>
  </si>
  <si>
    <t xml:space="preserve">TRAINING </t>
  </si>
  <si>
    <t>Lines 11&gt;  Column A</t>
  </si>
  <si>
    <t xml:space="preserve">Numbering of the Lines for Training Events - There are 1000 lines for input of training data </t>
  </si>
  <si>
    <t>Lines 11&gt;  Column B-C</t>
  </si>
  <si>
    <t>Date of the Training event     - -  Use Month/Day/ Year (00/00/0000)</t>
  </si>
  <si>
    <t>Lines 11&gt;  Column D-H</t>
  </si>
  <si>
    <r>
      <t xml:space="preserve">Select from the Drop-down box    </t>
    </r>
    <r>
      <rPr>
        <b/>
        <sz val="11"/>
        <color theme="1"/>
        <rFont val="Calibri"/>
        <family val="2"/>
        <scheme val="minor"/>
      </rPr>
      <t xml:space="preserve">                                                                                                                    </t>
    </r>
    <r>
      <rPr>
        <sz val="8"/>
        <color theme="1"/>
        <rFont val="Calibri"/>
        <family val="2"/>
        <scheme val="minor"/>
      </rPr>
      <t xml:space="preserve">                                                                                                                                                                                                                                                                                                                                                                                         </t>
    </r>
    <r>
      <rPr>
        <sz val="11"/>
        <color theme="1"/>
        <rFont val="Calibri"/>
        <family val="2"/>
        <scheme val="minor"/>
      </rPr>
      <t xml:space="preserve">                                         </t>
    </r>
    <r>
      <rPr>
        <b/>
        <sz val="11"/>
        <color theme="1"/>
        <rFont val="Calibri"/>
        <family val="2"/>
        <scheme val="minor"/>
      </rPr>
      <t>NAME of Mandatory Training</t>
    </r>
    <r>
      <rPr>
        <sz val="11"/>
        <color theme="1"/>
        <rFont val="Calibri"/>
        <family val="2"/>
        <scheme val="minor"/>
      </rPr>
      <t xml:space="preserve"> -  [</t>
    </r>
    <r>
      <rPr>
        <b/>
        <sz val="11"/>
        <color theme="1"/>
        <rFont val="Calibri"/>
        <family val="2"/>
        <scheme val="minor"/>
      </rPr>
      <t xml:space="preserve">MANDATORY TRAINING  IS WHAT IS REQUIRED BY THE GRANT] </t>
    </r>
    <r>
      <rPr>
        <sz val="11"/>
        <color theme="1"/>
        <rFont val="Calibri"/>
        <family val="2"/>
        <scheme val="minor"/>
      </rPr>
      <t xml:space="preserve">MANDATORY TRAINING  INCLUDES:                                                                                                                                                                                                             </t>
    </r>
    <r>
      <rPr>
        <sz val="8"/>
        <color theme="1"/>
        <rFont val="Calibri"/>
        <family val="2"/>
        <scheme val="minor"/>
      </rPr>
      <t xml:space="preserve">                    •  Cultural Competency,                                                                                                                                                                                                                                                                                                                                                                                                                                                                                                    •  Motivational interviewing,                                                                                                                                                                                                                                                                                                                                                                                                                                                                            •  Suicide prevention,                                                                                                                                                                                                                                                                                                                                                                                                                                                                                                          •  System of Care 101,                                                                                                                                                                                                                                                                                                                                                                                                                                                                                              •  Trauma-informed care and person-centered care,                                                                                                                                                                                                                                                                                                                                                                                                                                             •  Question, Persuade and Refer (QPR),                                                                                                                                                                                                                                                                                                                                                                                                                                                                              •  Applied Suicide Intervention Skills Training (ASIST),                                                                                                                                                                                                                                                                                                                                                                                                                           •  SafeTALK,                                                                                                                                                                                                                                                                                                                                                                                                                                                                                                                  </t>
    </r>
    <r>
      <rPr>
        <b/>
        <sz val="8"/>
        <color theme="1"/>
        <rFont val="Calibri"/>
        <family val="2"/>
        <scheme val="minor"/>
      </rPr>
      <t xml:space="preserve">•  </t>
    </r>
    <r>
      <rPr>
        <sz val="8"/>
        <color theme="1"/>
        <rFont val="Calibri"/>
        <family val="2"/>
        <scheme val="minor"/>
      </rPr>
      <t xml:space="preserve">Emerging Zero Suicide Paradigm,                                                                                                                                                                                                                                                                                                                                                                                                                                                                     •  Zero Suicide Safety Planning,                                                                                                                                                                                                                                                                                                                                                                                                                                                                             •   Zero Suicide Assessment of Suicide Risk                                                                                                                                                                                                                                                                                                                                                                                                                                       </t>
    </r>
    <r>
      <rPr>
        <b/>
        <sz val="11"/>
        <color theme="1"/>
        <rFont val="Calibri"/>
        <family val="2"/>
        <scheme val="minor"/>
      </rPr>
      <t>Name of Evidence Base Training -</t>
    </r>
    <r>
      <rPr>
        <sz val="11"/>
        <color theme="1"/>
        <rFont val="Calibri"/>
        <family val="2"/>
        <scheme val="minor"/>
      </rPr>
      <t xml:space="preserve">  EXAMPLES OF EVIDENCE BASED TRAINING INCLUDE:   </t>
    </r>
    <r>
      <rPr>
        <sz val="8"/>
        <color theme="1"/>
        <rFont val="Calibri"/>
        <family val="2"/>
        <scheme val="minor"/>
      </rPr>
      <t xml:space="preserve">                                                                                                                                                                                                                                                                                                                                            •	 Motivational Interviewing – directive, client centered counseling style for eliciting behavior change by helping clients explore and resolve ambivalence
•	 SBIRT – Screening, Brief Intervention, Referral to Treatment
•	 Cognitive-Behavioral Therapy (CBT)
•	 Dialectical Behavioral Therapy (DBT) – therapist and client work with acceptance and change-oriented strategies
•	 Contingency Management Interventions/Motivational Incentives – uses rewards to reinforce behaviors that support person’s individual recovery
•	 Motivational Enhancement Therapy (MET) – brief, understanding resistance, encouraging self-efficacy
•	 The Matrix Model – designed for stimulant substances such as Methamphetamine and Cocaine – is intensive outpatient treatment, integrative, structured, and time-limited
•	 Medication-Assisted Treatment (MAT) – this includes Buprenorphine (Suboxone), Naltrexone (or Vivitrol), Methadone
•	 12-Step Facilitation Therapy
•	 Family Behavior Therapy (FBT)
•	 Seeking Safety (for Trauma/PTSD and Addiction)
•	 Relapse Prevention Therapy
•	 Client-Centered/Shared Decision Making               </t>
    </r>
  </si>
  <si>
    <t>Lines 11&gt;  Column I-P</t>
  </si>
  <si>
    <t>Name of the Training; Provide the formal name for the training</t>
  </si>
  <si>
    <t>Lines 11&gt;  Column Q-Z</t>
  </si>
  <si>
    <t>Purpose of Training:  Provide brief narrative for the purpose of the training</t>
  </si>
  <si>
    <t>Lines 11&gt;  Column AA-AD</t>
  </si>
  <si>
    <t>Entity, Organization, Agency, Company Providing the Training</t>
  </si>
  <si>
    <t>Lines 11&gt;  Column  AE-AH</t>
  </si>
  <si>
    <t xml:space="preserve">Location of the Training (Include at least City, County) </t>
  </si>
  <si>
    <t xml:space="preserve">Credentials of Person(s) Providing Training - degrees, credentials. </t>
  </si>
  <si>
    <t>Lines 11&gt;  Column AO-AQ</t>
  </si>
  <si>
    <t>INTERNAL EXTERNAL INDIVIDUALS NOT FUNDED BY THE GRANT BY OCCUPATION/DISCLIPLINE.  USE NUMBERS ONLY - DO NOT USE ALPHABET</t>
  </si>
  <si>
    <t>Lines 11&gt;  Column BJ-BW</t>
  </si>
  <si>
    <t xml:space="preserve">NOTES:  Space for a narrative for any specifics required from the drop-down box or other narrative information the grantee may want to share </t>
  </si>
  <si>
    <t xml:space="preserve">Headings that match the Activities Meeting data on Line 11-  This line can be locked by going to View, Freeze Panes, Freeze Top Row;  As the Lines get longer, this may be helpful in completing the form </t>
  </si>
  <si>
    <t>Lines 11&gt; Column  A</t>
  </si>
  <si>
    <t>Numbering of the Lines of Activities, Meetings and Events</t>
  </si>
  <si>
    <t>Lines 11&gt; Column  B-C</t>
  </si>
  <si>
    <t>Date of Activity - Meeting - Event   - -  Use Month/Day/ Year (00/00/0000)</t>
  </si>
  <si>
    <t>Lines 11&gt; Column  D-H</t>
  </si>
  <si>
    <t>Lines 11&gt; Column  I-P</t>
  </si>
  <si>
    <r>
      <t xml:space="preserve">Name of the Activity - Meeting - Event ; Examples include                                                                                                                                                                                                                                                                                                                                                                   </t>
    </r>
    <r>
      <rPr>
        <sz val="8"/>
        <color theme="1"/>
        <rFont val="Calibri"/>
        <family val="2"/>
        <scheme val="minor"/>
      </rPr>
      <t xml:space="preserve">• Regional Substance Abuse Lead Prevention Organization's monthly meeting ,                                                                                                                                                                                                                                                                                                                                                                                                                                                                                                                                                                                                                                                                                                                                                                                                                                                                                                                                                                                                                                                                                                                                                                                                                                                                                     • Family Resource Network (FRNs) Meetings,                                                                                                                                                                                                                                                                                                                                                                                                                                                                                                                                                                                                                                               • BBH Required Events                                                                                                                                                                                                                                                                                                                                                                                                                                                                                                </t>
    </r>
    <r>
      <rPr>
        <sz val="11"/>
        <color theme="1"/>
        <rFont val="Calibri"/>
        <family val="2"/>
        <scheme val="minor"/>
      </rPr>
      <t xml:space="preserve"> </t>
    </r>
    <r>
      <rPr>
        <sz val="8"/>
        <color theme="1"/>
        <rFont val="Calibri"/>
        <family val="2"/>
        <scheme val="minor"/>
      </rPr>
      <t xml:space="preserve">  • Activities/ efforts to reach high-risk populations (Homeless, Veterans, men aged 35-54, pregnant/parenting women, those involved with the criminal justice system, blue-collar professions) </t>
    </r>
  </si>
  <si>
    <t>Lines 11&gt; Column  Q-X</t>
  </si>
  <si>
    <t>Purpose of the Activity - Meeting - Event</t>
  </si>
  <si>
    <t>Lines 11&gt; Column  Y-Z</t>
  </si>
  <si>
    <t>Number of individuals attending - participating the  Activity - Meeting Event - USE NUMBERS ONLY - DO NOT USE ALPHABET</t>
  </si>
  <si>
    <t>Lines 11&gt; Column AA-AD</t>
  </si>
  <si>
    <t xml:space="preserve">Entity, Organization, Agency, Company providing / leading Activity - Meeting - Event - Formal name of the Entity </t>
  </si>
  <si>
    <t>Lines 11&gt; Column AE-AG</t>
  </si>
  <si>
    <t xml:space="preserve">Name of Person(s) Providing / Leading Activity  - Meeting - Event </t>
  </si>
  <si>
    <t>Lines 11&gt; Column AH-AJ</t>
  </si>
  <si>
    <t xml:space="preserve">Credentials of Person(s) Providing / Leading  Activity - Meeting - Event - (Degree, Certification, etc.) </t>
  </si>
  <si>
    <t>Lines 11&gt; Column AK-AL</t>
  </si>
  <si>
    <t xml:space="preserve">Physical Location of Activity - Meeting - Event -  (Include at least City, County) </t>
  </si>
  <si>
    <t>Lines 11&gt; Column AO-AV</t>
  </si>
  <si>
    <t>Lines 11&gt; Column AW-AY</t>
  </si>
  <si>
    <r>
      <t xml:space="preserve">ACTVITIES - MEETINGS - EVENTS  </t>
    </r>
    <r>
      <rPr>
        <b/>
        <sz val="14"/>
        <color theme="0"/>
        <rFont val="Calibri"/>
        <family val="2"/>
        <scheme val="minor"/>
      </rPr>
      <t>(EXCLUDES TRAINING - TRAINING NEEDS TO BE RECORDED ON TAB 2 TRAINING EVENTS)</t>
    </r>
  </si>
  <si>
    <t xml:space="preserve">3B: TRAINING </t>
  </si>
  <si>
    <t xml:space="preserve">4B: ACTIVITIES MEETINGS EVENTS </t>
  </si>
  <si>
    <t xml:space="preserve">5B: Consumer Feedback </t>
  </si>
  <si>
    <t xml:space="preserve">6A:  Grantee - Program Information     (ALL ENTRIES - CHANGES NEED TO BE MADE on the BASE GRANTEE INFO &amp; UPDATE TAB)  </t>
  </si>
  <si>
    <t xml:space="preserve">6B: Summary of data from various tabs </t>
  </si>
  <si>
    <t xml:space="preserve">prior to October 2019 </t>
  </si>
  <si>
    <t>Internal Space for Grantee</t>
  </si>
  <si>
    <t>Internal Client I.D.</t>
  </si>
  <si>
    <t>Date of Admission</t>
  </si>
  <si>
    <t xml:space="preserve">Was Client discharged? </t>
  </si>
  <si>
    <t xml:space="preserve">Date of Discharge </t>
  </si>
  <si>
    <t>Age</t>
  </si>
  <si>
    <t>Gender</t>
  </si>
  <si>
    <t>Race</t>
  </si>
  <si>
    <t xml:space="preserve">Ethnicity  Hispanic-Latino </t>
  </si>
  <si>
    <r>
      <t xml:space="preserve">Pregnant </t>
    </r>
    <r>
      <rPr>
        <b/>
        <sz val="8"/>
        <color theme="5" tint="-0.499984740745262"/>
        <rFont val="Calibri"/>
        <family val="2"/>
        <scheme val="minor"/>
      </rPr>
      <t xml:space="preserve">(if female must select either YES or NO) </t>
    </r>
  </si>
  <si>
    <t xml:space="preserve">Veteran Status </t>
  </si>
  <si>
    <t xml:space="preserve">Total # Children residing with Mother </t>
  </si>
  <si>
    <t xml:space="preserve">Total # of Days for all children </t>
  </si>
  <si>
    <r>
      <t>MAT UTILZIED</t>
    </r>
    <r>
      <rPr>
        <b/>
        <sz val="8"/>
        <color theme="5" tint="-0.499984740745262"/>
        <rFont val="Calibri"/>
        <family val="2"/>
        <scheme val="minor"/>
      </rPr>
      <t xml:space="preserve"> (choose one - None Included)</t>
    </r>
  </si>
  <si>
    <t>2:  Pertinent Information - Updates - Highlights [Provide a description of  Major Activities / Accomplishments related to measurable outcomes - Provide a description of barriers, how they were addressed, as well as remaining barriers]</t>
  </si>
  <si>
    <t>Staff 1</t>
  </si>
  <si>
    <r>
      <rPr>
        <sz val="7"/>
        <color theme="5" tint="-0.499984740745262"/>
        <rFont val="Calibri"/>
        <family val="2"/>
        <scheme val="minor"/>
      </rPr>
      <t>Staff</t>
    </r>
    <r>
      <rPr>
        <sz val="8"/>
        <color theme="5" tint="-0.499984740745262"/>
        <rFont val="Calibri"/>
        <family val="2"/>
        <scheme val="minor"/>
      </rPr>
      <t xml:space="preserve"> 2</t>
    </r>
  </si>
  <si>
    <r>
      <rPr>
        <sz val="7"/>
        <color theme="5" tint="-0.499984740745262"/>
        <rFont val="Calibri"/>
        <family val="2"/>
        <scheme val="minor"/>
      </rPr>
      <t>Staff</t>
    </r>
    <r>
      <rPr>
        <sz val="8"/>
        <color theme="5" tint="-0.499984740745262"/>
        <rFont val="Calibri"/>
        <family val="2"/>
        <scheme val="minor"/>
      </rPr>
      <t xml:space="preserve"> 3</t>
    </r>
  </si>
  <si>
    <r>
      <rPr>
        <sz val="7"/>
        <color theme="5" tint="-0.499984740745262"/>
        <rFont val="Calibri"/>
        <family val="2"/>
        <scheme val="minor"/>
      </rPr>
      <t>Staff</t>
    </r>
    <r>
      <rPr>
        <sz val="8"/>
        <color theme="5" tint="-0.499984740745262"/>
        <rFont val="Calibri"/>
        <family val="2"/>
        <scheme val="minor"/>
      </rPr>
      <t xml:space="preserve"> 4</t>
    </r>
  </si>
  <si>
    <r>
      <rPr>
        <sz val="7"/>
        <color theme="5" tint="-0.499984740745262"/>
        <rFont val="Calibri"/>
        <family val="2"/>
        <scheme val="minor"/>
      </rPr>
      <t>Staff</t>
    </r>
    <r>
      <rPr>
        <sz val="8"/>
        <color theme="5" tint="-0.499984740745262"/>
        <rFont val="Calibri"/>
        <family val="2"/>
        <scheme val="minor"/>
      </rPr>
      <t xml:space="preserve"> 5</t>
    </r>
  </si>
  <si>
    <r>
      <rPr>
        <sz val="7"/>
        <color theme="5" tint="-0.499984740745262"/>
        <rFont val="Calibri"/>
        <family val="2"/>
        <scheme val="minor"/>
      </rPr>
      <t>Staff</t>
    </r>
    <r>
      <rPr>
        <sz val="8"/>
        <color theme="5" tint="-0.499984740745262"/>
        <rFont val="Calibri"/>
        <family val="2"/>
        <scheme val="minor"/>
      </rPr>
      <t xml:space="preserve"> 6</t>
    </r>
  </si>
  <si>
    <r>
      <rPr>
        <sz val="7"/>
        <color theme="5" tint="-0.499984740745262"/>
        <rFont val="Calibri"/>
        <family val="2"/>
        <scheme val="minor"/>
      </rPr>
      <t>Staff</t>
    </r>
    <r>
      <rPr>
        <sz val="8"/>
        <color theme="5" tint="-0.499984740745262"/>
        <rFont val="Calibri"/>
        <family val="2"/>
        <scheme val="minor"/>
      </rPr>
      <t>7</t>
    </r>
  </si>
  <si>
    <r>
      <rPr>
        <sz val="7"/>
        <color theme="5" tint="-0.499984740745262"/>
        <rFont val="Calibri"/>
        <family val="2"/>
        <scheme val="minor"/>
      </rPr>
      <t>Staff</t>
    </r>
    <r>
      <rPr>
        <sz val="8"/>
        <color theme="5" tint="-0.499984740745262"/>
        <rFont val="Calibri"/>
        <family val="2"/>
        <scheme val="minor"/>
      </rPr>
      <t xml:space="preserve"> 8</t>
    </r>
  </si>
  <si>
    <r>
      <rPr>
        <sz val="7"/>
        <color theme="5" tint="-0.499984740745262"/>
        <rFont val="Calibri"/>
        <family val="2"/>
        <scheme val="minor"/>
      </rPr>
      <t>Staff</t>
    </r>
    <r>
      <rPr>
        <sz val="8"/>
        <color theme="5" tint="-0.499984740745262"/>
        <rFont val="Calibri"/>
        <family val="2"/>
        <scheme val="minor"/>
      </rPr>
      <t xml:space="preserve"> 9</t>
    </r>
  </si>
  <si>
    <t xml:space="preserve">Was training done to fulfil the OW (YES/NO) </t>
  </si>
  <si>
    <t>Was training funded wholly or in part by the grant?</t>
  </si>
  <si>
    <r>
      <rPr>
        <b/>
        <sz val="10"/>
        <color theme="1"/>
        <rFont val="Calibri"/>
        <family val="2"/>
        <scheme val="minor"/>
      </rPr>
      <t xml:space="preserve"> </t>
    </r>
    <r>
      <rPr>
        <b/>
        <sz val="10"/>
        <color rgb="FFFF0000"/>
        <rFont val="Calibri"/>
        <family val="2"/>
        <scheme val="minor"/>
      </rPr>
      <t>INTERNAL STAFF</t>
    </r>
    <r>
      <rPr>
        <b/>
        <sz val="10"/>
        <color theme="1"/>
        <rFont val="Calibri"/>
        <family val="2"/>
        <scheme val="minor"/>
      </rPr>
      <t xml:space="preserve"> </t>
    </r>
    <r>
      <rPr>
        <b/>
        <sz val="10"/>
        <color rgb="FFFF0000"/>
        <rFont val="Calibri"/>
        <family val="2"/>
        <scheme val="minor"/>
      </rPr>
      <t>(FUNDED BYGRANT</t>
    </r>
    <r>
      <rPr>
        <sz val="10"/>
        <color rgb="FFFF0000"/>
        <rFont val="Calibri"/>
        <family val="2"/>
        <scheme val="minor"/>
      </rPr>
      <t>)</t>
    </r>
    <r>
      <rPr>
        <sz val="10"/>
        <color theme="1"/>
        <rFont val="Calibri"/>
        <family val="2"/>
        <scheme val="minor"/>
      </rPr>
      <t xml:space="preserve"> - </t>
    </r>
    <r>
      <rPr>
        <sz val="8"/>
        <color theme="1"/>
        <rFont val="Calibri"/>
        <family val="2"/>
        <scheme val="minor"/>
      </rPr>
      <t xml:space="preserve">(STAFF INITIALS WILL AUTOMATICALLY POPULATE On LINE  11 FROM BASE GRANTEE INFO &amp; UPDATES TAB)  Use "X" to indicate received training </t>
    </r>
  </si>
  <si>
    <t>Initials of Staff</t>
  </si>
  <si>
    <t>Date Started Employment as a PRSS for Grant 00/00/0000</t>
  </si>
  <si>
    <t>Date Ended Employment as a PRSS  for Grant 00/00/0000</t>
  </si>
  <si>
    <t xml:space="preserve">NON PREGNANT CLIENTS                                                                                                         NON PREGNANT CLIENTS                                                                                                                           NON PREGNANT CLIENTS                    </t>
  </si>
  <si>
    <t xml:space="preserve">PREGNANT CLIENTS                                                                                                PREGNANT CLIENTS                                                                                                                         PREGNANT CLIENTS                    </t>
  </si>
  <si>
    <t>TOTAL NON PREGNANT CLIENTS:</t>
  </si>
  <si>
    <t>TOTAL PREGNANT CLIENTS:</t>
  </si>
  <si>
    <t>TOTAL NON-PREGNANT AND PREGNANT CLIENTS:</t>
  </si>
  <si>
    <t>75 &gt;</t>
  </si>
  <si>
    <t xml:space="preserve">TOTAL PREGNANT CLIENTS: </t>
  </si>
  <si>
    <t>Veteran - YES</t>
  </si>
  <si>
    <t xml:space="preserve">Veteran - NO </t>
  </si>
  <si>
    <t xml:space="preserve">TOTAL: </t>
  </si>
  <si>
    <t xml:space="preserve">VETERAN STATUS </t>
  </si>
  <si>
    <t>October 2019</t>
  </si>
  <si>
    <t>November 2019</t>
  </si>
  <si>
    <t>December 2019</t>
  </si>
  <si>
    <t>January 2020</t>
  </si>
  <si>
    <t>February 2020</t>
  </si>
  <si>
    <t xml:space="preserve">March 2020 </t>
  </si>
  <si>
    <t xml:space="preserve">April 2020 </t>
  </si>
  <si>
    <t xml:space="preserve">May 2020 </t>
  </si>
  <si>
    <t xml:space="preserve">June 2020 </t>
  </si>
  <si>
    <t xml:space="preserve">August 2020 </t>
  </si>
  <si>
    <t xml:space="preserve">September 2020 </t>
  </si>
  <si>
    <t>July 2020</t>
  </si>
  <si>
    <t xml:space="preserve">CHILDREN </t>
  </si>
  <si>
    <t xml:space="preserve">TYPE OF MAT USED </t>
  </si>
  <si>
    <t xml:space="preserve">NUMBER </t>
  </si>
  <si>
    <t xml:space="preserve">Length of Stay (LOS) </t>
  </si>
  <si>
    <t xml:space="preserve">LENGTH OF STAY </t>
  </si>
  <si>
    <t xml:space="preserve">Average Length of Stay </t>
  </si>
  <si>
    <t xml:space="preserve">ADMISSIONS </t>
  </si>
  <si>
    <t>Number of Admissions</t>
  </si>
  <si>
    <t xml:space="preserve">Length of Stays Total Days - (Admission to Discharge) </t>
  </si>
  <si>
    <t xml:space="preserve">CLIENT ACTIVITY                                                                         CLIENT ACTIVITY                                                                                        CLIENT ACTIVITY                                                                                              CLIENT ACTIVITY                                                                          </t>
  </si>
  <si>
    <t xml:space="preserve">TRAINING                                                                    TRAINING                                                                               TRAINING                                                                                            TRAINING                                                                       </t>
  </si>
  <si>
    <t xml:space="preserve">Type of Training </t>
  </si>
  <si>
    <t xml:space="preserve">Was training done to fulfil the SOR SOW (YES) </t>
  </si>
  <si>
    <t xml:space="preserve">Was training done to fulfil the SOR SOW (NO) </t>
  </si>
  <si>
    <t>Was training funded wholly or in part by SOR? (YES)</t>
  </si>
  <si>
    <t>Was training funded wholly or in part by SOR? (NO)</t>
  </si>
  <si>
    <r>
      <t xml:space="preserve">STAFF MEMBER(S) </t>
    </r>
    <r>
      <rPr>
        <b/>
        <sz val="16"/>
        <color theme="1"/>
        <rFont val="Calibri"/>
        <family val="2"/>
        <scheme val="minor"/>
      </rPr>
      <t>FUNDED</t>
    </r>
    <r>
      <rPr>
        <b/>
        <sz val="12"/>
        <color theme="1"/>
        <rFont val="Calibri"/>
        <family val="2"/>
        <scheme val="minor"/>
      </rPr>
      <t xml:space="preserve"> BY GRANT </t>
    </r>
  </si>
  <si>
    <r>
      <t xml:space="preserve">OTHERS </t>
    </r>
    <r>
      <rPr>
        <b/>
        <u/>
        <sz val="16"/>
        <color theme="1"/>
        <rFont val="Calibri"/>
        <family val="2"/>
        <scheme val="minor"/>
      </rPr>
      <t>NOT</t>
    </r>
    <r>
      <rPr>
        <b/>
        <sz val="16"/>
        <color theme="1"/>
        <rFont val="Calibri"/>
        <family val="2"/>
        <scheme val="minor"/>
      </rPr>
      <t xml:space="preserve"> FUNDED </t>
    </r>
    <r>
      <rPr>
        <b/>
        <sz val="12"/>
        <color theme="1"/>
        <rFont val="Calibri"/>
        <family val="2"/>
        <scheme val="minor"/>
      </rPr>
      <t xml:space="preserve">BY GRANT </t>
    </r>
  </si>
  <si>
    <t xml:space="preserve">ACTIVITIES MEETINGS EVENTS                                                                    ACTIVITIES MEETINGS EVENTS                               ACTIVITIES MEETINGS EVENTS                          ACTIVITIES MEETINGS EVENTS                                                           </t>
  </si>
  <si>
    <t>TOTAL:</t>
  </si>
  <si>
    <t>ACTIVITY - MEETING - EVENT</t>
  </si>
  <si>
    <t xml:space="preserve">Number Participating </t>
  </si>
  <si>
    <t>Was training done to fulfil the  SOW?</t>
  </si>
  <si>
    <t xml:space="preserve">CONSUMER FEEDBACK                                                                                                                  CONSUMER FEEDBACK                                                                                                                   CONSUMER FEEDBACK                                                                                </t>
  </si>
  <si>
    <t>TYPE OF CONSUMER FEEDBACK</t>
  </si>
  <si>
    <t xml:space="preserve">Did the feedback indicate that the Service / Activity was accessible to  individuals?(YES) </t>
  </si>
  <si>
    <t xml:space="preserve">Did the feedback indicate that the Service / Activity was accessible to  individuals?(NO) </t>
  </si>
  <si>
    <t>Program Name (Listed on the Statement of Work)</t>
  </si>
  <si>
    <t>Grantee's Name for the program</t>
  </si>
  <si>
    <t>0000000</t>
  </si>
  <si>
    <t>INDIVIDUALS ADMITTED</t>
  </si>
  <si>
    <t xml:space="preserve">INDIVIDUALS DISCHARGED </t>
  </si>
  <si>
    <t xml:space="preserve">INDIVIDUALS CURRENTLY IN PROGRAM </t>
  </si>
  <si>
    <t>Name of the Grant - The version of the grant is listed on this line.  It is extremely important that you are using the most current version of the form.   DO NOT USE A FORM THAT CONTAINS THE WORD "DRAFT" or "WORKING - DRAFT".  The most current version can be located at https://dhhr.wv.gov/bhhf/forms</t>
  </si>
  <si>
    <t>EACH MONTH WILL BE LISTED</t>
  </si>
  <si>
    <t xml:space="preserve">System(s) Organization(s) Represented at the Activity  (Organizations, Companies, Agencies, Groups, etc.) </t>
  </si>
  <si>
    <t xml:space="preserve">Headings that match the training events on Lines 12 and 13 -  This line can be locked by going to View, Freeze Panes, Freeze Top Row;  As the Lines get longer, this may be helpful in completing the form. </t>
  </si>
  <si>
    <t xml:space="preserve">2A:  Grantee - Program Information     (ALL ENTRIES - CHANGES NEED TO BE MADE on the BASE GRANTEE INFO &amp; UPDATE TAB)  </t>
  </si>
  <si>
    <t xml:space="preserve">2B: CLIENT ACTIVITY </t>
  </si>
  <si>
    <t>TAB 2:  CLIENT ACTIVITY</t>
  </si>
  <si>
    <t>Headings that match the training events on Lines 12 and 13 -  This line can be locked by going to View, Freeze Panes, Freeze Top Row;  As the Lines get longer, this may be helpful in completing the form.</t>
  </si>
  <si>
    <t>Lines 11-12&gt;: Column A</t>
  </si>
  <si>
    <t>Lines 11-12&gt;: Column B-C</t>
  </si>
  <si>
    <t>Lines 11-12&gt;: Column D-F</t>
  </si>
  <si>
    <t>Lines 11-12&gt;: Column G-H</t>
  </si>
  <si>
    <t>Lines 11-12&gt;: Column I</t>
  </si>
  <si>
    <t>Lines 11-12&gt;: Column J</t>
  </si>
  <si>
    <t>Lines 11-12&gt;: Column K-L</t>
  </si>
  <si>
    <t>Lines 11-12&gt;: Column M-N</t>
  </si>
  <si>
    <t>Lines 11-12&gt;: Column O-P</t>
  </si>
  <si>
    <t>Lines 11-12&gt;: Column Q-R</t>
  </si>
  <si>
    <t>Lines 11-12&gt;: Column S-T</t>
  </si>
  <si>
    <t>Lines 11-12&gt;: Column U-V</t>
  </si>
  <si>
    <t>Lines 11-12&gt;: Column W-X</t>
  </si>
  <si>
    <t>Lines 11-12&gt;: Column Y-Z</t>
  </si>
  <si>
    <t>Lines 11-12&gt;: Column AA-AB</t>
  </si>
  <si>
    <t xml:space="preserve">Numbering of the Lines for Client Activities - There are 1000 lines for input data </t>
  </si>
  <si>
    <t xml:space="preserve">Internal Space for Grantee:  This is for the preference of the grantee; Can use initials, etc.  Do not submit any Health Protected Information.  </t>
  </si>
  <si>
    <t>Internal Client I.D.; to be assigned by the Grantee.  The Internal Client I.D.  Needs to be permanent for the client.  (If the client is readmitted, use the same Client I.D.)</t>
  </si>
  <si>
    <t xml:space="preserve">Date of Admission:  the Date client was admitted to the program.  Use (Month 00, Day 00, Year 0000). </t>
  </si>
  <si>
    <t xml:space="preserve">Age:  Use a number, do not use alphabet.  </t>
  </si>
  <si>
    <t>Gender:  Select from the drop down box</t>
  </si>
  <si>
    <t>Race:  Select from the drop down box</t>
  </si>
  <si>
    <t xml:space="preserve">Ethnicity:  Select from the drop down box </t>
  </si>
  <si>
    <r>
      <t xml:space="preserve">Pregnancy Status:  Select from the drop down box; </t>
    </r>
    <r>
      <rPr>
        <b/>
        <sz val="11"/>
        <color theme="1"/>
        <rFont val="Calibri"/>
        <family val="2"/>
        <scheme val="minor"/>
      </rPr>
      <t xml:space="preserve">if female must choose either YES or NO otherwise this category will not calculate correctly. </t>
    </r>
    <r>
      <rPr>
        <sz val="11"/>
        <color theme="1"/>
        <rFont val="Calibri"/>
        <family val="2"/>
        <scheme val="minor"/>
      </rPr>
      <t xml:space="preserve"> Do not leave blank.  There is a requirement to report Pregnant Clients and Non Pregnant Clients thus the need to indicate the YES or NO.   </t>
    </r>
  </si>
  <si>
    <t xml:space="preserve">Veteran Status:  Select from the drop down box </t>
  </si>
  <si>
    <t xml:space="preserve">October - Total number of children residing with the mother.  Use a number, do not use alphabet. </t>
  </si>
  <si>
    <t xml:space="preserve">October - Total number of days for all children residing with the Mother. </t>
  </si>
  <si>
    <t xml:space="preserve">November - Total number of children residing with the mother.  Use a number, do not use alphabet. </t>
  </si>
  <si>
    <t xml:space="preserve">November - Total number of days for all children residing with the Mother. </t>
  </si>
  <si>
    <t xml:space="preserve">December - Total number of children residing with the mother.  Use a number, do not use alphabet. </t>
  </si>
  <si>
    <t xml:space="preserve">December - Total number of days for all children residing with the Mother. </t>
  </si>
  <si>
    <t xml:space="preserve">January - Total number of children residing with the mother.  Use a number, do not use alphabet. </t>
  </si>
  <si>
    <t xml:space="preserve">January - Total number of days for all children residing with the Mother. </t>
  </si>
  <si>
    <t xml:space="preserve">February - Total number of children residing with the mother.  Use a number, do not use alphabet. </t>
  </si>
  <si>
    <t xml:space="preserve">February- Total number of days for all children residing with the Mother. </t>
  </si>
  <si>
    <t xml:space="preserve">March - Total number of children residing with the mother.  Use a number, do not use alphabet. </t>
  </si>
  <si>
    <t xml:space="preserve">March - Total number of days for all children residing with the Mother. </t>
  </si>
  <si>
    <t xml:space="preserve">April - Total number of children residing with the mother.  Use a number, do not use alphabet. </t>
  </si>
  <si>
    <t xml:space="preserve">April - Total number of days for all children residing with the Mother. </t>
  </si>
  <si>
    <t xml:space="preserve">May- Total number of children residing with the mother.  Use a number, do not use alphabet. </t>
  </si>
  <si>
    <t xml:space="preserve">May - Total number of days for all children residing with the Mother. </t>
  </si>
  <si>
    <t xml:space="preserve">June-  Total number of children residing with the mother.  Use a number, do not use alphabet. </t>
  </si>
  <si>
    <t xml:space="preserve">June- Total number of days for all children residing with the Mother. </t>
  </si>
  <si>
    <t xml:space="preserve">August- Total number of children residing with the mother.  Use a number, do not use alphabet. </t>
  </si>
  <si>
    <t xml:space="preserve">August - Total number of days for all children residing with the Mother. </t>
  </si>
  <si>
    <t xml:space="preserve">September - Total number of children residing with the mother.  Use a number, do not use alphabet. </t>
  </si>
  <si>
    <t xml:space="preserve">September - Total number of days for all children residing with the Mother. </t>
  </si>
  <si>
    <t>Lines 11-12&gt;: Column AC-AD</t>
  </si>
  <si>
    <t>Lines 11-12&gt;: Column AE-AF</t>
  </si>
  <si>
    <t>Lines 11-12&gt;: Column AG-AH</t>
  </si>
  <si>
    <t>Lines 11-12&gt;: Column AK-AL</t>
  </si>
  <si>
    <t>Lines 11-12&gt;: Column AI-AJ</t>
  </si>
  <si>
    <t>Lines 11-12&gt;: Column AM-AN</t>
  </si>
  <si>
    <t>Lines 11-12&gt;: Column AO-AP</t>
  </si>
  <si>
    <t>Lines 11-12&gt;: Column AQ-AR</t>
  </si>
  <si>
    <t>Lines 11-12&gt;: Column AS-AT</t>
  </si>
  <si>
    <t>Lines 11-12&gt;: Column AU-AV</t>
  </si>
  <si>
    <t>Lines 11-12&gt;: Column AW-AX</t>
  </si>
  <si>
    <t>Lines 11-12&gt;: Column AY-AZ</t>
  </si>
  <si>
    <t>Lines 11-12&gt;: Column BA-BB</t>
  </si>
  <si>
    <t xml:space="preserve">July-  Total number of children residing with the mother.  Use a number, do not use alphabet. </t>
  </si>
  <si>
    <t>Lines 11-12&gt;: Column BC-BD</t>
  </si>
  <si>
    <t>Lines 11-12&gt;: Column BE-BF</t>
  </si>
  <si>
    <t xml:space="preserve">July - Total number of days for all children residing with the Mother. </t>
  </si>
  <si>
    <t>Lines 11-12&gt;: Column BG-BH</t>
  </si>
  <si>
    <t>Lines 11-12&gt;: Column BI-BJ</t>
  </si>
  <si>
    <t>Lines 11-12&gt;: Column BK-BL</t>
  </si>
  <si>
    <t>Lines 11-12&gt;: Column BM-BN</t>
  </si>
  <si>
    <t>Lines 11-12&gt;: Column BO-BQ</t>
  </si>
  <si>
    <t>Lines 11-12&gt;: Column BR</t>
  </si>
  <si>
    <t xml:space="preserve">Was client discharged. Select from the drop down box.  If "yes" is selected, the line will change to a dark gray, to indicate the client was discharged. </t>
  </si>
  <si>
    <t xml:space="preserve">Date of Discharge:  the Date client was discharged from the program.  Use (Month 00, Day 00, Year 0000). </t>
  </si>
  <si>
    <t>Lines 11-12&gt;: Column BU- CA</t>
  </si>
  <si>
    <t xml:space="preserve">(Location where individual was discharged; aftercare linked to … (referrals, TX programs, PRSS Programs, etc.) </t>
  </si>
  <si>
    <t>Lines 11-12&gt;: Column CB - CH</t>
  </si>
  <si>
    <t>Lines 11-12&gt;: Column CI</t>
  </si>
  <si>
    <t xml:space="preserve">Length of Stay;  will calculate from the Admission and Discharge Columns. </t>
  </si>
  <si>
    <t>Lines 11-12&gt;: Column BS - BT</t>
  </si>
  <si>
    <r>
      <rPr>
        <b/>
        <sz val="11"/>
        <color theme="1"/>
        <rFont val="Calibri"/>
        <family val="2"/>
        <scheme val="minor"/>
      </rPr>
      <t>3B:</t>
    </r>
    <r>
      <rPr>
        <sz val="11"/>
        <color theme="1"/>
        <rFont val="Calibri"/>
        <family val="2"/>
        <scheme val="minor"/>
      </rPr>
      <t xml:space="preserve"> INFORMATION REGARDING EVENTS </t>
    </r>
  </si>
  <si>
    <r>
      <t xml:space="preserve"> Lines 11&gt; - </t>
    </r>
    <r>
      <rPr>
        <b/>
        <sz val="11"/>
        <color theme="1"/>
        <rFont val="Calibri"/>
        <family val="2"/>
        <scheme val="minor"/>
      </rPr>
      <t>3B:</t>
    </r>
  </si>
  <si>
    <t>Lines 11&gt;  Column AI-AN</t>
  </si>
  <si>
    <t>Lines 11&gt;  Column AR-AT</t>
  </si>
  <si>
    <t>Lines 11&gt;  Column AU-AW</t>
  </si>
  <si>
    <t xml:space="preserve">Was the training done to fulfilled SOW funded by the grant- Select from the drop down box </t>
  </si>
  <si>
    <t>Lines 11&gt;  Column AX-AY</t>
  </si>
  <si>
    <t xml:space="preserve">Was the training funded wholly or in part by the grant? </t>
  </si>
  <si>
    <t>Lines 11&gt;  Column AZ-BH</t>
  </si>
  <si>
    <r>
      <t xml:space="preserve">INTERNAL STAFF FUNDED BY THE GRANT - This will include only the staff funded by the grant.  There are nine(9) spaces in Line 11 for initials of the staff that should be adequate for turnover. </t>
    </r>
    <r>
      <rPr>
        <i/>
        <sz val="11"/>
        <color theme="1"/>
        <rFont val="Calibri"/>
        <family val="2"/>
        <scheme val="minor"/>
      </rPr>
      <t xml:space="preserve"> The initials will populate from the BASE GRANTEE INFO &amp; UPDATES TAB (LINES 9-16).</t>
    </r>
    <r>
      <rPr>
        <sz val="11"/>
        <color theme="1"/>
        <rFont val="Calibri"/>
        <family val="2"/>
        <scheme val="minor"/>
      </rPr>
      <t xml:space="preserve">  FOR LINES 12&gt;, Indicate by a "X" if the staff member attended the training. </t>
    </r>
  </si>
  <si>
    <t>Lines 11&gt;  Column BI-BQ</t>
  </si>
  <si>
    <r>
      <rPr>
        <sz val="11"/>
        <color theme="1"/>
        <rFont val="Calibri"/>
        <family val="2"/>
        <scheme val="minor"/>
      </rPr>
      <t xml:space="preserve">Lines -4-9:  </t>
    </r>
    <r>
      <rPr>
        <b/>
        <sz val="11"/>
        <color theme="1"/>
        <rFont val="Calibri"/>
        <family val="2"/>
        <scheme val="minor"/>
      </rPr>
      <t xml:space="preserve">- 4A: </t>
    </r>
  </si>
  <si>
    <r>
      <t xml:space="preserve"> Lines 11&gt; - </t>
    </r>
    <r>
      <rPr>
        <b/>
        <sz val="11"/>
        <color theme="1"/>
        <rFont val="Calibri"/>
        <family val="2"/>
        <scheme val="minor"/>
      </rPr>
      <t>4B:</t>
    </r>
  </si>
  <si>
    <r>
      <rPr>
        <b/>
        <sz val="11"/>
        <color theme="1"/>
        <rFont val="Calibri"/>
        <family val="2"/>
        <scheme val="minor"/>
      </rPr>
      <t>4B:</t>
    </r>
    <r>
      <rPr>
        <sz val="11"/>
        <color theme="1"/>
        <rFont val="Calibri"/>
        <family val="2"/>
        <scheme val="minor"/>
      </rPr>
      <t xml:space="preserve"> INFORMATION REGARDING ACTIVITIES MEETS EVENTS </t>
    </r>
  </si>
  <si>
    <t>Lines 11&gt; Column AZ-BO</t>
  </si>
  <si>
    <t xml:space="preserve">Was the Activity - Meeting - Event done to fulfil the SOW funded by the grant? - Select from the drop down box </t>
  </si>
  <si>
    <t xml:space="preserve">Type of Activity  - Meeting - Event  - -  Select from the drop down box   If materials distributed is selected, give the total items distributed and what was distributed in the note section. </t>
  </si>
  <si>
    <t>Type of Consumer Feedback Activity - Select from the drop down box</t>
  </si>
  <si>
    <t xml:space="preserve">What was the Consumer Feedback Activity Completed for?  Select from the drop down box </t>
  </si>
  <si>
    <t xml:space="preserve">Did the feedback indicate that the Service / Activity was accessible to individuals?   Select from the drop down box </t>
  </si>
  <si>
    <t xml:space="preserve">Headings that match the Client Level data on Line 11-  This line can be locked by going to View, Freeze Panes, Freeze Top Row;  As the Lines get longer, this may be helpful in completing the form </t>
  </si>
  <si>
    <r>
      <rPr>
        <b/>
        <sz val="11"/>
        <color theme="1"/>
        <rFont val="Calibri"/>
        <family val="2"/>
        <scheme val="minor"/>
      </rPr>
      <t>5B:</t>
    </r>
    <r>
      <rPr>
        <sz val="11"/>
        <color theme="1"/>
        <rFont val="Calibri"/>
        <family val="2"/>
        <scheme val="minor"/>
      </rPr>
      <t xml:space="preserve"> CONSUMER FEEDBACK </t>
    </r>
  </si>
  <si>
    <t>Lines 11&gt; Column AA-AJ</t>
  </si>
  <si>
    <r>
      <rPr>
        <sz val="11"/>
        <color theme="1"/>
        <rFont val="Calibri"/>
        <family val="2"/>
        <scheme val="minor"/>
      </rPr>
      <t xml:space="preserve">Lines -4-9:  </t>
    </r>
    <r>
      <rPr>
        <b/>
        <sz val="11"/>
        <color theme="1"/>
        <rFont val="Calibri"/>
        <family val="2"/>
        <scheme val="minor"/>
      </rPr>
      <t xml:space="preserve">- 5A: </t>
    </r>
  </si>
  <si>
    <r>
      <t xml:space="preserve"> Lines 11&gt; -  </t>
    </r>
    <r>
      <rPr>
        <b/>
        <sz val="11"/>
        <color theme="1"/>
        <rFont val="Calibri"/>
        <family val="2"/>
        <scheme val="minor"/>
      </rPr>
      <t>5B:</t>
    </r>
  </si>
  <si>
    <r>
      <rPr>
        <sz val="11"/>
        <color theme="1"/>
        <rFont val="Calibri"/>
        <family val="2"/>
        <scheme val="minor"/>
      </rPr>
      <t xml:space="preserve">Lines -3-9:  </t>
    </r>
    <r>
      <rPr>
        <b/>
        <sz val="11"/>
        <color theme="1"/>
        <rFont val="Calibri"/>
        <family val="2"/>
        <scheme val="minor"/>
      </rPr>
      <t xml:space="preserve">-6A: </t>
    </r>
  </si>
  <si>
    <r>
      <rPr>
        <b/>
        <sz val="11"/>
        <color theme="1"/>
        <rFont val="Calibri"/>
        <family val="2"/>
        <scheme val="minor"/>
      </rPr>
      <t>6A:</t>
    </r>
    <r>
      <rPr>
        <sz val="11"/>
        <color theme="1"/>
        <rFont val="Calibri"/>
        <family val="2"/>
        <scheme val="minor"/>
      </rPr>
      <t xml:space="preserve"> GRANTEE - PROGRAM INFORMATION  - Any changes, including updating the date need to be made on BASE GRANTEE INFO &amp; UPDATES (an earlier tab): </t>
    </r>
  </si>
  <si>
    <r>
      <rPr>
        <b/>
        <sz val="11"/>
        <color theme="1"/>
        <rFont val="Calibri"/>
        <family val="2"/>
        <scheme val="minor"/>
      </rPr>
      <t>5A:</t>
    </r>
    <r>
      <rPr>
        <sz val="11"/>
        <color theme="1"/>
        <rFont val="Calibri"/>
        <family val="2"/>
        <scheme val="minor"/>
      </rPr>
      <t xml:space="preserve"> GRANTEE - PROGRAM INFORMATION  - Any changes, including updating the date need to be made on BASE GRANTEE INFO &amp; UPDATES (an earlier tab): </t>
    </r>
  </si>
  <si>
    <r>
      <rPr>
        <b/>
        <sz val="11"/>
        <color theme="1"/>
        <rFont val="Calibri"/>
        <family val="2"/>
        <scheme val="minor"/>
      </rPr>
      <t>4A:</t>
    </r>
    <r>
      <rPr>
        <sz val="11"/>
        <color theme="1"/>
        <rFont val="Calibri"/>
        <family val="2"/>
        <scheme val="minor"/>
      </rPr>
      <t xml:space="preserve"> GRANTEE - PROGRAM INFORMATION  - Any changes, including updating the date need to be made on BASE GRANTEE INFO &amp; UPDATES (an earlier tab): </t>
    </r>
  </si>
  <si>
    <r>
      <rPr>
        <b/>
        <sz val="11"/>
        <color theme="1"/>
        <rFont val="Calibri"/>
        <family val="2"/>
        <scheme val="minor"/>
      </rPr>
      <t xml:space="preserve">3A: </t>
    </r>
    <r>
      <rPr>
        <sz val="11"/>
        <color theme="1"/>
        <rFont val="Calibri"/>
        <family val="2"/>
        <scheme val="minor"/>
      </rPr>
      <t xml:space="preserve">GRANTEE - PROGRAM INFORMATION  - Any changes, including updating the date need to be made on BASE GRANTEE INFO &amp; UPDATES (an earlier tab): </t>
    </r>
  </si>
  <si>
    <r>
      <rPr>
        <sz val="11"/>
        <color theme="1"/>
        <rFont val="Calibri"/>
        <family val="2"/>
        <scheme val="minor"/>
      </rPr>
      <t xml:space="preserve">Lines -4-9:  </t>
    </r>
    <r>
      <rPr>
        <b/>
        <sz val="11"/>
        <color theme="1"/>
        <rFont val="Calibri"/>
        <family val="2"/>
        <scheme val="minor"/>
      </rPr>
      <t xml:space="preserve">- 3A: </t>
    </r>
  </si>
  <si>
    <t>1A:  Grantee - Program Information ALL ENTRIES - CHANGES NEED TO BE MADE ON THIS TAB - (INFORMATION ON LINES 4 - 8 WILL POPULATE TO ALL THE OTHER TABS)</t>
  </si>
  <si>
    <r>
      <t xml:space="preserve">1B:  Employees funded by Grant - </t>
    </r>
    <r>
      <rPr>
        <b/>
        <sz val="10"/>
        <color theme="0"/>
        <rFont val="Calibri"/>
        <family val="2"/>
        <scheme val="minor"/>
      </rPr>
      <t xml:space="preserve">initials will populate to Training and Activities Meetings Events Tab </t>
    </r>
  </si>
  <si>
    <t xml:space="preserve">1C:  Pertinent Information Regarding the Program </t>
  </si>
  <si>
    <r>
      <t xml:space="preserve">1A: GRANTEE - PROGRAM INFORMATION:   </t>
    </r>
    <r>
      <rPr>
        <sz val="11"/>
        <rFont val="Calibri"/>
        <family val="2"/>
        <scheme val="minor"/>
      </rPr>
      <t xml:space="preserve">Heading - Basic information about the grantee is contained  on these lines. Once entered,  the Grantee  Information will populate to all other tabs.  Any changes, including updating the month,  will need to be made on this tab (BASE GRANTEE INFO &amp; UPDATES) </t>
    </r>
  </si>
  <si>
    <r>
      <rPr>
        <b/>
        <sz val="11"/>
        <color theme="1"/>
        <rFont val="Calibri"/>
        <family val="2"/>
        <scheme val="minor"/>
      </rPr>
      <t xml:space="preserve">1C: GRANTEE - PERTINENT INFORMATION REGARDING THE PROGRAM: </t>
    </r>
    <r>
      <rPr>
        <sz val="11"/>
        <color theme="1"/>
        <rFont val="Calibri"/>
        <family val="2"/>
        <scheme val="minor"/>
      </rPr>
      <t xml:space="preserve">This is a  space that permits you to give updates / pertinent information about the program.  As shown below, there is a tab for each month - </t>
    </r>
  </si>
  <si>
    <r>
      <t xml:space="preserve">1B: Program Staff:  </t>
    </r>
    <r>
      <rPr>
        <sz val="11"/>
        <rFont val="Calibri"/>
        <family val="2"/>
        <scheme val="minor"/>
      </rPr>
      <t>List the initials of the staff, the date they started employment for the Grant and if applicable the date they ended employment for the grant.    Use Month/Day/ Year (00/00/0000) . The Initials placed in Columns B-F and X-AB will populate to the Training Events Tab Line 11 Column AZ-BH</t>
    </r>
  </si>
  <si>
    <t xml:space="preserve">Disposition of the Discharge (Location where individual was discharged; aftercare linked to … (referrals, TX programs, PRSS Programs, etc.) </t>
  </si>
  <si>
    <t xml:space="preserve">Medication Assisted Treatment (MAT) utilized.  Select from the drop down box.  Must select one.  One of the choices is "Did not use MAT"; if an individual changed the type of MAT during the course of treatment select "Changed MAT Type (Explain in Notes)"  Indicated the Type of MAT initially used and type  they changed to.. </t>
  </si>
  <si>
    <r>
      <t xml:space="preserve">2A: GRANTEE - PROGRAM INFORMATION:   </t>
    </r>
    <r>
      <rPr>
        <sz val="11"/>
        <rFont val="Calibri"/>
        <family val="2"/>
        <scheme val="minor"/>
      </rPr>
      <t>Heading - Basic information about the grantee is contained  on these lines. Grantee  Information, including the date of the report, will populate  from the BASE GRANTEE INFO &amp; UPDATES tab.  Any changes will need to be made on the BASE GRANTEE INFO &amp; UPDATES tab.</t>
    </r>
  </si>
  <si>
    <r>
      <t xml:space="preserve">Lines 4- 9:  </t>
    </r>
    <r>
      <rPr>
        <b/>
        <sz val="11"/>
        <rFont val="Calibri"/>
        <family val="2"/>
        <scheme val="minor"/>
      </rPr>
      <t>2A:</t>
    </r>
  </si>
  <si>
    <r>
      <t xml:space="preserve">Line 10:  </t>
    </r>
    <r>
      <rPr>
        <b/>
        <sz val="11"/>
        <color theme="1"/>
        <rFont val="Calibri"/>
        <family val="2"/>
        <scheme val="minor"/>
      </rPr>
      <t>2B:</t>
    </r>
  </si>
  <si>
    <t>Lines 3- 8:  1A:</t>
  </si>
  <si>
    <t>Lines 9 - 16: 1B:</t>
  </si>
  <si>
    <t>Lines17&gt;:  1C:</t>
  </si>
  <si>
    <r>
      <t xml:space="preserve">WV Bureau for Behavioral Health Services - Substance Use Disorders - Pregnant  and Postpartum Women  </t>
    </r>
    <r>
      <rPr>
        <b/>
        <sz val="8"/>
        <color theme="1"/>
        <rFont val="Calibri"/>
        <family val="2"/>
        <scheme val="minor"/>
      </rPr>
      <t>v 20200301F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</si>
</sst>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scheme val="minor"/>
    </font>
    <font>
      <b/>
      <sz val="14"/>
      <color theme="1"/>
      <name val="Calibri"/>
      <family val="2"/>
      <scheme val="minor"/>
    </font>
    <font>
      <i/>
      <sz val="12"/>
      <name val="Calibri"/>
      <family val="2"/>
      <scheme val="minor"/>
    </font>
    <font>
      <sz val="12"/>
      <name val="Calibri"/>
      <family val="2"/>
      <scheme val="minor"/>
    </font>
    <font>
      <b/>
      <sz val="11"/>
      <color rgb="FFFFDDFF"/>
      <name val="Calibri"/>
      <family val="2"/>
      <scheme val="minor"/>
    </font>
    <font>
      <sz val="11"/>
      <name val="Calibri"/>
      <family val="2"/>
      <scheme val="minor"/>
    </font>
    <font>
      <sz val="8"/>
      <name val="Calibri"/>
      <family val="2"/>
      <scheme val="minor"/>
    </font>
    <font>
      <b/>
      <sz val="11"/>
      <name val="Calibri"/>
      <family val="2"/>
      <scheme val="minor"/>
    </font>
    <font>
      <b/>
      <sz val="12"/>
      <color rgb="FFFF0000"/>
      <name val="Calibri"/>
      <family val="2"/>
      <scheme val="minor"/>
    </font>
    <font>
      <sz val="8"/>
      <color theme="1"/>
      <name val="Calibri"/>
      <family val="2"/>
      <scheme val="minor"/>
    </font>
    <font>
      <b/>
      <sz val="11"/>
      <color theme="1"/>
      <name val="Calibri"/>
      <family val="2"/>
      <scheme val="minor"/>
    </font>
    <font>
      <b/>
      <sz val="16"/>
      <color theme="1"/>
      <name val="Calibri"/>
      <family val="2"/>
      <scheme val="minor"/>
    </font>
    <font>
      <b/>
      <sz val="11"/>
      <color rgb="FF0070C0"/>
      <name val="Calibri"/>
      <family val="2"/>
      <scheme val="minor"/>
    </font>
    <font>
      <b/>
      <sz val="14"/>
      <name val="Calibri"/>
      <family val="2"/>
      <scheme val="minor"/>
    </font>
    <font>
      <b/>
      <sz val="8"/>
      <color theme="0"/>
      <name val="Calibri"/>
      <family val="2"/>
      <scheme val="minor"/>
    </font>
    <font>
      <b/>
      <sz val="8"/>
      <color rgb="FFFF0000"/>
      <name val="Calibri"/>
      <family val="2"/>
      <scheme val="minor"/>
    </font>
    <font>
      <sz val="11"/>
      <color theme="0"/>
      <name val="Calibri"/>
      <family val="2"/>
      <scheme val="minor"/>
    </font>
    <font>
      <sz val="8"/>
      <color rgb="FF0070C0"/>
      <name val="Calibri"/>
      <family val="2"/>
      <scheme val="minor"/>
    </font>
    <font>
      <b/>
      <sz val="8"/>
      <color theme="1"/>
      <name val="Calibri"/>
      <family val="2"/>
      <scheme val="minor"/>
    </font>
    <font>
      <sz val="7"/>
      <color theme="1"/>
      <name val="Calibri"/>
      <family val="2"/>
      <scheme val="minor"/>
    </font>
    <font>
      <sz val="7"/>
      <color rgb="FF0070C0"/>
      <name val="Calibri"/>
      <family val="2"/>
      <scheme val="minor"/>
    </font>
    <font>
      <b/>
      <sz val="7"/>
      <color theme="1"/>
      <name val="Calibri"/>
      <family val="2"/>
      <scheme val="minor"/>
    </font>
    <font>
      <sz val="12"/>
      <color theme="1"/>
      <name val="Calibri"/>
      <family val="2"/>
      <scheme val="minor"/>
    </font>
    <font>
      <b/>
      <sz val="20"/>
      <color theme="0"/>
      <name val="Calibri"/>
      <family val="2"/>
      <scheme val="minor"/>
    </font>
    <font>
      <b/>
      <u val="double"/>
      <sz val="20"/>
      <color theme="0"/>
      <name val="Calibri"/>
      <family val="2"/>
      <scheme val="minor"/>
    </font>
    <font>
      <b/>
      <sz val="12"/>
      <color theme="1"/>
      <name val="Calibri"/>
      <family val="2"/>
      <scheme val="minor"/>
    </font>
    <font>
      <sz val="10"/>
      <color theme="1"/>
      <name val="Calibri"/>
      <family val="2"/>
      <scheme val="minor"/>
    </font>
    <font>
      <sz val="22"/>
      <color theme="0"/>
      <name val="Calibri"/>
      <family val="2"/>
      <scheme val="minor"/>
    </font>
    <font>
      <b/>
      <sz val="22"/>
      <color theme="0"/>
      <name val="Calibri"/>
      <family val="2"/>
      <scheme val="minor"/>
    </font>
    <font>
      <b/>
      <sz val="11"/>
      <color theme="9" tint="0.59999389629810485"/>
      <name val="Calibri"/>
      <family val="2"/>
      <scheme val="minor"/>
    </font>
    <font>
      <b/>
      <sz val="11"/>
      <color theme="0"/>
      <name val="Calibri"/>
      <family val="2"/>
      <scheme val="minor"/>
    </font>
    <font>
      <b/>
      <sz val="14"/>
      <color theme="0"/>
      <name val="Calibri"/>
      <family val="2"/>
      <scheme val="minor"/>
    </font>
    <font>
      <b/>
      <sz val="12"/>
      <name val="Calibri"/>
      <family val="2"/>
      <scheme val="minor"/>
    </font>
    <font>
      <b/>
      <sz val="10"/>
      <color theme="1"/>
      <name val="Calibri"/>
      <family val="2"/>
      <scheme val="minor"/>
    </font>
    <font>
      <b/>
      <sz val="10"/>
      <color theme="5" tint="-0.249977111117893"/>
      <name val="Calibri"/>
      <family val="2"/>
      <scheme val="minor"/>
    </font>
    <font>
      <b/>
      <sz val="9"/>
      <name val="Calibri"/>
      <family val="2"/>
      <scheme val="minor"/>
    </font>
    <font>
      <b/>
      <sz val="10"/>
      <color theme="5" tint="-0.499984740745262"/>
      <name val="Calibri"/>
      <family val="2"/>
      <scheme val="minor"/>
    </font>
    <font>
      <b/>
      <sz val="8"/>
      <color theme="5" tint="-0.249977111117893"/>
      <name val="Calibri"/>
      <family val="2"/>
      <scheme val="minor"/>
    </font>
    <font>
      <b/>
      <sz val="8"/>
      <name val="Calibri"/>
      <family val="2"/>
      <scheme val="minor"/>
    </font>
    <font>
      <b/>
      <sz val="8"/>
      <color theme="5" tint="-0.499984740745262"/>
      <name val="Calibri"/>
      <family val="2"/>
      <scheme val="minor"/>
    </font>
    <font>
      <b/>
      <sz val="10"/>
      <color rgb="FFFF0000"/>
      <name val="Calibri"/>
      <family val="2"/>
      <scheme val="minor"/>
    </font>
    <font>
      <sz val="10"/>
      <color rgb="FFFF0000"/>
      <name val="Calibri"/>
      <family val="2"/>
      <scheme val="minor"/>
    </font>
    <font>
      <b/>
      <u/>
      <sz val="10"/>
      <color rgb="FFFF0000"/>
      <name val="Calibri"/>
      <family val="2"/>
      <scheme val="minor"/>
    </font>
    <font>
      <u/>
      <sz val="10"/>
      <color rgb="FFFF0000"/>
      <name val="Calibri"/>
      <family val="2"/>
      <scheme val="minor"/>
    </font>
    <font>
      <sz val="8"/>
      <color theme="5" tint="-0.499984740745262"/>
      <name val="Calibri"/>
      <family val="2"/>
      <scheme val="minor"/>
    </font>
    <font>
      <sz val="9"/>
      <color theme="1"/>
      <name val="Calibri"/>
      <family val="2"/>
      <scheme val="minor"/>
    </font>
    <font>
      <b/>
      <sz val="9"/>
      <color rgb="FFFF0000"/>
      <name val="Calibri"/>
      <family val="2"/>
      <scheme val="minor"/>
    </font>
    <font>
      <b/>
      <sz val="7"/>
      <name val="Calibri"/>
      <family val="2"/>
      <scheme val="minor"/>
    </font>
    <font>
      <sz val="11"/>
      <color theme="5" tint="-0.499984740745262"/>
      <name val="Calibri"/>
      <family val="2"/>
      <scheme val="minor"/>
    </font>
    <font>
      <i/>
      <sz val="11"/>
      <color theme="1"/>
      <name val="Calibri"/>
      <family val="2"/>
      <scheme val="minor"/>
    </font>
    <font>
      <sz val="7"/>
      <color theme="5" tint="-0.499984740745262"/>
      <name val="Calibri"/>
      <family val="2"/>
      <scheme val="minor"/>
    </font>
    <font>
      <b/>
      <sz val="11"/>
      <color theme="5" tint="-0.499984740745262"/>
      <name val="Calibri"/>
      <family val="2"/>
      <scheme val="minor"/>
    </font>
    <font>
      <b/>
      <sz val="9"/>
      <color theme="5" tint="-0.499984740745262"/>
      <name val="Calibri"/>
      <family val="2"/>
      <scheme val="minor"/>
    </font>
    <font>
      <sz val="8"/>
      <color theme="5" tint="-0.249977111117893"/>
      <name val="Calibri"/>
      <family val="2"/>
      <scheme val="minor"/>
    </font>
    <font>
      <sz val="9"/>
      <color theme="5" tint="-0.499984740745262"/>
      <name val="Calibri"/>
      <family val="2"/>
      <scheme val="minor"/>
    </font>
    <font>
      <b/>
      <sz val="9"/>
      <color theme="5" tint="-0.249977111117893"/>
      <name val="Calibri"/>
      <family val="2"/>
      <scheme val="minor"/>
    </font>
    <font>
      <sz val="11"/>
      <color rgb="FFFF0000"/>
      <name val="Calibri"/>
      <family val="2"/>
      <scheme val="minor"/>
    </font>
    <font>
      <sz val="9"/>
      <name val="Calibri"/>
      <family val="2"/>
      <scheme val="minor"/>
    </font>
    <font>
      <sz val="10"/>
      <color theme="5" tint="-0.499984740745262"/>
      <name val="Calibri"/>
      <family val="2"/>
      <scheme val="minor"/>
    </font>
    <font>
      <b/>
      <sz val="10"/>
      <color theme="0"/>
      <name val="Calibri"/>
      <family val="2"/>
      <scheme val="minor"/>
    </font>
    <font>
      <b/>
      <sz val="11"/>
      <color rgb="FFFF0000"/>
      <name val="Calibri"/>
      <family val="2"/>
      <scheme val="minor"/>
    </font>
    <font>
      <b/>
      <sz val="11"/>
      <color theme="8" tint="-0.499984740745262"/>
      <name val="Calibri"/>
      <family val="2"/>
      <scheme val="minor"/>
    </font>
    <font>
      <b/>
      <sz val="11"/>
      <color rgb="FF193F61"/>
      <name val="Calibri"/>
      <family val="2"/>
      <scheme val="minor"/>
    </font>
    <font>
      <sz val="16"/>
      <color theme="1"/>
      <name val="Calibri"/>
      <family val="2"/>
      <scheme val="minor"/>
    </font>
    <font>
      <sz val="18"/>
      <color theme="1"/>
      <name val="Calibri"/>
      <family val="2"/>
      <scheme val="minor"/>
    </font>
    <font>
      <sz val="20"/>
      <color theme="1"/>
      <name val="Calibri"/>
      <family val="2"/>
      <scheme val="minor"/>
    </font>
    <font>
      <sz val="8"/>
      <color theme="0"/>
      <name val="Calibri"/>
      <family val="2"/>
      <scheme val="minor"/>
    </font>
    <font>
      <sz val="20"/>
      <color theme="0"/>
      <name val="Calibri"/>
      <family val="2"/>
      <scheme val="minor"/>
    </font>
    <font>
      <b/>
      <sz val="20"/>
      <color theme="1"/>
      <name val="Calibri"/>
      <family val="2"/>
      <scheme val="minor"/>
    </font>
    <font>
      <b/>
      <sz val="12"/>
      <color theme="5" tint="-0.499984740745262"/>
      <name val="Calibri"/>
      <family val="2"/>
      <scheme val="minor"/>
    </font>
    <font>
      <b/>
      <u/>
      <sz val="16"/>
      <color theme="1"/>
      <name val="Calibri"/>
      <family val="2"/>
      <scheme val="minor"/>
    </font>
    <font>
      <sz val="14"/>
      <color theme="1"/>
      <name val="Calibri"/>
      <family val="2"/>
      <scheme val="minor"/>
    </font>
  </fonts>
  <fills count="45">
    <fill>
      <patternFill patternType="none"/>
    </fill>
    <fill>
      <patternFill patternType="gray125"/>
    </fill>
    <fill>
      <patternFill patternType="solid">
        <fgColor theme="8" tint="0.59999389629810485"/>
        <bgColor indexed="64"/>
      </patternFill>
    </fill>
    <fill>
      <patternFill patternType="solid">
        <fgColor rgb="FF002060"/>
        <bgColor indexed="64"/>
      </patternFill>
    </fill>
    <fill>
      <patternFill patternType="solid">
        <fgColor theme="1"/>
        <bgColor indexed="64"/>
      </patternFill>
    </fill>
    <fill>
      <patternFill patternType="solid">
        <fgColor rgb="FFFFFF66"/>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8" tint="0.39997558519241921"/>
        <bgColor indexed="64"/>
      </patternFill>
    </fill>
    <fill>
      <gradientFill degree="135">
        <stop position="0">
          <color theme="0"/>
        </stop>
        <stop position="1">
          <color theme="4"/>
        </stop>
      </gradientFill>
    </fill>
    <fill>
      <gradientFill degree="90">
        <stop position="0">
          <color theme="0"/>
        </stop>
        <stop position="1">
          <color theme="6" tint="-0.25098422193060094"/>
        </stop>
      </gradientFill>
    </fill>
    <fill>
      <gradientFill type="path">
        <stop position="0">
          <color theme="0"/>
        </stop>
        <stop position="1">
          <color theme="6" tint="-0.25098422193060094"/>
        </stop>
      </gradientFill>
    </fill>
    <fill>
      <patternFill patternType="solid">
        <fgColor rgb="FFFFFFCC"/>
        <bgColor indexed="64"/>
      </patternFill>
    </fill>
    <fill>
      <patternFill patternType="solid">
        <fgColor rgb="FFFFFF99"/>
        <bgColor indexed="64"/>
      </patternFill>
    </fill>
    <fill>
      <patternFill patternType="solid">
        <fgColor theme="9" tint="0.79998168889431442"/>
        <bgColor indexed="64"/>
      </patternFill>
    </fill>
    <fill>
      <patternFill patternType="solid">
        <fgColor theme="8" tint="-0.249977111117893"/>
        <bgColor indexed="64"/>
      </patternFill>
    </fill>
    <fill>
      <patternFill patternType="solid">
        <fgColor rgb="FF0070C0"/>
        <bgColor indexed="64"/>
      </patternFill>
    </fill>
    <fill>
      <patternFill patternType="solid">
        <fgColor rgb="FF7030A0"/>
        <bgColor indexed="64"/>
      </patternFill>
    </fill>
    <fill>
      <patternFill patternType="solid">
        <fgColor rgb="FFE2CFF1"/>
        <bgColor indexed="64"/>
      </patternFill>
    </fill>
    <fill>
      <patternFill patternType="solid">
        <fgColor rgb="FF00B050"/>
        <bgColor indexed="64"/>
      </patternFill>
    </fill>
    <fill>
      <patternFill patternType="solid">
        <fgColor theme="1"/>
        <bgColor auto="1"/>
      </patternFill>
    </fill>
    <fill>
      <patternFill patternType="solid">
        <fgColor theme="9" tint="0.39997558519241921"/>
        <bgColor indexed="64"/>
      </patternFill>
    </fill>
    <fill>
      <patternFill patternType="solid">
        <fgColor theme="9" tint="0.59999389629810485"/>
        <bgColor indexed="64"/>
      </patternFill>
    </fill>
    <fill>
      <patternFill patternType="solid">
        <fgColor rgb="FFFFCCFF"/>
        <bgColor indexed="64"/>
      </patternFill>
    </fill>
    <fill>
      <patternFill patternType="solid">
        <fgColor rgb="FFFFE1FE"/>
        <bgColor indexed="64"/>
      </patternFill>
    </fill>
    <fill>
      <patternFill patternType="solid">
        <fgColor rgb="FFFFCDFE"/>
        <bgColor indexed="64"/>
      </patternFill>
    </fill>
    <fill>
      <patternFill patternType="solid">
        <fgColor rgb="FFFFB7FF"/>
        <bgColor indexed="64"/>
      </patternFill>
    </fill>
    <fill>
      <patternFill patternType="solid">
        <fgColor rgb="FFFFE7FF"/>
        <bgColor indexed="64"/>
      </patternFill>
    </fill>
    <fill>
      <patternFill patternType="solid">
        <fgColor theme="8" tint="-0.499984740745262"/>
        <bgColor indexed="64"/>
      </patternFill>
    </fill>
    <fill>
      <patternFill patternType="solid">
        <fgColor theme="0" tint="-0.499984740745262"/>
        <bgColor auto="1"/>
      </patternFill>
    </fill>
    <fill>
      <patternFill patternType="solid">
        <fgColor theme="0" tint="-0.499984740745262"/>
        <bgColor indexed="64"/>
      </patternFill>
    </fill>
    <fill>
      <patternFill patternType="solid">
        <fgColor theme="1" tint="0.34998626667073579"/>
        <bgColor indexed="64"/>
      </patternFill>
    </fill>
    <fill>
      <gradientFill type="path" left="0.5" right="0.5" top="0.5" bottom="0.5">
        <stop position="0">
          <color theme="0"/>
        </stop>
        <stop position="1">
          <color theme="4"/>
        </stop>
      </gradientFill>
    </fill>
    <fill>
      <patternFill patternType="solid">
        <fgColor theme="4" tint="0.39997558519241921"/>
        <bgColor indexed="64"/>
      </patternFill>
    </fill>
    <fill>
      <patternFill patternType="solid">
        <fgColor theme="4" tint="0.59999389629810485"/>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9" tint="-0.499984740745262"/>
        <bgColor indexed="64"/>
      </patternFill>
    </fill>
    <fill>
      <patternFill patternType="solid">
        <fgColor theme="5" tint="0.79998168889431442"/>
        <bgColor indexed="64"/>
      </patternFill>
    </fill>
  </fills>
  <borders count="31">
    <border>
      <left/>
      <right/>
      <top/>
      <bottom/>
      <diagonal/>
    </border>
    <border>
      <left/>
      <right/>
      <top/>
      <bottom style="double">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double">
        <color auto="1"/>
      </left>
      <right/>
      <top/>
      <bottom/>
      <diagonal/>
    </border>
    <border>
      <left style="thin">
        <color auto="1"/>
      </left>
      <right/>
      <top/>
      <bottom/>
      <diagonal/>
    </border>
    <border>
      <left style="double">
        <color auto="1"/>
      </left>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top style="thin">
        <color auto="1"/>
      </top>
      <bottom style="double">
        <color auto="1"/>
      </bottom>
      <diagonal/>
    </border>
    <border>
      <left style="thin">
        <color auto="1"/>
      </left>
      <right style="double">
        <color auto="1"/>
      </right>
      <top style="thin">
        <color auto="1"/>
      </top>
      <bottom style="double">
        <color auto="1"/>
      </bottom>
      <diagonal/>
    </border>
    <border>
      <left/>
      <right style="thin">
        <color auto="1"/>
      </right>
      <top/>
      <bottom/>
      <diagonal/>
    </border>
    <border>
      <left/>
      <right style="double">
        <color auto="1"/>
      </right>
      <top/>
      <bottom/>
      <diagonal/>
    </border>
    <border>
      <left style="double">
        <color auto="1"/>
      </left>
      <right/>
      <top/>
      <bottom style="double">
        <color auto="1"/>
      </bottom>
      <diagonal/>
    </border>
    <border>
      <left/>
      <right style="double">
        <color auto="1"/>
      </right>
      <top/>
      <bottom style="double">
        <color auto="1"/>
      </bottom>
      <diagonal/>
    </border>
    <border>
      <left style="double">
        <color auto="1"/>
      </left>
      <right/>
      <top/>
      <bottom style="thin">
        <color auto="1"/>
      </bottom>
      <diagonal/>
    </border>
    <border>
      <left style="thin">
        <color auto="1"/>
      </left>
      <right style="double">
        <color auto="1"/>
      </right>
      <top/>
      <bottom style="thin">
        <color auto="1"/>
      </bottom>
      <diagonal/>
    </border>
    <border>
      <left style="thin">
        <color auto="1"/>
      </left>
      <right style="thin">
        <color auto="1"/>
      </right>
      <top style="thin">
        <color auto="1"/>
      </top>
      <bottom/>
      <diagonal/>
    </border>
    <border>
      <left/>
      <right/>
      <top style="double">
        <color auto="1"/>
      </top>
      <bottom style="thin">
        <color auto="1"/>
      </bottom>
      <diagonal/>
    </border>
  </borders>
  <cellStyleXfs count="1">
    <xf numFmtId="0" fontId="0" fillId="0" borderId="0"/>
  </cellStyleXfs>
  <cellXfs count="670">
    <xf numFmtId="0" fontId="0" fillId="0" borderId="0" xfId="0"/>
    <xf numFmtId="0" fontId="0" fillId="4" borderId="2" xfId="0" applyFill="1" applyBorder="1" applyProtection="1"/>
    <xf numFmtId="0" fontId="0" fillId="4" borderId="3" xfId="0" applyFill="1" applyBorder="1" applyProtection="1"/>
    <xf numFmtId="0" fontId="9" fillId="0" borderId="0" xfId="0" applyFont="1"/>
    <xf numFmtId="0" fontId="0" fillId="6" borderId="0" xfId="0" applyFill="1"/>
    <xf numFmtId="0" fontId="9" fillId="0" borderId="0" xfId="0" applyFont="1" applyAlignment="1">
      <alignment horizontal="left" vertical="top"/>
    </xf>
    <xf numFmtId="0" fontId="9" fillId="0" borderId="0" xfId="0" applyFont="1" applyAlignment="1">
      <alignment vertical="top"/>
    </xf>
    <xf numFmtId="0" fontId="9" fillId="0" borderId="0" xfId="0" applyFont="1" applyAlignment="1">
      <alignment horizontal="center" vertical="top"/>
    </xf>
    <xf numFmtId="0" fontId="9" fillId="6" borderId="0" xfId="0" applyFont="1" applyFill="1"/>
    <xf numFmtId="0" fontId="0" fillId="4" borderId="3" xfId="0" applyFill="1" applyBorder="1"/>
    <xf numFmtId="0" fontId="19" fillId="4" borderId="3" xfId="0" applyFont="1" applyFill="1" applyBorder="1"/>
    <xf numFmtId="0" fontId="17" fillId="0" borderId="0" xfId="0" applyFont="1"/>
    <xf numFmtId="0" fontId="22" fillId="6" borderId="0" xfId="0" applyFont="1" applyFill="1"/>
    <xf numFmtId="0" fontId="17" fillId="2" borderId="0" xfId="0" applyFont="1" applyFill="1"/>
    <xf numFmtId="0" fontId="9" fillId="2" borderId="0" xfId="0" applyFont="1" applyFill="1"/>
    <xf numFmtId="0" fontId="0" fillId="2" borderId="0" xfId="0" applyFill="1"/>
    <xf numFmtId="0" fontId="4" fillId="3" borderId="0" xfId="0" applyFont="1" applyFill="1" applyBorder="1" applyAlignment="1" applyProtection="1">
      <alignment vertical="center" wrapText="1"/>
    </xf>
    <xf numFmtId="0" fontId="0" fillId="0" borderId="0" xfId="0" applyProtection="1"/>
    <xf numFmtId="0" fontId="0" fillId="4" borderId="13" xfId="0" applyFill="1" applyBorder="1"/>
    <xf numFmtId="0" fontId="0" fillId="4" borderId="0" xfId="0" applyFill="1" applyBorder="1"/>
    <xf numFmtId="0" fontId="0" fillId="4" borderId="24" xfId="0" applyFill="1" applyBorder="1"/>
    <xf numFmtId="0" fontId="0" fillId="4" borderId="25" xfId="0" applyFill="1" applyBorder="1"/>
    <xf numFmtId="0" fontId="0" fillId="4" borderId="1" xfId="0" applyFill="1" applyBorder="1"/>
    <xf numFmtId="0" fontId="0" fillId="4" borderId="26" xfId="0" applyFill="1" applyBorder="1"/>
    <xf numFmtId="0" fontId="10" fillId="7" borderId="3" xfId="0" applyFont="1" applyFill="1" applyBorder="1" applyAlignment="1">
      <alignment horizontal="center" vertical="center"/>
    </xf>
    <xf numFmtId="0" fontId="18" fillId="7" borderId="3" xfId="0" applyFont="1" applyFill="1" applyBorder="1" applyAlignment="1">
      <alignment horizontal="center" vertical="center"/>
    </xf>
    <xf numFmtId="0" fontId="0" fillId="7" borderId="3" xfId="0" applyFill="1" applyBorder="1" applyAlignment="1">
      <alignment horizontal="center" vertical="center"/>
    </xf>
    <xf numFmtId="0" fontId="9" fillId="7" borderId="3" xfId="0" applyFont="1" applyFill="1" applyBorder="1" applyAlignment="1">
      <alignment horizontal="center" vertical="center"/>
    </xf>
    <xf numFmtId="0" fontId="44" fillId="7" borderId="3" xfId="0" applyFont="1" applyFill="1" applyBorder="1" applyAlignment="1">
      <alignment vertical="center" textRotation="90" wrapText="1"/>
    </xf>
    <xf numFmtId="0" fontId="44" fillId="2" borderId="3" xfId="0" applyFont="1" applyFill="1" applyBorder="1" applyAlignment="1">
      <alignment vertical="center" textRotation="90" wrapText="1"/>
    </xf>
    <xf numFmtId="0" fontId="38" fillId="23" borderId="3" xfId="0" applyFont="1" applyFill="1" applyBorder="1" applyAlignment="1">
      <alignment vertical="center" textRotation="90" wrapText="1"/>
    </xf>
    <xf numFmtId="0" fontId="38" fillId="24" borderId="3" xfId="0" applyFont="1" applyFill="1" applyBorder="1" applyAlignment="1">
      <alignment vertical="center" textRotation="90" wrapText="1"/>
    </xf>
    <xf numFmtId="0" fontId="0" fillId="3" borderId="0" xfId="0" applyFill="1"/>
    <xf numFmtId="0" fontId="0" fillId="0" borderId="3" xfId="0" applyBorder="1"/>
    <xf numFmtId="0" fontId="9" fillId="0" borderId="3" xfId="0" applyFont="1" applyBorder="1" applyAlignment="1">
      <alignment horizontal="center" vertical="center"/>
    </xf>
    <xf numFmtId="0" fontId="9" fillId="0" borderId="3" xfId="0" applyFont="1" applyBorder="1" applyAlignment="1">
      <alignment vertical="center"/>
    </xf>
    <xf numFmtId="0" fontId="0" fillId="7" borderId="3" xfId="0" applyFill="1" applyBorder="1"/>
    <xf numFmtId="0" fontId="26" fillId="3" borderId="0" xfId="0" applyFont="1" applyFill="1" applyBorder="1" applyAlignment="1">
      <alignment horizontal="center" vertical="center" wrapText="1"/>
    </xf>
    <xf numFmtId="0" fontId="26" fillId="3" borderId="4" xfId="0" applyFont="1" applyFill="1" applyBorder="1" applyAlignment="1">
      <alignment horizontal="center" vertical="center" wrapText="1"/>
    </xf>
    <xf numFmtId="0" fontId="0" fillId="7" borderId="3" xfId="0" applyFill="1" applyBorder="1"/>
    <xf numFmtId="0" fontId="0" fillId="7" borderId="3" xfId="0" applyFill="1" applyBorder="1"/>
    <xf numFmtId="0" fontId="6" fillId="23" borderId="3" xfId="0" applyFont="1" applyFill="1" applyBorder="1" applyAlignment="1" applyProtection="1">
      <alignment horizontal="center" vertical="center" wrapText="1"/>
      <protection locked="0"/>
    </xf>
    <xf numFmtId="0" fontId="6" fillId="24" borderId="3" xfId="0" applyFont="1" applyFill="1" applyBorder="1" applyAlignment="1" applyProtection="1">
      <alignment horizontal="center" vertical="center" wrapText="1"/>
      <protection locked="0"/>
    </xf>
    <xf numFmtId="0" fontId="57" fillId="23" borderId="3" xfId="0" applyFont="1" applyFill="1" applyBorder="1" applyAlignment="1" applyProtection="1">
      <alignment horizontal="center" vertical="center" wrapText="1"/>
      <protection locked="0"/>
    </xf>
    <xf numFmtId="0" fontId="57" fillId="24" borderId="3" xfId="0" applyFont="1" applyFill="1" applyBorder="1" applyAlignment="1" applyProtection="1">
      <alignment horizontal="center" vertical="center" wrapText="1"/>
      <protection locked="0"/>
    </xf>
    <xf numFmtId="0" fontId="5" fillId="7" borderId="3" xfId="0" applyFont="1" applyFill="1" applyBorder="1" applyAlignment="1" applyProtection="1">
      <alignment horizontal="center" vertical="center" wrapText="1"/>
      <protection locked="0"/>
    </xf>
    <xf numFmtId="0" fontId="5" fillId="2" borderId="3" xfId="0" applyFont="1" applyFill="1" applyBorder="1" applyAlignment="1" applyProtection="1">
      <alignment horizontal="center" vertical="center" wrapText="1"/>
      <protection locked="0"/>
    </xf>
    <xf numFmtId="0" fontId="0" fillId="16" borderId="3" xfId="0" applyFill="1" applyBorder="1" applyAlignment="1" applyProtection="1">
      <alignment horizontal="center" vertical="center" wrapText="1"/>
      <protection locked="0"/>
    </xf>
    <xf numFmtId="0" fontId="56" fillId="10" borderId="3" xfId="0" applyFont="1" applyFill="1" applyBorder="1" applyAlignment="1">
      <alignment horizontal="center" vertical="center"/>
    </xf>
    <xf numFmtId="0" fontId="56" fillId="4" borderId="3" xfId="0" applyFont="1" applyFill="1" applyBorder="1" applyAlignment="1">
      <alignment horizontal="center" vertical="center"/>
    </xf>
    <xf numFmtId="0" fontId="8" fillId="4" borderId="0" xfId="0" applyFont="1" applyFill="1" applyBorder="1" applyAlignment="1" applyProtection="1">
      <alignment vertical="center" wrapText="1"/>
      <protection locked="0"/>
    </xf>
    <xf numFmtId="0" fontId="60" fillId="10" borderId="3" xfId="0" applyFont="1" applyFill="1" applyBorder="1" applyAlignment="1">
      <alignment horizontal="center" vertical="center"/>
    </xf>
    <xf numFmtId="0" fontId="0" fillId="4" borderId="0" xfId="0" applyFill="1"/>
    <xf numFmtId="0" fontId="66" fillId="4" borderId="3" xfId="0" applyFont="1" applyFill="1" applyBorder="1"/>
    <xf numFmtId="0" fontId="66" fillId="4" borderId="8" xfId="0" applyFont="1" applyFill="1" applyBorder="1"/>
    <xf numFmtId="0" fontId="0" fillId="0" borderId="0" xfId="0"/>
    <xf numFmtId="0" fontId="0" fillId="0" borderId="0" xfId="0" applyFill="1" applyBorder="1" applyAlignment="1">
      <alignment horizontal="right" vertical="center"/>
    </xf>
    <xf numFmtId="0" fontId="65" fillId="0" borderId="0" xfId="0" applyFont="1" applyFill="1" applyBorder="1" applyAlignment="1">
      <alignment horizontal="center" vertical="center"/>
    </xf>
    <xf numFmtId="0" fontId="0" fillId="0" borderId="0" xfId="0" applyFill="1" applyBorder="1"/>
    <xf numFmtId="0" fontId="63" fillId="0" borderId="0" xfId="0" applyFont="1" applyFill="1" applyBorder="1" applyAlignment="1">
      <alignment horizontal="right" vertical="center" wrapText="1"/>
    </xf>
    <xf numFmtId="0" fontId="0" fillId="0" borderId="0" xfId="0" applyFill="1" applyBorder="1" applyAlignment="1">
      <alignment horizontal="right" vertical="center" wrapText="1"/>
    </xf>
    <xf numFmtId="0" fontId="65" fillId="0" borderId="0" xfId="0" applyFont="1" applyFill="1" applyBorder="1" applyAlignment="1">
      <alignment horizontal="right" vertical="center"/>
    </xf>
    <xf numFmtId="0" fontId="0" fillId="0" borderId="3" xfId="0" applyBorder="1" applyAlignment="1">
      <alignment horizontal="center" vertical="center"/>
    </xf>
    <xf numFmtId="0" fontId="69" fillId="7" borderId="3" xfId="0" applyFont="1" applyFill="1" applyBorder="1" applyAlignment="1">
      <alignment vertical="center" wrapText="1"/>
    </xf>
    <xf numFmtId="0" fontId="69" fillId="2" borderId="3" xfId="0" applyFont="1" applyFill="1" applyBorder="1" applyAlignment="1">
      <alignment vertical="center" wrapText="1"/>
    </xf>
    <xf numFmtId="0" fontId="0" fillId="0" borderId="0" xfId="0" applyFill="1"/>
    <xf numFmtId="0" fontId="48" fillId="0" borderId="3" xfId="0" applyFont="1" applyBorder="1" applyAlignment="1" applyProtection="1">
      <alignment horizontal="center" vertical="center" wrapText="1"/>
      <protection locked="0"/>
    </xf>
    <xf numFmtId="0" fontId="0" fillId="0" borderId="0" xfId="0" applyBorder="1"/>
    <xf numFmtId="0" fontId="0" fillId="0" borderId="0" xfId="0" applyBorder="1" applyAlignment="1">
      <alignment horizontal="center" vertical="center"/>
    </xf>
    <xf numFmtId="0" fontId="38" fillId="0" borderId="0" xfId="0" applyFont="1" applyFill="1" applyBorder="1" applyAlignment="1">
      <alignment vertical="center" textRotation="90" wrapText="1"/>
    </xf>
    <xf numFmtId="0" fontId="0" fillId="10" borderId="0" xfId="0" applyFill="1"/>
    <xf numFmtId="0" fontId="44" fillId="24" borderId="3" xfId="0" applyFont="1" applyFill="1" applyBorder="1" applyAlignment="1" applyProtection="1">
      <alignment horizontal="center" vertical="center" wrapText="1"/>
      <protection locked="0"/>
    </xf>
    <xf numFmtId="0" fontId="44" fillId="23" borderId="3" xfId="0" applyFont="1" applyFill="1" applyBorder="1" applyAlignment="1" applyProtection="1">
      <alignment horizontal="center" vertical="center" wrapText="1"/>
      <protection locked="0"/>
    </xf>
    <xf numFmtId="0" fontId="63" fillId="0" borderId="0" xfId="0" applyFont="1" applyFill="1"/>
    <xf numFmtId="0" fontId="0" fillId="0" borderId="3" xfId="0" applyBorder="1" applyAlignment="1" applyProtection="1">
      <alignment vertical="center" wrapText="1"/>
    </xf>
    <xf numFmtId="0" fontId="7" fillId="7" borderId="3" xfId="0" applyFont="1" applyFill="1" applyBorder="1" applyAlignment="1" applyProtection="1">
      <alignment horizontal="center" vertical="center"/>
    </xf>
    <xf numFmtId="0" fontId="35" fillId="16" borderId="3" xfId="0" applyFont="1" applyFill="1" applyBorder="1" applyAlignment="1" applyProtection="1">
      <alignment horizontal="center" vertical="center" wrapText="1"/>
    </xf>
    <xf numFmtId="0" fontId="51" fillId="24" borderId="3" xfId="0" applyFont="1" applyFill="1" applyBorder="1" applyAlignment="1" applyProtection="1">
      <alignment horizontal="center" vertical="center" textRotation="90" wrapText="1"/>
    </xf>
    <xf numFmtId="0" fontId="44" fillId="25" borderId="3" xfId="0" applyFont="1" applyFill="1" applyBorder="1" applyAlignment="1" applyProtection="1">
      <alignment vertical="center" textRotation="90" wrapText="1"/>
    </xf>
    <xf numFmtId="0" fontId="16" fillId="3" borderId="5" xfId="0" applyFont="1" applyFill="1" applyBorder="1" applyAlignment="1" applyProtection="1">
      <alignment vertical="center"/>
    </xf>
    <xf numFmtId="0" fontId="0" fillId="3" borderId="0" xfId="0" applyFill="1" applyProtection="1"/>
    <xf numFmtId="0" fontId="26" fillId="3" borderId="0" xfId="0" applyFont="1" applyFill="1" applyBorder="1" applyAlignment="1" applyProtection="1">
      <alignment horizontal="center" vertical="center" wrapText="1"/>
    </xf>
    <xf numFmtId="0" fontId="7" fillId="7" borderId="29" xfId="0" applyFont="1" applyFill="1" applyBorder="1" applyAlignment="1" applyProtection="1">
      <alignment horizontal="center" vertical="center"/>
    </xf>
    <xf numFmtId="0" fontId="0" fillId="20" borderId="10" xfId="0" applyFill="1" applyBorder="1" applyAlignment="1">
      <alignment vertical="center"/>
    </xf>
    <xf numFmtId="0" fontId="0" fillId="20" borderId="12" xfId="0" applyFill="1" applyBorder="1" applyAlignment="1">
      <alignment vertical="center"/>
    </xf>
    <xf numFmtId="0" fontId="0" fillId="20" borderId="11" xfId="0" applyFill="1" applyBorder="1" applyAlignment="1">
      <alignment vertical="center"/>
    </xf>
    <xf numFmtId="0" fontId="0" fillId="20" borderId="3" xfId="0" applyFill="1" applyBorder="1"/>
    <xf numFmtId="0" fontId="27" fillId="19" borderId="4" xfId="0" applyFont="1" applyFill="1" applyBorder="1" applyAlignment="1">
      <alignment horizontal="left" vertical="center"/>
    </xf>
    <xf numFmtId="0" fontId="27" fillId="19" borderId="5" xfId="0" applyFont="1" applyFill="1" applyBorder="1" applyAlignment="1">
      <alignment horizontal="left" vertical="center"/>
    </xf>
    <xf numFmtId="0" fontId="27" fillId="19" borderId="6" xfId="0" applyFont="1" applyFill="1" applyBorder="1" applyAlignment="1">
      <alignment horizontal="left" vertical="center"/>
    </xf>
    <xf numFmtId="0" fontId="27" fillId="19" borderId="14" xfId="0" applyFont="1" applyFill="1" applyBorder="1" applyAlignment="1">
      <alignment horizontal="left" vertical="center"/>
    </xf>
    <xf numFmtId="0" fontId="27" fillId="19" borderId="0" xfId="0" applyFont="1" applyFill="1" applyAlignment="1">
      <alignment horizontal="left" vertical="center"/>
    </xf>
    <xf numFmtId="0" fontId="27" fillId="19" borderId="23" xfId="0" applyFont="1" applyFill="1" applyBorder="1" applyAlignment="1">
      <alignment horizontal="left" vertical="center"/>
    </xf>
    <xf numFmtId="0" fontId="27" fillId="19" borderId="7" xfId="0" applyFont="1" applyFill="1" applyBorder="1" applyAlignment="1">
      <alignment horizontal="left" vertical="center"/>
    </xf>
    <xf numFmtId="0" fontId="27" fillId="19" borderId="8" xfId="0" applyFont="1" applyFill="1" applyBorder="1" applyAlignment="1">
      <alignment horizontal="left" vertical="center"/>
    </xf>
    <xf numFmtId="0" fontId="27" fillId="19" borderId="9" xfId="0" applyFont="1" applyFill="1" applyBorder="1" applyAlignment="1">
      <alignment horizontal="left" vertical="center"/>
    </xf>
    <xf numFmtId="0" fontId="0" fillId="20" borderId="10" xfId="0" applyFont="1" applyFill="1" applyBorder="1" applyAlignment="1">
      <alignment horizontal="left" vertical="center"/>
    </xf>
    <xf numFmtId="0" fontId="0" fillId="20" borderId="12" xfId="0" applyFont="1" applyFill="1" applyBorder="1" applyAlignment="1">
      <alignment horizontal="left" vertical="center"/>
    </xf>
    <xf numFmtId="0" fontId="0" fillId="20" borderId="11" xfId="0" applyFont="1" applyFill="1" applyBorder="1" applyAlignment="1">
      <alignment horizontal="left" vertical="center"/>
    </xf>
    <xf numFmtId="0" fontId="27" fillId="18" borderId="4" xfId="0" applyFont="1" applyFill="1" applyBorder="1" applyAlignment="1">
      <alignment horizontal="left" vertical="center"/>
    </xf>
    <xf numFmtId="0" fontId="27" fillId="18" borderId="5" xfId="0" applyFont="1" applyFill="1" applyBorder="1" applyAlignment="1">
      <alignment horizontal="left" vertical="center"/>
    </xf>
    <xf numFmtId="0" fontId="27" fillId="18" borderId="6" xfId="0" applyFont="1" applyFill="1" applyBorder="1" applyAlignment="1">
      <alignment horizontal="left" vertical="center"/>
    </xf>
    <xf numFmtId="0" fontId="27" fillId="18" borderId="14" xfId="0" applyFont="1" applyFill="1" applyBorder="1" applyAlignment="1">
      <alignment horizontal="left" vertical="center"/>
    </xf>
    <xf numFmtId="0" fontId="27" fillId="18" borderId="0" xfId="0" applyFont="1" applyFill="1" applyAlignment="1">
      <alignment horizontal="left" vertical="center"/>
    </xf>
    <xf numFmtId="0" fontId="27" fillId="18" borderId="23" xfId="0" applyFont="1" applyFill="1" applyBorder="1" applyAlignment="1">
      <alignment horizontal="left" vertical="center"/>
    </xf>
    <xf numFmtId="0" fontId="27" fillId="18" borderId="7" xfId="0" applyFont="1" applyFill="1" applyBorder="1" applyAlignment="1">
      <alignment horizontal="left" vertical="center"/>
    </xf>
    <xf numFmtId="0" fontId="27" fillId="18" borderId="8" xfId="0" applyFont="1" applyFill="1" applyBorder="1" applyAlignment="1">
      <alignment horizontal="left" vertical="center"/>
    </xf>
    <xf numFmtId="0" fontId="27" fillId="18" borderId="9" xfId="0" applyFont="1" applyFill="1" applyBorder="1" applyAlignment="1">
      <alignment horizontal="left" vertical="center"/>
    </xf>
    <xf numFmtId="0" fontId="0" fillId="7" borderId="10" xfId="0" applyFont="1" applyFill="1" applyBorder="1" applyAlignment="1">
      <alignment horizontal="left" vertical="center"/>
    </xf>
    <xf numFmtId="0" fontId="0" fillId="7" borderId="12" xfId="0" applyFont="1" applyFill="1" applyBorder="1" applyAlignment="1">
      <alignment horizontal="left" vertical="center"/>
    </xf>
    <xf numFmtId="0" fontId="0" fillId="7" borderId="11" xfId="0" applyFont="1" applyFill="1" applyBorder="1" applyAlignment="1">
      <alignment horizontal="left" vertical="center"/>
    </xf>
    <xf numFmtId="0" fontId="0" fillId="7" borderId="10" xfId="0" applyFont="1" applyFill="1" applyBorder="1" applyAlignment="1">
      <alignment horizontal="left" vertical="center" wrapText="1"/>
    </xf>
    <xf numFmtId="0" fontId="0" fillId="7" borderId="12" xfId="0" applyFont="1" applyFill="1" applyBorder="1" applyAlignment="1">
      <alignment horizontal="left" vertical="center" wrapText="1"/>
    </xf>
    <xf numFmtId="0" fontId="0" fillId="7" borderId="11" xfId="0" applyFont="1" applyFill="1" applyBorder="1" applyAlignment="1">
      <alignment horizontal="left" vertical="center" wrapText="1"/>
    </xf>
    <xf numFmtId="0" fontId="0" fillId="7" borderId="10" xfId="0" applyFill="1" applyBorder="1" applyAlignment="1">
      <alignment vertical="center"/>
    </xf>
    <xf numFmtId="0" fontId="0" fillId="7" borderId="12" xfId="0" applyFill="1" applyBorder="1" applyAlignment="1">
      <alignment vertical="center"/>
    </xf>
    <xf numFmtId="0" fontId="0" fillId="7" borderId="11" xfId="0" applyFill="1" applyBorder="1" applyAlignment="1">
      <alignment vertical="center"/>
    </xf>
    <xf numFmtId="0" fontId="0" fillId="7" borderId="3" xfId="0" applyFill="1" applyBorder="1"/>
    <xf numFmtId="0" fontId="0" fillId="7" borderId="3" xfId="0" applyFill="1" applyBorder="1" applyAlignment="1">
      <alignment vertical="center" wrapText="1"/>
    </xf>
    <xf numFmtId="0" fontId="10" fillId="20" borderId="10" xfId="0" applyFont="1" applyFill="1" applyBorder="1"/>
    <xf numFmtId="0" fontId="10" fillId="20" borderId="12" xfId="0" applyFont="1" applyFill="1" applyBorder="1"/>
    <xf numFmtId="0" fontId="10" fillId="20" borderId="11" xfId="0" applyFont="1" applyFill="1" applyBorder="1"/>
    <xf numFmtId="0" fontId="0" fillId="20" borderId="10" xfId="0" applyFill="1" applyBorder="1"/>
    <xf numFmtId="0" fontId="0" fillId="20" borderId="12" xfId="0" applyFill="1" applyBorder="1"/>
    <xf numFmtId="0" fontId="0" fillId="20" borderId="11" xfId="0" applyFill="1" applyBorder="1"/>
    <xf numFmtId="0" fontId="10" fillId="7" borderId="10" xfId="0" applyFont="1" applyFill="1" applyBorder="1"/>
    <xf numFmtId="0" fontId="10" fillId="7" borderId="12" xfId="0" applyFont="1" applyFill="1" applyBorder="1"/>
    <xf numFmtId="0" fontId="10" fillId="7" borderId="11" xfId="0" applyFont="1" applyFill="1" applyBorder="1"/>
    <xf numFmtId="0" fontId="0" fillId="7" borderId="10" xfId="0" applyFill="1" applyBorder="1"/>
    <xf numFmtId="0" fontId="0" fillId="7" borderId="12" xfId="0" applyFill="1" applyBorder="1"/>
    <xf numFmtId="0" fontId="0" fillId="7" borderId="11" xfId="0" applyFill="1" applyBorder="1"/>
    <xf numFmtId="0" fontId="0" fillId="44" borderId="10" xfId="0" applyFill="1" applyBorder="1"/>
    <xf numFmtId="0" fontId="0" fillId="44" borderId="12" xfId="0" applyFill="1" applyBorder="1"/>
    <xf numFmtId="0" fontId="0" fillId="44" borderId="11" xfId="0" applyFill="1" applyBorder="1"/>
    <xf numFmtId="0" fontId="0" fillId="44" borderId="3" xfId="0" applyFill="1" applyBorder="1"/>
    <xf numFmtId="0" fontId="0" fillId="44" borderId="3" xfId="0" applyFill="1" applyBorder="1" applyAlignment="1">
      <alignment vertical="center" wrapText="1"/>
    </xf>
    <xf numFmtId="0" fontId="0" fillId="44" borderId="10" xfId="0" applyFill="1" applyBorder="1" applyAlignment="1">
      <alignment vertical="center"/>
    </xf>
    <xf numFmtId="0" fontId="0" fillId="44" borderId="12" xfId="0" applyFill="1" applyBorder="1" applyAlignment="1">
      <alignment vertical="center"/>
    </xf>
    <xf numFmtId="0" fontId="0" fillId="44" borderId="11" xfId="0" applyFill="1" applyBorder="1" applyAlignment="1">
      <alignment vertical="center"/>
    </xf>
    <xf numFmtId="0" fontId="0" fillId="44" borderId="10" xfId="0" applyFill="1" applyBorder="1" applyAlignment="1">
      <alignment horizontal="left" vertical="center" wrapText="1"/>
    </xf>
    <xf numFmtId="0" fontId="0" fillId="44" borderId="12" xfId="0" applyFill="1" applyBorder="1" applyAlignment="1">
      <alignment horizontal="left" vertical="center" wrapText="1"/>
    </xf>
    <xf numFmtId="0" fontId="0" fillId="44" borderId="11" xfId="0" applyFill="1" applyBorder="1" applyAlignment="1">
      <alignment horizontal="left" vertical="center" wrapText="1"/>
    </xf>
    <xf numFmtId="0" fontId="0" fillId="44" borderId="10" xfId="0" applyFont="1" applyFill="1" applyBorder="1" applyAlignment="1">
      <alignment horizontal="left" vertical="center"/>
    </xf>
    <xf numFmtId="0" fontId="0" fillId="44" borderId="12" xfId="0" applyFont="1" applyFill="1" applyBorder="1" applyAlignment="1">
      <alignment horizontal="left" vertical="center"/>
    </xf>
    <xf numFmtId="0" fontId="0" fillId="44" borderId="11" xfId="0" applyFont="1" applyFill="1" applyBorder="1" applyAlignment="1">
      <alignment horizontal="left" vertical="center"/>
    </xf>
    <xf numFmtId="0" fontId="10" fillId="44" borderId="10" xfId="0" applyFont="1" applyFill="1" applyBorder="1"/>
    <xf numFmtId="0" fontId="10" fillId="44" borderId="12" xfId="0" applyFont="1" applyFill="1" applyBorder="1"/>
    <xf numFmtId="0" fontId="10" fillId="44" borderId="11" xfId="0" applyFont="1" applyFill="1" applyBorder="1"/>
    <xf numFmtId="0" fontId="28" fillId="40" borderId="8" xfId="0" applyFont="1" applyFill="1" applyBorder="1" applyAlignment="1">
      <alignment horizontal="left" vertical="center"/>
    </xf>
    <xf numFmtId="0" fontId="0" fillId="44" borderId="10" xfId="0" applyFont="1" applyFill="1" applyBorder="1" applyAlignment="1">
      <alignment horizontal="left" vertical="center" wrapText="1"/>
    </xf>
    <xf numFmtId="0" fontId="0" fillId="44" borderId="12" xfId="0" applyFont="1" applyFill="1" applyBorder="1" applyAlignment="1">
      <alignment horizontal="left" vertical="center" wrapText="1"/>
    </xf>
    <xf numFmtId="0" fontId="0" fillId="44" borderId="11" xfId="0" applyFont="1" applyFill="1" applyBorder="1" applyAlignment="1">
      <alignment horizontal="left" vertical="center" wrapText="1"/>
    </xf>
    <xf numFmtId="0" fontId="0" fillId="16" borderId="10" xfId="0" applyFill="1" applyBorder="1"/>
    <xf numFmtId="0" fontId="0" fillId="16" borderId="12" xfId="0" applyFill="1" applyBorder="1"/>
    <xf numFmtId="0" fontId="0" fillId="16" borderId="11" xfId="0" applyFill="1" applyBorder="1"/>
    <xf numFmtId="0" fontId="0" fillId="16" borderId="3" xfId="0" applyFill="1" applyBorder="1"/>
    <xf numFmtId="0" fontId="0" fillId="16" borderId="10" xfId="0" applyFill="1" applyBorder="1" applyAlignment="1">
      <alignment vertical="center"/>
    </xf>
    <xf numFmtId="0" fontId="0" fillId="16" borderId="12" xfId="0" applyFill="1" applyBorder="1" applyAlignment="1">
      <alignment vertical="center"/>
    </xf>
    <xf numFmtId="0" fontId="0" fillId="16" borderId="11" xfId="0" applyFill="1" applyBorder="1" applyAlignment="1">
      <alignment vertical="center"/>
    </xf>
    <xf numFmtId="0" fontId="0" fillId="16" borderId="3" xfId="0" applyFill="1" applyBorder="1" applyAlignment="1">
      <alignment vertical="center" wrapText="1"/>
    </xf>
    <xf numFmtId="0" fontId="0" fillId="16" borderId="10" xfId="0" applyFont="1" applyFill="1" applyBorder="1" applyAlignment="1">
      <alignment horizontal="left" vertical="center"/>
    </xf>
    <xf numFmtId="0" fontId="0" fillId="16" borderId="12" xfId="0" applyFont="1" applyFill="1" applyBorder="1" applyAlignment="1">
      <alignment horizontal="left" vertical="center"/>
    </xf>
    <xf numFmtId="0" fontId="0" fillId="16" borderId="11" xfId="0" applyFont="1" applyFill="1" applyBorder="1" applyAlignment="1">
      <alignment horizontal="left" vertical="center"/>
    </xf>
    <xf numFmtId="0" fontId="10" fillId="16" borderId="10" xfId="0" applyFont="1" applyFill="1" applyBorder="1"/>
    <xf numFmtId="0" fontId="10" fillId="16" borderId="12" xfId="0" applyFont="1" applyFill="1" applyBorder="1"/>
    <xf numFmtId="0" fontId="10" fillId="16" borderId="11" xfId="0" applyFont="1" applyFill="1" applyBorder="1"/>
    <xf numFmtId="0" fontId="26" fillId="14" borderId="3" xfId="0" applyFont="1" applyFill="1" applyBorder="1"/>
    <xf numFmtId="0" fontId="26" fillId="14" borderId="16" xfId="0" applyFont="1" applyFill="1" applyBorder="1"/>
    <xf numFmtId="0" fontId="26" fillId="15" borderId="17" xfId="0" applyFont="1" applyFill="1" applyBorder="1"/>
    <xf numFmtId="0" fontId="26" fillId="15" borderId="18" xfId="0" applyFont="1" applyFill="1" applyBorder="1"/>
    <xf numFmtId="0" fontId="26" fillId="15" borderId="19" xfId="0" applyFont="1" applyFill="1" applyBorder="1"/>
    <xf numFmtId="0" fontId="26" fillId="15" borderId="20" xfId="0" applyFont="1" applyFill="1" applyBorder="1"/>
    <xf numFmtId="0" fontId="26" fillId="14" borderId="21" xfId="0" applyFont="1" applyFill="1" applyBorder="1"/>
    <xf numFmtId="0" fontId="26" fillId="14" borderId="18" xfId="0" applyFont="1" applyFill="1" applyBorder="1"/>
    <xf numFmtId="0" fontId="26" fillId="14" borderId="19" xfId="0" applyFont="1" applyFill="1" applyBorder="1"/>
    <xf numFmtId="0" fontId="26" fillId="15" borderId="21" xfId="0" applyFont="1" applyFill="1" applyBorder="1"/>
    <xf numFmtId="0" fontId="26" fillId="14" borderId="20" xfId="0" applyFont="1" applyFill="1" applyBorder="1"/>
    <xf numFmtId="0" fontId="26" fillId="14" borderId="22" xfId="0" applyFont="1" applyFill="1" applyBorder="1"/>
    <xf numFmtId="0" fontId="26" fillId="15" borderId="15" xfId="0" applyFont="1" applyFill="1" applyBorder="1"/>
    <xf numFmtId="0" fontId="26" fillId="15" borderId="12" xfId="0" applyFont="1" applyFill="1" applyBorder="1"/>
    <xf numFmtId="0" fontId="26" fillId="15" borderId="11" xfId="0" applyFont="1" applyFill="1" applyBorder="1"/>
    <xf numFmtId="0" fontId="26" fillId="15" borderId="3" xfId="0" applyFont="1" applyFill="1" applyBorder="1"/>
    <xf numFmtId="0" fontId="26" fillId="14" borderId="10" xfId="0" applyFont="1" applyFill="1" applyBorder="1"/>
    <xf numFmtId="0" fontId="26" fillId="14" borderId="12" xfId="0" applyFont="1" applyFill="1" applyBorder="1"/>
    <xf numFmtId="0" fontId="26" fillId="14" borderId="11" xfId="0" applyFont="1" applyFill="1" applyBorder="1"/>
    <xf numFmtId="0" fontId="26" fillId="15" borderId="10" xfId="0" applyFont="1" applyFill="1" applyBorder="1"/>
    <xf numFmtId="0" fontId="1" fillId="2" borderId="10"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1" xfId="0" applyFont="1" applyFill="1" applyBorder="1" applyAlignment="1">
      <alignment horizontal="center" vertical="center"/>
    </xf>
    <xf numFmtId="0" fontId="2" fillId="2" borderId="10"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3" fillId="4" borderId="10" xfId="0" applyFont="1" applyFill="1" applyBorder="1" applyAlignment="1">
      <alignment horizontal="center" vertical="center" wrapText="1"/>
    </xf>
    <xf numFmtId="0" fontId="23" fillId="4" borderId="12" xfId="0" applyFont="1" applyFill="1" applyBorder="1" applyAlignment="1">
      <alignment horizontal="center" vertical="center" wrapText="1"/>
    </xf>
    <xf numFmtId="0" fontId="23" fillId="4" borderId="11" xfId="0" applyFont="1" applyFill="1" applyBorder="1" applyAlignment="1">
      <alignment horizontal="center" vertical="center" wrapText="1"/>
    </xf>
    <xf numFmtId="0" fontId="25" fillId="14" borderId="10" xfId="0" applyFont="1" applyFill="1" applyBorder="1" applyAlignment="1">
      <alignment vertical="center" wrapText="1"/>
    </xf>
    <xf numFmtId="0" fontId="25" fillId="14" borderId="12" xfId="0" applyFont="1" applyFill="1" applyBorder="1" applyAlignment="1">
      <alignment vertical="center" wrapText="1"/>
    </xf>
    <xf numFmtId="0" fontId="25" fillId="14" borderId="11" xfId="0" applyFont="1" applyFill="1" applyBorder="1" applyAlignment="1">
      <alignment vertical="center" wrapText="1"/>
    </xf>
    <xf numFmtId="0" fontId="26" fillId="15" borderId="27" xfId="0" applyFont="1" applyFill="1" applyBorder="1"/>
    <xf numFmtId="0" fontId="26" fillId="15" borderId="8" xfId="0" applyFont="1" applyFill="1" applyBorder="1"/>
    <xf numFmtId="0" fontId="26" fillId="15" borderId="9" xfId="0" applyFont="1" applyFill="1" applyBorder="1"/>
    <xf numFmtId="0" fontId="26" fillId="15" borderId="2" xfId="0" applyFont="1" applyFill="1" applyBorder="1"/>
    <xf numFmtId="0" fontId="26" fillId="14" borderId="7" xfId="0" applyFont="1" applyFill="1" applyBorder="1"/>
    <xf numFmtId="0" fontId="26" fillId="14" borderId="8" xfId="0" applyFont="1" applyFill="1" applyBorder="1"/>
    <xf numFmtId="0" fontId="26" fillId="14" borderId="9" xfId="0" applyFont="1" applyFill="1" applyBorder="1"/>
    <xf numFmtId="0" fontId="26" fillId="15" borderId="7" xfId="0" applyFont="1" applyFill="1" applyBorder="1"/>
    <xf numFmtId="0" fontId="26" fillId="14" borderId="2" xfId="0" applyFont="1" applyFill="1" applyBorder="1"/>
    <xf numFmtId="0" fontId="26" fillId="14" borderId="28" xfId="0" applyFont="1" applyFill="1" applyBorder="1"/>
    <xf numFmtId="0" fontId="0" fillId="16" borderId="10" xfId="0" applyFont="1" applyFill="1" applyBorder="1" applyAlignment="1">
      <alignment horizontal="left" vertical="center" wrapText="1"/>
    </xf>
    <xf numFmtId="0" fontId="0" fillId="16" borderId="12" xfId="0" applyFont="1" applyFill="1" applyBorder="1" applyAlignment="1">
      <alignment horizontal="left" vertical="center" wrapText="1"/>
    </xf>
    <xf numFmtId="0" fontId="0" fillId="16" borderId="11" xfId="0" applyFont="1" applyFill="1" applyBorder="1" applyAlignment="1">
      <alignment horizontal="left" vertical="center" wrapText="1"/>
    </xf>
    <xf numFmtId="0" fontId="7" fillId="16" borderId="10" xfId="0" applyFont="1" applyFill="1" applyBorder="1" applyAlignment="1">
      <alignment vertical="center" wrapText="1"/>
    </xf>
    <xf numFmtId="0" fontId="7" fillId="16" borderId="12" xfId="0" applyFont="1" applyFill="1" applyBorder="1" applyAlignment="1">
      <alignment vertical="center" wrapText="1"/>
    </xf>
    <xf numFmtId="0" fontId="7" fillId="16" borderId="11" xfId="0" applyFont="1" applyFill="1" applyBorder="1" applyAlignment="1">
      <alignment vertical="center" wrapText="1"/>
    </xf>
    <xf numFmtId="0" fontId="28" fillId="21" borderId="30" xfId="0" applyFont="1" applyFill="1" applyBorder="1" applyAlignment="1">
      <alignment horizontal="left" vertical="center"/>
    </xf>
    <xf numFmtId="0" fontId="5" fillId="7" borderId="10" xfId="0" applyFont="1" applyFill="1" applyBorder="1" applyAlignment="1">
      <alignment vertical="center" wrapText="1"/>
    </xf>
    <xf numFmtId="0" fontId="5" fillId="7" borderId="12" xfId="0" applyFont="1" applyFill="1" applyBorder="1" applyAlignment="1">
      <alignment vertical="center" wrapText="1"/>
    </xf>
    <xf numFmtId="0" fontId="5" fillId="7" borderId="11" xfId="0" applyFont="1" applyFill="1" applyBorder="1" applyAlignment="1">
      <alignment vertical="center" wrapText="1"/>
    </xf>
    <xf numFmtId="0" fontId="7" fillId="7" borderId="10" xfId="0" applyFont="1" applyFill="1" applyBorder="1" applyAlignment="1">
      <alignment vertical="center" wrapText="1"/>
    </xf>
    <xf numFmtId="0" fontId="7" fillId="7" borderId="12" xfId="0" applyFont="1" applyFill="1" applyBorder="1" applyAlignment="1">
      <alignment vertical="center" wrapText="1"/>
    </xf>
    <xf numFmtId="0" fontId="7" fillId="7" borderId="11" xfId="0" applyFont="1" applyFill="1" applyBorder="1" applyAlignment="1">
      <alignment vertical="center" wrapText="1"/>
    </xf>
    <xf numFmtId="0" fontId="10" fillId="16" borderId="4" xfId="0" applyFont="1" applyFill="1" applyBorder="1" applyAlignment="1">
      <alignment horizontal="left" vertical="center"/>
    </xf>
    <xf numFmtId="0" fontId="10" fillId="16" borderId="5" xfId="0" applyFont="1" applyFill="1" applyBorder="1" applyAlignment="1">
      <alignment horizontal="left" vertical="center"/>
    </xf>
    <xf numFmtId="0" fontId="10" fillId="16" borderId="6" xfId="0" applyFont="1" applyFill="1" applyBorder="1" applyAlignment="1">
      <alignment horizontal="left" vertical="center"/>
    </xf>
    <xf numFmtId="0" fontId="10" fillId="16" borderId="14" xfId="0" applyFont="1" applyFill="1" applyBorder="1" applyAlignment="1">
      <alignment horizontal="left" vertical="center"/>
    </xf>
    <xf numFmtId="0" fontId="10" fillId="16" borderId="0" xfId="0" applyFont="1" applyFill="1" applyBorder="1" applyAlignment="1">
      <alignment horizontal="left" vertical="center"/>
    </xf>
    <xf numFmtId="0" fontId="10" fillId="16" borderId="23" xfId="0" applyFont="1" applyFill="1" applyBorder="1" applyAlignment="1">
      <alignment horizontal="left" vertical="center"/>
    </xf>
    <xf numFmtId="0" fontId="29" fillId="3" borderId="10" xfId="0" applyFont="1" applyFill="1" applyBorder="1" applyAlignment="1">
      <alignment horizontal="left" vertical="center" wrapText="1"/>
    </xf>
    <xf numFmtId="0" fontId="29" fillId="3" borderId="12" xfId="0" applyFont="1" applyFill="1" applyBorder="1" applyAlignment="1">
      <alignment horizontal="left" vertical="center" wrapText="1"/>
    </xf>
    <xf numFmtId="0" fontId="18" fillId="2" borderId="4" xfId="0" applyFont="1" applyFill="1" applyBorder="1" applyAlignment="1" applyProtection="1">
      <alignment horizontal="left" vertical="center" wrapText="1"/>
      <protection locked="0"/>
    </xf>
    <xf numFmtId="0" fontId="18" fillId="2" borderId="5" xfId="0" applyFont="1" applyFill="1" applyBorder="1" applyAlignment="1" applyProtection="1">
      <alignment horizontal="left" vertical="center" wrapText="1"/>
      <protection locked="0"/>
    </xf>
    <xf numFmtId="0" fontId="18" fillId="2" borderId="14" xfId="0" applyFont="1" applyFill="1" applyBorder="1" applyAlignment="1" applyProtection="1">
      <alignment horizontal="left" vertical="center" wrapText="1"/>
      <protection locked="0"/>
    </xf>
    <xf numFmtId="0" fontId="18" fillId="2" borderId="0" xfId="0" applyFont="1" applyFill="1" applyBorder="1" applyAlignment="1" applyProtection="1">
      <alignment horizontal="left" vertical="center" wrapText="1"/>
      <protection locked="0"/>
    </xf>
    <xf numFmtId="0" fontId="10" fillId="7" borderId="4" xfId="0" applyFont="1" applyFill="1" applyBorder="1" applyAlignment="1">
      <alignment horizontal="center" vertical="center" wrapText="1"/>
    </xf>
    <xf numFmtId="0" fontId="10" fillId="7" borderId="6"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28" fillId="18" borderId="30" xfId="0" applyFont="1" applyFill="1" applyBorder="1" applyAlignment="1">
      <alignment horizontal="left" vertical="center"/>
    </xf>
    <xf numFmtId="0" fontId="28" fillId="43" borderId="8" xfId="0" applyFont="1" applyFill="1" applyBorder="1" applyAlignment="1">
      <alignment horizontal="left" vertical="center"/>
    </xf>
    <xf numFmtId="0" fontId="0" fillId="16" borderId="3" xfId="0" applyFill="1" applyBorder="1" applyAlignment="1">
      <alignment wrapText="1"/>
    </xf>
    <xf numFmtId="0" fontId="0" fillId="16" borderId="3" xfId="0" applyFont="1" applyFill="1" applyBorder="1" applyAlignment="1">
      <alignment horizontal="left" vertical="center" wrapText="1"/>
    </xf>
    <xf numFmtId="0" fontId="0" fillId="16" borderId="3" xfId="0" applyFont="1" applyFill="1" applyBorder="1" applyAlignment="1">
      <alignment horizontal="left" vertical="center"/>
    </xf>
    <xf numFmtId="0" fontId="10" fillId="7" borderId="10" xfId="0" applyFont="1" applyFill="1" applyBorder="1" applyAlignment="1">
      <alignment horizontal="left" vertical="center"/>
    </xf>
    <xf numFmtId="0" fontId="1" fillId="2" borderId="0" xfId="0" applyFont="1" applyFill="1" applyBorder="1" applyAlignment="1">
      <alignment horizontal="center" vertical="center"/>
    </xf>
    <xf numFmtId="0" fontId="2" fillId="2" borderId="0" xfId="0" applyFont="1" applyFill="1" applyBorder="1" applyAlignment="1">
      <alignment horizontal="center" vertical="center" wrapText="1"/>
    </xf>
    <xf numFmtId="0" fontId="31" fillId="3" borderId="13" xfId="0" applyFont="1" applyFill="1" applyBorder="1" applyAlignment="1">
      <alignment vertical="center" wrapText="1"/>
    </xf>
    <xf numFmtId="0" fontId="31" fillId="3" borderId="0" xfId="0" applyFont="1" applyFill="1" applyBorder="1" applyAlignment="1">
      <alignment vertical="center" wrapText="1"/>
    </xf>
    <xf numFmtId="0" fontId="5" fillId="2" borderId="10" xfId="0" applyFont="1" applyFill="1" applyBorder="1" applyProtection="1"/>
    <xf numFmtId="0" fontId="5" fillId="2" borderId="12" xfId="0" applyFont="1" applyFill="1" applyBorder="1" applyProtection="1"/>
    <xf numFmtId="0" fontId="5" fillId="2" borderId="11" xfId="0" applyFont="1" applyFill="1" applyBorder="1" applyProtection="1"/>
    <xf numFmtId="0" fontId="5" fillId="2" borderId="4" xfId="0" applyFont="1" applyFill="1" applyBorder="1" applyAlignment="1" applyProtection="1">
      <alignment vertical="center"/>
    </xf>
    <xf numFmtId="0" fontId="5" fillId="2" borderId="5" xfId="0" applyFont="1" applyFill="1" applyBorder="1" applyAlignment="1" applyProtection="1">
      <alignment vertical="center"/>
    </xf>
    <xf numFmtId="0" fontId="5" fillId="2" borderId="6" xfId="0" applyFont="1" applyFill="1" applyBorder="1" applyAlignment="1" applyProtection="1">
      <alignment vertical="center"/>
    </xf>
    <xf numFmtId="0" fontId="5" fillId="2" borderId="7" xfId="0" applyFont="1" applyFill="1" applyBorder="1" applyAlignment="1" applyProtection="1">
      <alignment vertical="center"/>
    </xf>
    <xf numFmtId="0" fontId="5" fillId="2" borderId="8" xfId="0" applyFont="1" applyFill="1" applyBorder="1" applyAlignment="1" applyProtection="1">
      <alignment vertical="center"/>
    </xf>
    <xf numFmtId="0" fontId="5" fillId="2" borderId="9" xfId="0" applyFont="1" applyFill="1" applyBorder="1" applyAlignment="1" applyProtection="1">
      <alignment vertical="center"/>
    </xf>
    <xf numFmtId="0" fontId="0" fillId="0" borderId="2" xfId="0" applyBorder="1" applyProtection="1">
      <protection locked="0"/>
    </xf>
    <xf numFmtId="0" fontId="0" fillId="2" borderId="2" xfId="0" applyFill="1" applyBorder="1" applyProtection="1"/>
    <xf numFmtId="0" fontId="0" fillId="0" borderId="3" xfId="0" applyBorder="1" applyProtection="1">
      <protection locked="0"/>
    </xf>
    <xf numFmtId="0" fontId="0" fillId="2" borderId="3" xfId="0" applyFill="1" applyBorder="1" applyAlignment="1" applyProtection="1">
      <alignment horizontal="left" vertical="top"/>
    </xf>
    <xf numFmtId="0" fontId="0" fillId="0" borderId="3" xfId="0" applyBorder="1" applyAlignment="1" applyProtection="1">
      <alignment horizontal="left" vertical="top"/>
      <protection locked="0"/>
    </xf>
    <xf numFmtId="0" fontId="0" fillId="0" borderId="3" xfId="0" applyBorder="1" applyAlignment="1" applyProtection="1">
      <alignment vertical="center" wrapText="1"/>
      <protection locked="0"/>
    </xf>
    <xf numFmtId="0" fontId="0" fillId="2" borderId="3" xfId="0" applyFill="1" applyBorder="1" applyProtection="1"/>
    <xf numFmtId="17" fontId="10" fillId="10" borderId="10" xfId="0" applyNumberFormat="1" applyFont="1" applyFill="1" applyBorder="1" applyAlignment="1">
      <alignment horizontal="center" vertical="center"/>
    </xf>
    <xf numFmtId="0" fontId="10" fillId="10" borderId="11" xfId="0" applyFont="1" applyFill="1" applyBorder="1" applyAlignment="1">
      <alignment horizontal="center" vertical="center"/>
    </xf>
    <xf numFmtId="0" fontId="10" fillId="10" borderId="10" xfId="0" applyFont="1" applyFill="1" applyBorder="1" applyAlignment="1">
      <alignment horizontal="center" vertical="center"/>
    </xf>
    <xf numFmtId="0" fontId="10" fillId="7" borderId="10" xfId="0" applyFont="1" applyFill="1" applyBorder="1" applyAlignment="1">
      <alignment horizontal="center" vertical="center" wrapText="1"/>
    </xf>
    <xf numFmtId="0" fontId="10" fillId="7" borderId="11" xfId="0" applyFont="1" applyFill="1" applyBorder="1" applyAlignment="1">
      <alignment horizontal="center" vertical="center" wrapText="1"/>
    </xf>
    <xf numFmtId="0" fontId="30" fillId="17" borderId="10" xfId="0" applyFont="1" applyFill="1" applyBorder="1" applyAlignment="1">
      <alignment horizontal="center" vertical="center"/>
    </xf>
    <xf numFmtId="0" fontId="30" fillId="17" borderId="11" xfId="0" applyFont="1" applyFill="1" applyBorder="1" applyAlignment="1">
      <alignment horizontal="center" vertical="center"/>
    </xf>
    <xf numFmtId="0" fontId="7" fillId="17" borderId="4" xfId="0" applyFont="1" applyFill="1" applyBorder="1" applyAlignment="1">
      <alignment horizontal="left" vertical="center" wrapText="1"/>
    </xf>
    <xf numFmtId="0" fontId="7" fillId="17" borderId="5" xfId="0" applyFont="1" applyFill="1" applyBorder="1" applyAlignment="1">
      <alignment horizontal="left" vertical="center" wrapText="1"/>
    </xf>
    <xf numFmtId="0" fontId="7" fillId="17" borderId="6" xfId="0" applyFont="1" applyFill="1" applyBorder="1" applyAlignment="1">
      <alignment horizontal="left" vertical="center" wrapText="1"/>
    </xf>
    <xf numFmtId="0" fontId="8" fillId="5" borderId="3" xfId="0" applyFont="1" applyFill="1" applyBorder="1" applyAlignment="1" applyProtection="1">
      <alignment vertical="center" wrapText="1"/>
      <protection locked="0"/>
    </xf>
    <xf numFmtId="0" fontId="0" fillId="2" borderId="3" xfId="0" applyFill="1" applyBorder="1" applyAlignment="1" applyProtection="1">
      <alignment horizontal="left"/>
    </xf>
    <xf numFmtId="49" fontId="0" fillId="0" borderId="3" xfId="0" applyNumberFormat="1" applyBorder="1" applyAlignment="1" applyProtection="1">
      <alignment horizontal="left"/>
      <protection locked="0"/>
    </xf>
    <xf numFmtId="0" fontId="5" fillId="2" borderId="10" xfId="0" applyFont="1" applyFill="1" applyBorder="1" applyAlignment="1" applyProtection="1">
      <alignment vertical="center"/>
    </xf>
    <xf numFmtId="0" fontId="5" fillId="2" borderId="12" xfId="0" applyFont="1" applyFill="1" applyBorder="1" applyAlignment="1" applyProtection="1">
      <alignment vertical="center"/>
    </xf>
    <xf numFmtId="0" fontId="5" fillId="2" borderId="11" xfId="0" applyFont="1" applyFill="1" applyBorder="1" applyAlignment="1" applyProtection="1">
      <alignment vertical="center"/>
    </xf>
    <xf numFmtId="0" fontId="18" fillId="2" borderId="23" xfId="0" applyFont="1" applyFill="1" applyBorder="1" applyAlignment="1" applyProtection="1">
      <alignment horizontal="left" vertical="center" wrapText="1"/>
      <protection locked="0"/>
    </xf>
    <xf numFmtId="0" fontId="7" fillId="10" borderId="3" xfId="0" applyFont="1" applyFill="1" applyBorder="1" applyAlignment="1">
      <alignment horizontal="center" vertical="center"/>
    </xf>
    <xf numFmtId="0" fontId="7" fillId="0" borderId="3" xfId="0" applyFont="1" applyBorder="1" applyAlignment="1">
      <alignment vertical="center" wrapText="1"/>
    </xf>
    <xf numFmtId="0" fontId="7" fillId="0" borderId="3" xfId="0" applyFont="1" applyBorder="1" applyAlignment="1" applyProtection="1">
      <alignment vertical="center" wrapText="1"/>
      <protection locked="0"/>
    </xf>
    <xf numFmtId="14" fontId="5" fillId="0" borderId="3" xfId="0" applyNumberFormat="1"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10" borderId="3" xfId="0" applyFont="1" applyFill="1" applyBorder="1" applyAlignment="1" applyProtection="1">
      <alignment horizontal="center" vertical="center"/>
      <protection locked="0"/>
    </xf>
    <xf numFmtId="17" fontId="10" fillId="7" borderId="10" xfId="0" applyNumberFormat="1" applyFont="1" applyFill="1" applyBorder="1" applyAlignment="1">
      <alignment horizontal="center" vertical="center"/>
    </xf>
    <xf numFmtId="0" fontId="10" fillId="7" borderId="11" xfId="0" applyFont="1" applyFill="1" applyBorder="1" applyAlignment="1">
      <alignment horizontal="center" vertical="center"/>
    </xf>
    <xf numFmtId="0" fontId="10" fillId="7" borderId="10" xfId="0" applyFont="1" applyFill="1" applyBorder="1" applyAlignment="1">
      <alignment horizontal="center" vertical="center"/>
    </xf>
    <xf numFmtId="0" fontId="18" fillId="2" borderId="7" xfId="0" applyFont="1" applyFill="1" applyBorder="1" applyAlignment="1" applyProtection="1">
      <alignment horizontal="left" vertical="center" wrapText="1"/>
      <protection locked="0"/>
    </xf>
    <xf numFmtId="0" fontId="18" fillId="2" borderId="8" xfId="0" applyFont="1" applyFill="1" applyBorder="1" applyAlignment="1" applyProtection="1">
      <alignment horizontal="left" vertical="center" wrapText="1"/>
      <protection locked="0"/>
    </xf>
    <xf numFmtId="0" fontId="18" fillId="2" borderId="9" xfId="0" applyFont="1" applyFill="1" applyBorder="1" applyAlignment="1" applyProtection="1">
      <alignment horizontal="left" vertical="center" wrapText="1"/>
      <protection locked="0"/>
    </xf>
    <xf numFmtId="0" fontId="18" fillId="2" borderId="6" xfId="0" applyFont="1" applyFill="1" applyBorder="1" applyAlignment="1" applyProtection="1">
      <alignment horizontal="left" vertical="center" wrapText="1"/>
      <protection locked="0"/>
    </xf>
    <xf numFmtId="0" fontId="45" fillId="0" borderId="10" xfId="0" applyFont="1" applyBorder="1" applyAlignment="1" applyProtection="1">
      <alignment horizontal="left" vertical="center" wrapText="1"/>
      <protection locked="0"/>
    </xf>
    <xf numFmtId="0" fontId="45" fillId="0" borderId="12" xfId="0" applyFont="1" applyBorder="1" applyAlignment="1" applyProtection="1">
      <alignment horizontal="left" vertical="center" wrapText="1"/>
      <protection locked="0"/>
    </xf>
    <xf numFmtId="0" fontId="45" fillId="0" borderId="11" xfId="0" applyFont="1" applyBorder="1" applyAlignment="1" applyProtection="1">
      <alignment horizontal="left" vertical="center" wrapText="1"/>
      <protection locked="0"/>
    </xf>
    <xf numFmtId="0" fontId="0" fillId="2" borderId="10"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0" fillId="7" borderId="10" xfId="0" applyFill="1" applyBorder="1" applyAlignment="1" applyProtection="1">
      <alignment horizontal="center" vertical="center" wrapText="1"/>
      <protection locked="0"/>
    </xf>
    <xf numFmtId="0" fontId="0" fillId="7" borderId="11" xfId="0" applyFill="1" applyBorder="1" applyAlignment="1" applyProtection="1">
      <alignment horizontal="center" vertical="center" wrapText="1"/>
      <protection locked="0"/>
    </xf>
    <xf numFmtId="0" fontId="44" fillId="0" borderId="3" xfId="0" applyFont="1" applyBorder="1" applyAlignment="1" applyProtection="1">
      <alignment horizontal="center" vertical="center" wrapText="1"/>
      <protection locked="0"/>
    </xf>
    <xf numFmtId="14" fontId="45" fillId="25" borderId="10" xfId="0" applyNumberFormat="1" applyFont="1" applyFill="1" applyBorder="1" applyAlignment="1" applyProtection="1">
      <alignment horizontal="center" vertical="center" wrapText="1"/>
      <protection locked="0"/>
    </xf>
    <xf numFmtId="0" fontId="45" fillId="25" borderId="11" xfId="0" applyFont="1" applyFill="1" applyBorder="1" applyAlignment="1" applyProtection="1">
      <alignment horizontal="center" vertical="center" wrapText="1"/>
      <protection locked="0"/>
    </xf>
    <xf numFmtId="0" fontId="45" fillId="29" borderId="3" xfId="0" applyFont="1" applyFill="1" applyBorder="1" applyAlignment="1" applyProtection="1">
      <alignment horizontal="left" vertical="center" wrapText="1"/>
      <protection locked="0"/>
    </xf>
    <xf numFmtId="0" fontId="0" fillId="10" borderId="3" xfId="0" applyFill="1" applyBorder="1" applyAlignment="1" applyProtection="1">
      <alignment horizontal="center" vertical="center" wrapText="1"/>
      <protection locked="0"/>
    </xf>
    <xf numFmtId="0" fontId="0" fillId="2" borderId="3" xfId="0" applyFill="1" applyBorder="1" applyAlignment="1" applyProtection="1">
      <alignment horizontal="center" vertical="center" wrapText="1"/>
      <protection locked="0"/>
    </xf>
    <xf numFmtId="14" fontId="45" fillId="10" borderId="10" xfId="0" applyNumberFormat="1" applyFont="1" applyFill="1" applyBorder="1" applyAlignment="1" applyProtection="1">
      <alignment horizontal="center" vertical="center" wrapText="1"/>
      <protection locked="0"/>
    </xf>
    <xf numFmtId="0" fontId="45" fillId="10" borderId="11" xfId="0" applyFont="1" applyFill="1" applyBorder="1" applyAlignment="1" applyProtection="1">
      <alignment horizontal="center" vertical="center" wrapText="1"/>
      <protection locked="0"/>
    </xf>
    <xf numFmtId="0" fontId="44" fillId="16" borderId="3" xfId="0" applyFont="1" applyFill="1" applyBorder="1" applyAlignment="1" applyProtection="1">
      <alignment horizontal="center" vertical="center" wrapText="1"/>
      <protection locked="0"/>
    </xf>
    <xf numFmtId="0" fontId="44" fillId="23" borderId="3" xfId="0" applyFont="1" applyFill="1" applyBorder="1" applyAlignment="1" applyProtection="1">
      <alignment horizontal="center" vertical="center" wrapText="1"/>
      <protection locked="0"/>
    </xf>
    <xf numFmtId="0" fontId="54" fillId="16" borderId="3" xfId="0" applyFont="1" applyFill="1" applyBorder="1" applyAlignment="1" applyProtection="1">
      <alignment horizontal="center" vertical="center" wrapText="1"/>
      <protection locked="0"/>
    </xf>
    <xf numFmtId="0" fontId="54" fillId="23" borderId="3" xfId="0" applyFont="1" applyFill="1" applyBorder="1" applyAlignment="1" applyProtection="1">
      <alignment horizontal="center" vertical="center" wrapText="1"/>
      <protection locked="0"/>
    </xf>
    <xf numFmtId="0" fontId="0" fillId="10" borderId="10" xfId="0" applyFill="1" applyBorder="1" applyAlignment="1" applyProtection="1">
      <alignment horizontal="center" vertical="center" wrapText="1"/>
      <protection locked="0"/>
    </xf>
    <xf numFmtId="0" fontId="0" fillId="10" borderId="11" xfId="0" applyFill="1" applyBorder="1" applyAlignment="1" applyProtection="1">
      <alignment horizontal="center" vertical="center" wrapText="1"/>
      <protection locked="0"/>
    </xf>
    <xf numFmtId="14" fontId="45" fillId="28" borderId="10" xfId="0" applyNumberFormat="1" applyFont="1" applyFill="1" applyBorder="1" applyAlignment="1" applyProtection="1">
      <alignment horizontal="center" vertical="center" wrapText="1"/>
      <protection locked="0"/>
    </xf>
    <xf numFmtId="0" fontId="45" fillId="28" borderId="11" xfId="0" applyFont="1" applyFill="1" applyBorder="1" applyAlignment="1" applyProtection="1">
      <alignment horizontal="center" vertical="center" wrapText="1"/>
      <protection locked="0"/>
    </xf>
    <xf numFmtId="0" fontId="0" fillId="7" borderId="3" xfId="0" applyFill="1" applyBorder="1" applyAlignment="1" applyProtection="1">
      <alignment horizontal="center" vertical="center" wrapText="1"/>
      <protection locked="0"/>
    </xf>
    <xf numFmtId="14" fontId="45" fillId="2" borderId="10" xfId="0" applyNumberFormat="1" applyFont="1" applyFill="1" applyBorder="1" applyAlignment="1" applyProtection="1">
      <alignment horizontal="center" vertical="center" wrapText="1"/>
      <protection locked="0"/>
    </xf>
    <xf numFmtId="0" fontId="45" fillId="2" borderId="11" xfId="0" applyFont="1" applyFill="1" applyBorder="1" applyAlignment="1" applyProtection="1">
      <alignment horizontal="center" vertical="center" wrapText="1"/>
      <protection locked="0"/>
    </xf>
    <xf numFmtId="0" fontId="44" fillId="24" borderId="3" xfId="0" applyFont="1" applyFill="1" applyBorder="1" applyAlignment="1" applyProtection="1">
      <alignment horizontal="center" vertical="center" wrapText="1"/>
      <protection locked="0"/>
    </xf>
    <xf numFmtId="0" fontId="54" fillId="24" borderId="3" xfId="0" applyFont="1" applyFill="1" applyBorder="1" applyAlignment="1" applyProtection="1">
      <alignment horizontal="center" vertical="center" wrapText="1"/>
      <protection locked="0"/>
    </xf>
    <xf numFmtId="0" fontId="44" fillId="0" borderId="10" xfId="0" applyFont="1" applyBorder="1" applyAlignment="1" applyProtection="1">
      <alignment horizontal="center" vertical="center" wrapText="1"/>
      <protection locked="0"/>
    </xf>
    <xf numFmtId="0" fontId="44" fillId="0" borderId="12" xfId="0" applyFont="1" applyBorder="1" applyAlignment="1" applyProtection="1">
      <alignment horizontal="center" vertical="center" wrapText="1"/>
      <protection locked="0"/>
    </xf>
    <xf numFmtId="0" fontId="44" fillId="0" borderId="11" xfId="0" applyFont="1" applyBorder="1" applyAlignment="1" applyProtection="1">
      <alignment horizontal="center" vertical="center" wrapText="1"/>
      <protection locked="0"/>
    </xf>
    <xf numFmtId="0" fontId="45" fillId="0" borderId="3" xfId="0" applyFont="1" applyFill="1" applyBorder="1" applyAlignment="1" applyProtection="1">
      <alignment horizontal="left" vertical="center" wrapText="1"/>
      <protection locked="0"/>
    </xf>
    <xf numFmtId="0" fontId="7" fillId="7" borderId="29" xfId="0" applyFont="1" applyFill="1" applyBorder="1" applyAlignment="1" applyProtection="1">
      <alignment horizontal="center" vertical="center" wrapText="1"/>
    </xf>
    <xf numFmtId="0" fontId="33" fillId="2" borderId="3" xfId="0" applyFont="1" applyFill="1" applyBorder="1" applyAlignment="1" applyProtection="1">
      <alignment vertical="center" wrapText="1"/>
    </xf>
    <xf numFmtId="0" fontId="4" fillId="3" borderId="13" xfId="0" applyFont="1" applyFill="1" applyBorder="1" applyAlignment="1" applyProtection="1">
      <alignment vertical="center" wrapText="1"/>
    </xf>
    <xf numFmtId="0" fontId="4" fillId="3" borderId="0" xfId="0" applyFont="1" applyFill="1" applyBorder="1" applyAlignment="1" applyProtection="1">
      <alignment vertical="center" wrapText="1"/>
    </xf>
    <xf numFmtId="0" fontId="0" fillId="0" borderId="2" xfId="0" applyBorder="1" applyProtection="1"/>
    <xf numFmtId="0" fontId="16" fillId="3" borderId="5" xfId="0" applyFont="1" applyFill="1" applyBorder="1" applyAlignment="1">
      <alignment vertical="center"/>
    </xf>
    <xf numFmtId="0" fontId="0" fillId="0" borderId="3" xfId="0" applyBorder="1" applyAlignment="1" applyProtection="1">
      <alignment vertical="center" wrapText="1"/>
    </xf>
    <xf numFmtId="0" fontId="8" fillId="5" borderId="3" xfId="0" applyFont="1" applyFill="1" applyBorder="1" applyAlignment="1" applyProtection="1">
      <alignment horizontal="center" wrapText="1"/>
    </xf>
    <xf numFmtId="0" fontId="7" fillId="2" borderId="3" xfId="0" applyFont="1" applyFill="1" applyBorder="1" applyAlignment="1" applyProtection="1">
      <alignment horizontal="center" vertical="center" wrapText="1"/>
    </xf>
    <xf numFmtId="0" fontId="7" fillId="7" borderId="3" xfId="0" applyFont="1" applyFill="1" applyBorder="1" applyAlignment="1" applyProtection="1">
      <alignment horizontal="center" vertical="center" wrapText="1"/>
    </xf>
    <xf numFmtId="0" fontId="7" fillId="2" borderId="29" xfId="0" applyFont="1" applyFill="1" applyBorder="1" applyAlignment="1" applyProtection="1">
      <alignment horizontal="center" vertical="center" wrapText="1"/>
    </xf>
    <xf numFmtId="0" fontId="51" fillId="16" borderId="3" xfId="0" applyFont="1" applyFill="1" applyBorder="1" applyAlignment="1" applyProtection="1">
      <alignment horizontal="center" vertical="center" wrapText="1"/>
    </xf>
    <xf numFmtId="0" fontId="52" fillId="24" borderId="3" xfId="0" applyFont="1" applyFill="1" applyBorder="1" applyAlignment="1" applyProtection="1">
      <alignment horizontal="center" vertical="center" wrapText="1"/>
    </xf>
    <xf numFmtId="17" fontId="9" fillId="7" borderId="10" xfId="0" applyNumberFormat="1" applyFont="1" applyFill="1" applyBorder="1" applyAlignment="1" applyProtection="1">
      <alignment horizontal="center" vertical="center" wrapText="1"/>
    </xf>
    <xf numFmtId="17" fontId="9" fillId="7" borderId="11" xfId="0" applyNumberFormat="1" applyFont="1" applyFill="1" applyBorder="1" applyAlignment="1" applyProtection="1">
      <alignment horizontal="center" vertical="center" wrapText="1"/>
    </xf>
    <xf numFmtId="49" fontId="0" fillId="0" borderId="2" xfId="0" applyNumberFormat="1" applyBorder="1" applyProtection="1"/>
    <xf numFmtId="17" fontId="5" fillId="7" borderId="3" xfId="0" applyNumberFormat="1" applyFont="1" applyFill="1" applyBorder="1" applyAlignment="1" applyProtection="1">
      <alignment horizontal="center" vertical="center"/>
    </xf>
    <xf numFmtId="0" fontId="5" fillId="7" borderId="3" xfId="0" applyFont="1" applyFill="1" applyBorder="1" applyAlignment="1" applyProtection="1">
      <alignment horizontal="center" vertical="center"/>
    </xf>
    <xf numFmtId="17" fontId="5" fillId="2" borderId="3" xfId="0" applyNumberFormat="1" applyFont="1" applyFill="1" applyBorder="1" applyAlignment="1" applyProtection="1">
      <alignment horizontal="center" vertical="center"/>
    </xf>
    <xf numFmtId="0" fontId="5" fillId="2" borderId="3" xfId="0" applyFont="1" applyFill="1" applyBorder="1" applyAlignment="1" applyProtection="1">
      <alignment horizontal="center" vertical="center"/>
    </xf>
    <xf numFmtId="17" fontId="9" fillId="2" borderId="10" xfId="0" applyNumberFormat="1" applyFont="1" applyFill="1" applyBorder="1" applyAlignment="1" applyProtection="1">
      <alignment horizontal="center" vertical="center" wrapText="1"/>
    </xf>
    <xf numFmtId="17" fontId="9" fillId="2" borderId="11" xfId="0" applyNumberFormat="1" applyFont="1" applyFill="1" applyBorder="1" applyAlignment="1" applyProtection="1">
      <alignment horizontal="center" vertical="center" wrapText="1"/>
    </xf>
    <xf numFmtId="0" fontId="44" fillId="7" borderId="3" xfId="0" applyFont="1" applyFill="1" applyBorder="1" applyAlignment="1" applyProtection="1">
      <alignment horizontal="center" vertical="center" wrapText="1"/>
    </xf>
    <xf numFmtId="0" fontId="5" fillId="26" borderId="3" xfId="0" applyFont="1" applyFill="1" applyBorder="1" applyAlignment="1" applyProtection="1">
      <alignment vertical="center" wrapText="1"/>
    </xf>
    <xf numFmtId="0" fontId="26" fillId="27" borderId="3" xfId="0" applyFont="1" applyFill="1" applyBorder="1" applyAlignment="1" applyProtection="1">
      <alignment horizontal="center" vertical="center" wrapText="1"/>
    </xf>
    <xf numFmtId="0" fontId="9" fillId="27" borderId="3" xfId="0" applyFont="1" applyFill="1" applyBorder="1" applyAlignment="1" applyProtection="1">
      <alignment horizontal="center" vertical="center" wrapText="1"/>
    </xf>
    <xf numFmtId="0" fontId="0" fillId="27" borderId="3" xfId="0" applyFill="1" applyBorder="1" applyAlignment="1" applyProtection="1">
      <alignment horizontal="center" vertical="center" wrapText="1"/>
    </xf>
    <xf numFmtId="0" fontId="0" fillId="10" borderId="10" xfId="0" applyFill="1" applyBorder="1" applyAlignment="1" applyProtection="1">
      <alignment horizontal="center" vertical="center"/>
    </xf>
    <xf numFmtId="0" fontId="0" fillId="10" borderId="12" xfId="0" applyFill="1" applyBorder="1" applyAlignment="1" applyProtection="1">
      <alignment horizontal="center" vertical="center"/>
    </xf>
    <xf numFmtId="0" fontId="0" fillId="10" borderId="11" xfId="0" applyFill="1" applyBorder="1" applyAlignment="1" applyProtection="1">
      <alignment horizontal="center" vertical="center"/>
    </xf>
    <xf numFmtId="0" fontId="1" fillId="2" borderId="14"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2" fillId="2" borderId="14" xfId="0" applyFont="1" applyFill="1" applyBorder="1" applyAlignment="1" applyProtection="1">
      <alignment horizontal="center" vertical="center" wrapText="1"/>
    </xf>
    <xf numFmtId="0" fontId="2" fillId="2" borderId="0" xfId="0" applyFont="1" applyFill="1" applyBorder="1" applyAlignment="1" applyProtection="1">
      <alignment horizontal="center" vertical="center" wrapText="1"/>
    </xf>
    <xf numFmtId="0" fontId="45" fillId="2" borderId="3" xfId="0" applyFont="1" applyFill="1" applyBorder="1" applyAlignment="1" applyProtection="1">
      <alignment horizontal="left" vertical="center"/>
      <protection locked="0"/>
    </xf>
    <xf numFmtId="0" fontId="38" fillId="7" borderId="3" xfId="0" applyFont="1" applyFill="1" applyBorder="1" applyAlignment="1" applyProtection="1">
      <alignment horizontal="left" vertical="center" wrapText="1"/>
      <protection locked="0"/>
    </xf>
    <xf numFmtId="0" fontId="18" fillId="2" borderId="3" xfId="0" applyFont="1" applyFill="1" applyBorder="1" applyAlignment="1" applyProtection="1">
      <alignment horizontal="left" vertical="center" wrapText="1"/>
      <protection locked="0"/>
    </xf>
    <xf numFmtId="0" fontId="18" fillId="7" borderId="3" xfId="0" applyFont="1" applyFill="1" applyBorder="1" applyAlignment="1" applyProtection="1">
      <alignment horizontal="left" vertical="center" wrapText="1"/>
      <protection locked="0"/>
    </xf>
    <xf numFmtId="0" fontId="39" fillId="2" borderId="3" xfId="0" applyFont="1" applyFill="1" applyBorder="1" applyAlignment="1" applyProtection="1">
      <alignment horizontal="center" vertical="center" wrapText="1"/>
      <protection locked="0"/>
    </xf>
    <xf numFmtId="0" fontId="39" fillId="7" borderId="3" xfId="0" applyFont="1" applyFill="1" applyBorder="1" applyAlignment="1" applyProtection="1">
      <alignment horizontal="center" vertical="center" wrapText="1"/>
      <protection locked="0"/>
    </xf>
    <xf numFmtId="0" fontId="0" fillId="2" borderId="4" xfId="0" applyFill="1" applyBorder="1" applyAlignment="1">
      <alignment horizontal="center" vertical="center"/>
    </xf>
    <xf numFmtId="0" fontId="0" fillId="2" borderId="5" xfId="0" applyFill="1" applyBorder="1" applyAlignment="1">
      <alignment horizontal="center" vertical="center"/>
    </xf>
    <xf numFmtId="0" fontId="0" fillId="2" borderId="6" xfId="0" applyFill="1" applyBorder="1" applyAlignment="1">
      <alignment horizontal="center" vertical="center"/>
    </xf>
    <xf numFmtId="0" fontId="26" fillId="2" borderId="10" xfId="0" applyFont="1" applyFill="1" applyBorder="1" applyAlignment="1">
      <alignment horizontal="center" vertical="center" wrapText="1"/>
    </xf>
    <xf numFmtId="0" fontId="26" fillId="2" borderId="12" xfId="0" applyFont="1" applyFill="1" applyBorder="1" applyAlignment="1">
      <alignment horizontal="center" vertical="center" wrapText="1"/>
    </xf>
    <xf numFmtId="0" fontId="26" fillId="2" borderId="11" xfId="0" applyFont="1" applyFill="1" applyBorder="1" applyAlignment="1">
      <alignment horizontal="center" vertical="center" wrapText="1"/>
    </xf>
    <xf numFmtId="0" fontId="26" fillId="23" borderId="7" xfId="0" applyFont="1" applyFill="1" applyBorder="1" applyAlignment="1">
      <alignment horizontal="center" vertical="center" wrapText="1"/>
    </xf>
    <xf numFmtId="0" fontId="26" fillId="23" borderId="8" xfId="0" applyFont="1" applyFill="1" applyBorder="1" applyAlignment="1">
      <alignment horizontal="center" vertical="center" wrapText="1"/>
    </xf>
    <xf numFmtId="0" fontId="26" fillId="23" borderId="9"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45" fillId="2" borderId="3" xfId="0" applyFont="1" applyFill="1" applyBorder="1" applyAlignment="1" applyProtection="1">
      <alignment horizontal="center" vertical="center" wrapText="1"/>
      <protection locked="0"/>
    </xf>
    <xf numFmtId="0" fontId="55" fillId="2" borderId="3" xfId="0" applyFont="1" applyFill="1" applyBorder="1" applyAlignment="1" applyProtection="1">
      <alignment horizontal="left" vertical="center" wrapText="1"/>
      <protection locked="0"/>
    </xf>
    <xf numFmtId="0" fontId="38" fillId="2" borderId="3" xfId="0" applyFont="1" applyFill="1" applyBorder="1" applyAlignment="1" applyProtection="1">
      <alignment horizontal="left" vertical="center" wrapText="1"/>
      <protection locked="0"/>
    </xf>
    <xf numFmtId="0" fontId="10" fillId="2" borderId="3" xfId="0" applyFont="1" applyFill="1" applyBorder="1" applyAlignment="1">
      <alignment horizontal="center" vertical="center" wrapText="1"/>
    </xf>
    <xf numFmtId="0" fontId="33" fillId="7" borderId="3" xfId="0" applyFont="1" applyFill="1" applyBorder="1" applyAlignment="1">
      <alignment horizontal="center" vertical="center" wrapText="1"/>
    </xf>
    <xf numFmtId="0" fontId="36" fillId="2" borderId="3" xfId="0" applyFont="1" applyFill="1" applyBorder="1" applyAlignment="1">
      <alignment horizontal="center" vertical="center" wrapText="1"/>
    </xf>
    <xf numFmtId="0" fontId="39" fillId="7" borderId="3" xfId="0" applyFont="1" applyFill="1" applyBorder="1" applyAlignment="1">
      <alignment horizontal="center" vertical="center" wrapText="1"/>
    </xf>
    <xf numFmtId="0" fontId="33" fillId="2" borderId="3" xfId="0" applyFont="1" applyFill="1" applyBorder="1" applyAlignment="1">
      <alignment horizontal="center" vertical="center" wrapText="1"/>
    </xf>
    <xf numFmtId="0" fontId="34" fillId="2" borderId="3"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38" fillId="7" borderId="3" xfId="0" applyFont="1" applyFill="1" applyBorder="1" applyAlignment="1">
      <alignment vertical="center" wrapText="1"/>
    </xf>
    <xf numFmtId="0" fontId="18" fillId="2" borderId="3" xfId="0" applyFont="1" applyFill="1" applyBorder="1" applyAlignment="1">
      <alignment horizontal="center" vertical="center" wrapText="1"/>
    </xf>
    <xf numFmtId="0" fontId="18" fillId="7" borderId="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8" fillId="7" borderId="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3" xfId="0" applyFont="1" applyFill="1" applyBorder="1" applyAlignment="1">
      <alignment vertical="center" wrapText="1"/>
    </xf>
    <xf numFmtId="0" fontId="1" fillId="10" borderId="4" xfId="0" applyFont="1" applyFill="1" applyBorder="1" applyAlignment="1" applyProtection="1">
      <alignment horizontal="center" vertical="center"/>
    </xf>
    <xf numFmtId="0" fontId="1" fillId="10" borderId="5" xfId="0" applyFont="1" applyFill="1" applyBorder="1" applyAlignment="1" applyProtection="1">
      <alignment horizontal="center" vertical="center"/>
    </xf>
    <xf numFmtId="0" fontId="1" fillId="10" borderId="6" xfId="0" applyFont="1" applyFill="1" applyBorder="1" applyAlignment="1" applyProtection="1">
      <alignment horizontal="center" vertical="center"/>
    </xf>
    <xf numFmtId="0" fontId="2" fillId="10" borderId="7" xfId="0" applyFont="1" applyFill="1" applyBorder="1" applyAlignment="1" applyProtection="1">
      <alignment horizontal="center" vertical="center" wrapText="1"/>
    </xf>
    <xf numFmtId="0" fontId="2" fillId="10" borderId="8" xfId="0" applyFont="1" applyFill="1" applyBorder="1" applyAlignment="1" applyProtection="1">
      <alignment horizontal="center" vertical="center" wrapText="1"/>
    </xf>
    <xf numFmtId="0" fontId="2" fillId="10" borderId="9" xfId="0" applyFont="1" applyFill="1" applyBorder="1" applyAlignment="1" applyProtection="1">
      <alignment horizontal="center" vertical="center" wrapText="1"/>
    </xf>
    <xf numFmtId="0" fontId="0" fillId="0" borderId="2" xfId="0" applyNumberFormat="1" applyBorder="1" applyProtection="1"/>
    <xf numFmtId="0" fontId="9" fillId="10" borderId="10" xfId="0" applyFont="1" applyFill="1" applyBorder="1" applyAlignment="1" applyProtection="1">
      <alignment vertical="center" wrapText="1"/>
      <protection locked="0"/>
    </xf>
    <xf numFmtId="0" fontId="9" fillId="10" borderId="12" xfId="0" applyFont="1" applyFill="1" applyBorder="1" applyAlignment="1" applyProtection="1">
      <alignment vertical="center" wrapText="1"/>
      <protection locked="0"/>
    </xf>
    <xf numFmtId="0" fontId="9" fillId="10" borderId="11" xfId="0" applyFont="1" applyFill="1" applyBorder="1" applyAlignment="1" applyProtection="1">
      <alignment vertical="center" wrapText="1"/>
      <protection locked="0"/>
    </xf>
    <xf numFmtId="0" fontId="58" fillId="2" borderId="10" xfId="0" applyFont="1" applyFill="1" applyBorder="1" applyAlignment="1" applyProtection="1">
      <alignment horizontal="center" vertical="center" wrapText="1"/>
      <protection locked="0"/>
    </xf>
    <xf numFmtId="0" fontId="58" fillId="2" borderId="12" xfId="0" applyFont="1" applyFill="1" applyBorder="1" applyAlignment="1" applyProtection="1">
      <alignment horizontal="center" vertical="center" wrapText="1"/>
      <protection locked="0"/>
    </xf>
    <xf numFmtId="0" fontId="58" fillId="2" borderId="11" xfId="0" applyFont="1" applyFill="1" applyBorder="1" applyAlignment="1" applyProtection="1">
      <alignment horizontal="center" vertical="center" wrapText="1"/>
      <protection locked="0"/>
    </xf>
    <xf numFmtId="0" fontId="9" fillId="10" borderId="10" xfId="0" applyFont="1" applyFill="1" applyBorder="1" applyAlignment="1" applyProtection="1">
      <alignment horizontal="left" vertical="center" wrapText="1"/>
      <protection locked="0"/>
    </xf>
    <xf numFmtId="0" fontId="9" fillId="10" borderId="12" xfId="0" applyFont="1" applyFill="1" applyBorder="1" applyAlignment="1" applyProtection="1">
      <alignment horizontal="left" vertical="center" wrapText="1"/>
      <protection locked="0"/>
    </xf>
    <xf numFmtId="0" fontId="9" fillId="10" borderId="11" xfId="0" applyFont="1" applyFill="1" applyBorder="1" applyAlignment="1" applyProtection="1">
      <alignment horizontal="left" vertical="center" wrapText="1"/>
      <protection locked="0"/>
    </xf>
    <xf numFmtId="0" fontId="33" fillId="2" borderId="3" xfId="0" applyFont="1" applyFill="1" applyBorder="1" applyAlignment="1" applyProtection="1">
      <alignment vertical="center" wrapText="1"/>
      <protection locked="0"/>
    </xf>
    <xf numFmtId="0" fontId="53" fillId="10" borderId="3" xfId="0" applyFont="1" applyFill="1" applyBorder="1" applyAlignment="1" applyProtection="1">
      <alignment vertical="center" wrapText="1"/>
      <protection locked="0"/>
    </xf>
    <xf numFmtId="0" fontId="6" fillId="2" borderId="10" xfId="0" applyFont="1" applyFill="1" applyBorder="1" applyAlignment="1" applyProtection="1">
      <alignment vertical="center" wrapText="1"/>
      <protection locked="0"/>
    </xf>
    <xf numFmtId="0" fontId="6" fillId="2" borderId="12" xfId="0" applyFont="1" applyFill="1" applyBorder="1" applyAlignment="1" applyProtection="1">
      <alignment vertical="center" wrapText="1"/>
      <protection locked="0"/>
    </xf>
    <xf numFmtId="0" fontId="6" fillId="2" borderId="11" xfId="0" applyFont="1" applyFill="1" applyBorder="1" applyAlignment="1" applyProtection="1">
      <alignment vertical="center" wrapText="1"/>
      <protection locked="0"/>
    </xf>
    <xf numFmtId="0" fontId="6" fillId="10" borderId="10" xfId="0" applyFont="1" applyFill="1" applyBorder="1" applyAlignment="1" applyProtection="1">
      <alignment vertical="center" wrapText="1"/>
      <protection locked="0"/>
    </xf>
    <xf numFmtId="0" fontId="6" fillId="10" borderId="12" xfId="0" applyFont="1" applyFill="1" applyBorder="1" applyAlignment="1" applyProtection="1">
      <alignment vertical="center" wrapText="1"/>
      <protection locked="0"/>
    </xf>
    <xf numFmtId="0" fontId="6" fillId="10" borderId="11" xfId="0" applyFont="1" applyFill="1" applyBorder="1" applyAlignment="1" applyProtection="1">
      <alignment vertical="center" wrapText="1"/>
      <protection locked="0"/>
    </xf>
    <xf numFmtId="0" fontId="35" fillId="2" borderId="10" xfId="0" applyFont="1" applyFill="1" applyBorder="1" applyAlignment="1" applyProtection="1">
      <alignment horizontal="center" vertical="center" wrapText="1"/>
      <protection locked="0"/>
    </xf>
    <xf numFmtId="0" fontId="35" fillId="2" borderId="11" xfId="0" applyFont="1" applyFill="1" applyBorder="1" applyAlignment="1" applyProtection="1">
      <alignment horizontal="center" vertical="center" wrapText="1"/>
      <protection locked="0"/>
    </xf>
    <xf numFmtId="0" fontId="9" fillId="2" borderId="10" xfId="0" applyFont="1" applyFill="1" applyBorder="1" applyAlignment="1" applyProtection="1">
      <alignment vertical="center" wrapText="1"/>
      <protection locked="0"/>
    </xf>
    <xf numFmtId="0" fontId="9" fillId="2" borderId="12" xfId="0" applyFont="1" applyFill="1" applyBorder="1" applyAlignment="1" applyProtection="1">
      <alignment vertical="center" wrapText="1"/>
      <protection locked="0"/>
    </xf>
    <xf numFmtId="0" fontId="9" fillId="2" borderId="11" xfId="0" applyFont="1" applyFill="1" applyBorder="1" applyAlignment="1" applyProtection="1">
      <alignment vertical="center" wrapText="1"/>
      <protection locked="0"/>
    </xf>
    <xf numFmtId="0" fontId="10" fillId="2" borderId="10" xfId="0" applyFont="1" applyFill="1" applyBorder="1" applyAlignment="1">
      <alignment vertical="center" wrapText="1"/>
    </xf>
    <xf numFmtId="0" fontId="10" fillId="2" borderId="12" xfId="0" applyFont="1" applyFill="1" applyBorder="1" applyAlignment="1">
      <alignment vertical="center" wrapText="1"/>
    </xf>
    <xf numFmtId="0" fontId="10" fillId="2" borderId="11" xfId="0" applyFont="1" applyFill="1" applyBorder="1" applyAlignment="1">
      <alignment vertical="center" wrapText="1"/>
    </xf>
    <xf numFmtId="0" fontId="33" fillId="10" borderId="10" xfId="0" applyFont="1" applyFill="1" applyBorder="1" applyAlignment="1">
      <alignment vertical="center" wrapText="1"/>
    </xf>
    <xf numFmtId="0" fontId="33" fillId="10" borderId="12" xfId="0" applyFont="1" applyFill="1" applyBorder="1" applyAlignment="1">
      <alignment vertical="center" wrapText="1"/>
    </xf>
    <xf numFmtId="0" fontId="33" fillId="10" borderId="11" xfId="0" applyFont="1" applyFill="1" applyBorder="1" applyAlignment="1">
      <alignment vertical="center" wrapText="1"/>
    </xf>
    <xf numFmtId="0" fontId="7" fillId="2" borderId="10" xfId="0" applyFont="1" applyFill="1" applyBorder="1" applyAlignment="1">
      <alignment vertical="center" wrapText="1"/>
    </xf>
    <xf numFmtId="0" fontId="7" fillId="2" borderId="12" xfId="0" applyFont="1" applyFill="1" applyBorder="1" applyAlignment="1">
      <alignment vertical="center" wrapText="1"/>
    </xf>
    <xf numFmtId="0" fontId="7" fillId="2" borderId="11" xfId="0" applyFont="1" applyFill="1" applyBorder="1" applyAlignment="1">
      <alignment vertical="center" wrapText="1"/>
    </xf>
    <xf numFmtId="0" fontId="10" fillId="10" borderId="10" xfId="0" applyFont="1" applyFill="1" applyBorder="1" applyAlignment="1">
      <alignment vertical="center" wrapText="1"/>
    </xf>
    <xf numFmtId="0" fontId="10" fillId="10" borderId="12" xfId="0" applyFont="1" applyFill="1" applyBorder="1" applyAlignment="1">
      <alignment vertical="center" wrapText="1"/>
    </xf>
    <xf numFmtId="0" fontId="10" fillId="10" borderId="11" xfId="0" applyFont="1" applyFill="1" applyBorder="1" applyAlignment="1">
      <alignment vertical="center" wrapText="1"/>
    </xf>
    <xf numFmtId="0" fontId="36" fillId="2" borderId="10" xfId="0" applyFont="1" applyFill="1" applyBorder="1" applyAlignment="1">
      <alignment vertical="center" wrapText="1"/>
    </xf>
    <xf numFmtId="0" fontId="36" fillId="2" borderId="12" xfId="0" applyFont="1" applyFill="1" applyBorder="1" applyAlignment="1">
      <alignment vertical="center" wrapText="1"/>
    </xf>
    <xf numFmtId="0" fontId="36" fillId="2" borderId="11" xfId="0" applyFont="1" applyFill="1" applyBorder="1" applyAlignment="1">
      <alignment vertical="center" wrapText="1"/>
    </xf>
    <xf numFmtId="0" fontId="1" fillId="10" borderId="10" xfId="0" applyFont="1" applyFill="1" applyBorder="1" applyAlignment="1">
      <alignment horizontal="center" vertical="center"/>
    </xf>
    <xf numFmtId="0" fontId="1" fillId="10" borderId="12" xfId="0" applyFont="1" applyFill="1" applyBorder="1" applyAlignment="1">
      <alignment horizontal="center" vertical="center"/>
    </xf>
    <xf numFmtId="0" fontId="1" fillId="10" borderId="11" xfId="0" applyFont="1" applyFill="1" applyBorder="1" applyAlignment="1">
      <alignment horizontal="center" vertical="center"/>
    </xf>
    <xf numFmtId="0" fontId="33" fillId="2" borderId="3" xfId="0" applyFont="1" applyFill="1" applyBorder="1" applyAlignment="1">
      <alignment vertical="center" wrapText="1"/>
    </xf>
    <xf numFmtId="0" fontId="34" fillId="10" borderId="3" xfId="0" applyFont="1" applyFill="1" applyBorder="1" applyAlignment="1">
      <alignment vertical="center" wrapText="1"/>
    </xf>
    <xf numFmtId="0" fontId="7" fillId="10" borderId="10" xfId="0" applyFont="1" applyFill="1" applyBorder="1" applyAlignment="1">
      <alignment vertical="center" wrapText="1"/>
    </xf>
    <xf numFmtId="0" fontId="7" fillId="10" borderId="12" xfId="0" applyFont="1" applyFill="1" applyBorder="1" applyAlignment="1">
      <alignment vertical="center" wrapText="1"/>
    </xf>
    <xf numFmtId="0" fontId="7" fillId="10" borderId="11" xfId="0" applyFont="1" applyFill="1" applyBorder="1" applyAlignment="1">
      <alignment vertical="center" wrapText="1"/>
    </xf>
    <xf numFmtId="0" fontId="38" fillId="2" borderId="10" xfId="0" applyFont="1" applyFill="1" applyBorder="1" applyAlignment="1">
      <alignment horizontal="center" vertical="center" wrapText="1"/>
    </xf>
    <xf numFmtId="0" fontId="38" fillId="2" borderId="11" xfId="0" applyFont="1" applyFill="1" applyBorder="1" applyAlignment="1">
      <alignment horizontal="center" vertical="center" wrapText="1"/>
    </xf>
    <xf numFmtId="0" fontId="16" fillId="3" borderId="5" xfId="0" applyFont="1" applyFill="1" applyBorder="1"/>
    <xf numFmtId="0" fontId="18" fillId="2" borderId="10" xfId="0" applyFont="1" applyFill="1" applyBorder="1" applyAlignment="1">
      <alignment vertical="center" wrapText="1"/>
    </xf>
    <xf numFmtId="0" fontId="18" fillId="2" borderId="12" xfId="0" applyFont="1" applyFill="1" applyBorder="1" applyAlignment="1">
      <alignment vertical="center" wrapText="1"/>
    </xf>
    <xf numFmtId="0" fontId="18" fillId="2" borderId="11" xfId="0" applyFont="1" applyFill="1" applyBorder="1" applyAlignment="1">
      <alignment vertical="center" wrapText="1"/>
    </xf>
    <xf numFmtId="0" fontId="18" fillId="10" borderId="10" xfId="0" applyFont="1" applyFill="1" applyBorder="1" applyAlignment="1">
      <alignment vertical="center" wrapText="1"/>
    </xf>
    <xf numFmtId="0" fontId="18" fillId="10" borderId="12" xfId="0" applyFont="1" applyFill="1" applyBorder="1" applyAlignment="1">
      <alignment vertical="center" wrapText="1"/>
    </xf>
    <xf numFmtId="0" fontId="18" fillId="10" borderId="11" xfId="0" applyFont="1" applyFill="1" applyBorder="1" applyAlignment="1">
      <alignment vertical="center" wrapText="1"/>
    </xf>
    <xf numFmtId="0" fontId="38" fillId="2" borderId="10" xfId="0" applyFont="1" applyFill="1" applyBorder="1" applyAlignment="1">
      <alignment vertical="center" wrapText="1"/>
    </xf>
    <xf numFmtId="0" fontId="38" fillId="2" borderId="12" xfId="0" applyFont="1" applyFill="1" applyBorder="1" applyAlignment="1">
      <alignment vertical="center" wrapText="1"/>
    </xf>
    <xf numFmtId="0" fontId="38" fillId="2" borderId="11" xfId="0" applyFont="1" applyFill="1" applyBorder="1" applyAlignment="1">
      <alignment vertical="center" wrapText="1"/>
    </xf>
    <xf numFmtId="0" fontId="39" fillId="2" borderId="10" xfId="0" applyFont="1" applyFill="1" applyBorder="1" applyAlignment="1">
      <alignment vertical="center" wrapText="1"/>
    </xf>
    <xf numFmtId="0" fontId="39" fillId="2" borderId="12" xfId="0" applyFont="1" applyFill="1" applyBorder="1" applyAlignment="1">
      <alignment vertical="center" wrapText="1"/>
    </xf>
    <xf numFmtId="0" fontId="39" fillId="2" borderId="11" xfId="0" applyFont="1" applyFill="1" applyBorder="1" applyAlignment="1">
      <alignment vertical="center" wrapText="1"/>
    </xf>
    <xf numFmtId="0" fontId="18" fillId="10" borderId="10" xfId="0" applyFont="1" applyFill="1" applyBorder="1" applyAlignment="1">
      <alignment horizontal="center" vertical="center"/>
    </xf>
    <xf numFmtId="0" fontId="18" fillId="10" borderId="12" xfId="0" applyFont="1" applyFill="1" applyBorder="1" applyAlignment="1">
      <alignment horizontal="center" vertical="center"/>
    </xf>
    <xf numFmtId="0" fontId="18" fillId="10" borderId="11" xfId="0" applyFont="1" applyFill="1" applyBorder="1" applyAlignment="1">
      <alignment horizontal="center" vertical="center"/>
    </xf>
    <xf numFmtId="0" fontId="18" fillId="2" borderId="3" xfId="0" applyFont="1" applyFill="1" applyBorder="1" applyAlignment="1">
      <alignment vertical="center" wrapText="1"/>
    </xf>
    <xf numFmtId="0" fontId="37" fillId="10" borderId="3" xfId="0" applyFont="1" applyFill="1" applyBorder="1" applyAlignment="1">
      <alignment vertical="center" wrapText="1"/>
    </xf>
    <xf numFmtId="0" fontId="38" fillId="10" borderId="10" xfId="0" applyFont="1" applyFill="1" applyBorder="1" applyAlignment="1">
      <alignment vertical="center" wrapText="1"/>
    </xf>
    <xf numFmtId="0" fontId="38" fillId="10" borderId="12" xfId="0" applyFont="1" applyFill="1" applyBorder="1" applyAlignment="1">
      <alignment vertical="center" wrapText="1"/>
    </xf>
    <xf numFmtId="0" fontId="38" fillId="10" borderId="11" xfId="0" applyFont="1" applyFill="1" applyBorder="1" applyAlignment="1">
      <alignment vertical="center" wrapText="1"/>
    </xf>
    <xf numFmtId="0" fontId="1" fillId="2" borderId="5" xfId="0" applyFont="1" applyFill="1" applyBorder="1" applyAlignment="1" applyProtection="1">
      <alignment horizontal="center" vertical="center"/>
    </xf>
    <xf numFmtId="0" fontId="6" fillId="0" borderId="3" xfId="0" applyFont="1" applyBorder="1" applyAlignment="1" applyProtection="1">
      <alignment vertical="center" wrapText="1"/>
      <protection locked="0"/>
    </xf>
    <xf numFmtId="0" fontId="5" fillId="0" borderId="3" xfId="0" applyFont="1" applyBorder="1" applyAlignment="1">
      <alignment vertical="center" wrapText="1"/>
    </xf>
    <xf numFmtId="0" fontId="5" fillId="0" borderId="3" xfId="0" applyFont="1" applyBorder="1" applyAlignment="1">
      <alignment horizontal="center" vertical="center" wrapText="1"/>
    </xf>
    <xf numFmtId="0" fontId="45" fillId="0" borderId="3" xfId="0" applyFont="1" applyBorder="1" applyAlignment="1">
      <alignment vertical="center" wrapText="1"/>
    </xf>
    <xf numFmtId="0" fontId="48" fillId="0" borderId="3" xfId="0" applyFont="1" applyBorder="1" applyAlignment="1">
      <alignment vertical="center" wrapText="1"/>
    </xf>
    <xf numFmtId="0" fontId="45" fillId="0" borderId="3" xfId="0" applyFont="1" applyBorder="1" applyAlignment="1" applyProtection="1">
      <alignment vertical="center" wrapText="1"/>
      <protection locked="0"/>
    </xf>
    <xf numFmtId="0" fontId="48" fillId="0" borderId="3" xfId="0" applyFont="1" applyBorder="1" applyAlignment="1" applyProtection="1">
      <alignment vertical="center" wrapText="1"/>
      <protection locked="0"/>
    </xf>
    <xf numFmtId="0" fontId="48" fillId="0" borderId="3" xfId="0" applyFont="1" applyBorder="1" applyAlignment="1" applyProtection="1">
      <alignment horizontal="center" vertical="center" wrapText="1"/>
      <protection locked="0"/>
    </xf>
    <xf numFmtId="0" fontId="9" fillId="0" borderId="3" xfId="0" applyFont="1" applyBorder="1" applyAlignment="1">
      <alignment vertical="center" wrapText="1"/>
    </xf>
    <xf numFmtId="0" fontId="44" fillId="0" borderId="3" xfId="0" applyFont="1" applyBorder="1" applyAlignment="1">
      <alignment vertical="center" wrapText="1"/>
    </xf>
    <xf numFmtId="0" fontId="6" fillId="0" borderId="3" xfId="0" applyFont="1" applyBorder="1" applyAlignment="1">
      <alignment vertical="center" wrapText="1"/>
    </xf>
    <xf numFmtId="0" fontId="63" fillId="0" borderId="0" xfId="0" applyFont="1" applyFill="1"/>
    <xf numFmtId="0" fontId="22" fillId="10" borderId="3" xfId="0" applyFont="1" applyFill="1" applyBorder="1"/>
    <xf numFmtId="0" fontId="22" fillId="2" borderId="3" xfId="0" applyFont="1" applyFill="1" applyBorder="1"/>
    <xf numFmtId="0" fontId="10" fillId="23" borderId="10" xfId="0" applyFont="1" applyFill="1" applyBorder="1" applyAlignment="1">
      <alignment horizontal="center" vertical="center" wrapText="1"/>
    </xf>
    <xf numFmtId="0" fontId="10" fillId="23" borderId="12" xfId="0" applyFont="1" applyFill="1" applyBorder="1" applyAlignment="1">
      <alignment horizontal="center" vertical="center" wrapText="1"/>
    </xf>
    <xf numFmtId="0" fontId="10" fillId="23" borderId="11" xfId="0" applyFont="1" applyFill="1" applyBorder="1" applyAlignment="1">
      <alignment horizontal="center" vertical="center" wrapText="1"/>
    </xf>
    <xf numFmtId="0" fontId="10" fillId="23" borderId="10" xfId="0" applyFont="1" applyFill="1" applyBorder="1" applyAlignment="1">
      <alignment horizontal="center" wrapText="1"/>
    </xf>
    <xf numFmtId="0" fontId="10" fillId="23" borderId="12" xfId="0" applyFont="1" applyFill="1" applyBorder="1" applyAlignment="1">
      <alignment horizontal="center" wrapText="1"/>
    </xf>
    <xf numFmtId="0" fontId="10" fillId="23" borderId="11" xfId="0" applyFont="1" applyFill="1" applyBorder="1" applyAlignment="1">
      <alignment horizontal="center" wrapText="1"/>
    </xf>
    <xf numFmtId="0" fontId="0" fillId="16" borderId="3" xfId="0" applyFill="1" applyBorder="1" applyAlignment="1">
      <alignment horizontal="center" vertical="center"/>
    </xf>
    <xf numFmtId="0" fontId="1" fillId="23" borderId="3" xfId="0" applyFont="1" applyFill="1" applyBorder="1" applyAlignment="1">
      <alignment horizontal="center" vertical="center"/>
    </xf>
    <xf numFmtId="0" fontId="25" fillId="23" borderId="10" xfId="0" applyFont="1" applyFill="1" applyBorder="1" applyAlignment="1">
      <alignment vertical="center" wrapText="1"/>
    </xf>
    <xf numFmtId="0" fontId="25" fillId="23" borderId="12" xfId="0" applyFont="1" applyFill="1" applyBorder="1" applyAlignment="1">
      <alignment vertical="center" wrapText="1"/>
    </xf>
    <xf numFmtId="0" fontId="25" fillId="23" borderId="11" xfId="0" applyFont="1" applyFill="1" applyBorder="1" applyAlignment="1">
      <alignment vertical="center" wrapText="1"/>
    </xf>
    <xf numFmtId="0" fontId="10" fillId="23" borderId="10" xfId="0" applyFont="1" applyFill="1" applyBorder="1" applyAlignment="1">
      <alignment horizontal="center" vertical="center"/>
    </xf>
    <xf numFmtId="0" fontId="10" fillId="23" borderId="12" xfId="0" applyFont="1" applyFill="1" applyBorder="1" applyAlignment="1">
      <alignment horizontal="center" vertical="center"/>
    </xf>
    <xf numFmtId="0" fontId="10" fillId="23" borderId="11" xfId="0" applyFont="1" applyFill="1" applyBorder="1" applyAlignment="1">
      <alignment horizontal="center" vertical="center"/>
    </xf>
    <xf numFmtId="0" fontId="1" fillId="23" borderId="10" xfId="0" applyFont="1" applyFill="1" applyBorder="1" applyAlignment="1">
      <alignment horizontal="right"/>
    </xf>
    <xf numFmtId="0" fontId="1" fillId="23" borderId="12" xfId="0" applyFont="1" applyFill="1" applyBorder="1" applyAlignment="1">
      <alignment horizontal="right"/>
    </xf>
    <xf numFmtId="0" fontId="1" fillId="23" borderId="11" xfId="0" applyFont="1" applyFill="1" applyBorder="1" applyAlignment="1">
      <alignment horizontal="right"/>
    </xf>
    <xf numFmtId="0" fontId="0" fillId="23" borderId="3" xfId="0" applyFill="1" applyBorder="1" applyAlignment="1">
      <alignment horizontal="center" vertical="center"/>
    </xf>
    <xf numFmtId="0" fontId="0" fillId="23" borderId="3" xfId="0" applyFill="1" applyBorder="1" applyAlignment="1">
      <alignment vertical="center" wrapText="1"/>
    </xf>
    <xf numFmtId="0" fontId="32" fillId="17" borderId="5" xfId="0" applyFont="1" applyFill="1" applyBorder="1" applyAlignment="1">
      <alignment horizontal="right" vertical="center" wrapText="1"/>
    </xf>
    <xf numFmtId="0" fontId="32" fillId="11" borderId="5" xfId="0" applyFont="1" applyFill="1" applyBorder="1" applyAlignment="1">
      <alignment horizontal="center" vertical="center" wrapText="1"/>
    </xf>
    <xf numFmtId="0" fontId="65" fillId="30" borderId="3" xfId="0" applyFont="1" applyFill="1" applyBorder="1" applyAlignment="1">
      <alignment horizontal="right" vertical="center"/>
    </xf>
    <xf numFmtId="0" fontId="0" fillId="30" borderId="3" xfId="0" applyFill="1" applyBorder="1" applyAlignment="1">
      <alignment horizontal="right" vertical="center"/>
    </xf>
    <xf numFmtId="0" fontId="65" fillId="30" borderId="3" xfId="0" applyFont="1" applyFill="1" applyBorder="1" applyAlignment="1">
      <alignment horizontal="center" vertical="center"/>
    </xf>
    <xf numFmtId="0" fontId="13" fillId="13" borderId="12" xfId="0" applyFont="1" applyFill="1" applyBorder="1" applyAlignment="1">
      <alignment horizontal="center" vertical="center" wrapText="1"/>
    </xf>
    <xf numFmtId="0" fontId="32" fillId="31" borderId="12" xfId="0" applyFont="1" applyFill="1" applyBorder="1" applyAlignment="1">
      <alignment horizontal="right" vertical="center" wrapText="1"/>
    </xf>
    <xf numFmtId="0" fontId="13" fillId="13" borderId="4" xfId="0" applyFont="1" applyFill="1" applyBorder="1" applyAlignment="1">
      <alignment horizontal="center" vertical="center" wrapText="1"/>
    </xf>
    <xf numFmtId="0" fontId="13" fillId="13" borderId="5" xfId="0" applyFont="1" applyFill="1" applyBorder="1" applyAlignment="1">
      <alignment horizontal="center" vertical="center" wrapText="1"/>
    </xf>
    <xf numFmtId="0" fontId="13" fillId="13" borderId="6" xfId="0" applyFont="1" applyFill="1" applyBorder="1" applyAlignment="1">
      <alignment horizontal="center" vertical="center" wrapText="1"/>
    </xf>
    <xf numFmtId="0" fontId="63" fillId="33" borderId="10" xfId="0" applyFont="1" applyFill="1" applyBorder="1" applyAlignment="1">
      <alignment horizontal="right" vertical="center" wrapText="1"/>
    </xf>
    <xf numFmtId="0" fontId="0" fillId="33" borderId="12" xfId="0" applyFill="1" applyBorder="1" applyAlignment="1">
      <alignment horizontal="right" vertical="center" wrapText="1"/>
    </xf>
    <xf numFmtId="0" fontId="0" fillId="33" borderId="11" xfId="0" applyFill="1" applyBorder="1" applyAlignment="1">
      <alignment horizontal="right" vertical="center" wrapText="1"/>
    </xf>
    <xf numFmtId="0" fontId="65" fillId="33" borderId="10" xfId="0" applyFont="1" applyFill="1" applyBorder="1" applyAlignment="1">
      <alignment horizontal="center" vertical="center"/>
    </xf>
    <xf numFmtId="0" fontId="65" fillId="33" borderId="12" xfId="0" applyFont="1" applyFill="1" applyBorder="1" applyAlignment="1">
      <alignment horizontal="center" vertical="center"/>
    </xf>
    <xf numFmtId="0" fontId="65" fillId="33" borderId="11" xfId="0" applyFont="1" applyFill="1" applyBorder="1" applyAlignment="1">
      <alignment horizontal="center" vertical="center"/>
    </xf>
    <xf numFmtId="0" fontId="0" fillId="0" borderId="10" xfId="0" applyBorder="1" applyProtection="1"/>
    <xf numFmtId="0" fontId="0" fillId="0" borderId="12" xfId="0" applyBorder="1" applyProtection="1"/>
    <xf numFmtId="0" fontId="0" fillId="0" borderId="11" xfId="0" applyBorder="1" applyProtection="1"/>
    <xf numFmtId="49" fontId="0" fillId="0" borderId="10" xfId="0" applyNumberFormat="1" applyBorder="1" applyProtection="1"/>
    <xf numFmtId="0" fontId="8" fillId="5" borderId="3" xfId="0" applyFont="1" applyFill="1" applyBorder="1" applyAlignment="1" applyProtection="1">
      <alignment horizontal="center" vertical="center" wrapText="1"/>
    </xf>
    <xf numFmtId="0" fontId="16" fillId="4" borderId="8" xfId="0" applyFont="1" applyFill="1" applyBorder="1" applyAlignment="1">
      <alignment horizontal="center" vertical="center"/>
    </xf>
    <xf numFmtId="0" fontId="32" fillId="17" borderId="12" xfId="0" applyFont="1" applyFill="1" applyBorder="1" applyAlignment="1">
      <alignment horizontal="right" vertical="center" wrapText="1"/>
    </xf>
    <xf numFmtId="0" fontId="32" fillId="11" borderId="1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0" fillId="0" borderId="10" xfId="0" applyBorder="1" applyAlignment="1" applyProtection="1">
      <alignment vertical="center" wrapText="1"/>
    </xf>
    <xf numFmtId="0" fontId="0" fillId="0" borderId="12" xfId="0" applyBorder="1" applyAlignment="1" applyProtection="1">
      <alignment vertical="center" wrapText="1"/>
    </xf>
    <xf numFmtId="0" fontId="0" fillId="0" borderId="11" xfId="0" applyBorder="1" applyAlignment="1" applyProtection="1">
      <alignment vertical="center" wrapText="1"/>
    </xf>
    <xf numFmtId="0" fontId="0" fillId="2" borderId="10" xfId="0" applyFill="1" applyBorder="1" applyProtection="1"/>
    <xf numFmtId="0" fontId="0" fillId="2" borderId="12" xfId="0" applyFill="1" applyBorder="1" applyProtection="1"/>
    <xf numFmtId="0" fontId="0" fillId="2" borderId="11" xfId="0" applyFill="1" applyBorder="1" applyProtection="1"/>
    <xf numFmtId="0" fontId="0" fillId="2" borderId="10" xfId="0" applyFill="1" applyBorder="1" applyAlignment="1" applyProtection="1">
      <alignment horizontal="left" vertical="top"/>
    </xf>
    <xf numFmtId="0" fontId="0" fillId="2" borderId="12" xfId="0" applyFill="1" applyBorder="1" applyAlignment="1" applyProtection="1">
      <alignment horizontal="left" vertical="top"/>
    </xf>
    <xf numFmtId="0" fontId="0" fillId="2" borderId="11" xfId="0" applyFill="1" applyBorder="1" applyAlignment="1" applyProtection="1">
      <alignment horizontal="left" vertical="top"/>
    </xf>
    <xf numFmtId="0" fontId="0" fillId="2" borderId="10" xfId="0" applyFill="1" applyBorder="1" applyAlignment="1" applyProtection="1">
      <alignment horizontal="left"/>
    </xf>
    <xf numFmtId="0" fontId="0" fillId="2" borderId="12" xfId="0" applyFill="1" applyBorder="1" applyAlignment="1" applyProtection="1">
      <alignment horizontal="left"/>
    </xf>
    <xf numFmtId="0" fontId="0" fillId="2" borderId="11" xfId="0" applyFill="1" applyBorder="1" applyAlignment="1" applyProtection="1">
      <alignment horizontal="left"/>
    </xf>
    <xf numFmtId="0" fontId="12" fillId="8" borderId="3" xfId="0" applyFont="1" applyFill="1" applyBorder="1" applyAlignment="1">
      <alignment horizontal="center" vertical="center" wrapText="1"/>
    </xf>
    <xf numFmtId="0" fontId="7" fillId="11" borderId="3" xfId="0" applyFont="1" applyFill="1" applyBorder="1" applyAlignment="1">
      <alignment horizontal="center" vertical="center" wrapText="1"/>
    </xf>
    <xf numFmtId="0" fontId="20" fillId="8" borderId="3" xfId="0" applyFont="1" applyFill="1" applyBorder="1" applyAlignment="1">
      <alignment vertical="center" wrapText="1"/>
    </xf>
    <xf numFmtId="0" fontId="7" fillId="8" borderId="3" xfId="0" applyFont="1" applyFill="1" applyBorder="1" applyAlignment="1">
      <alignment horizontal="center" vertical="center" wrapText="1"/>
    </xf>
    <xf numFmtId="0" fontId="19" fillId="4" borderId="3" xfId="0" applyFont="1" applyFill="1" applyBorder="1" applyAlignment="1">
      <alignment vertical="center" wrapText="1"/>
    </xf>
    <xf numFmtId="0" fontId="7" fillId="4" borderId="3" xfId="0" applyFont="1" applyFill="1" applyBorder="1" applyAlignment="1">
      <alignment horizontal="center" vertical="center" wrapText="1"/>
    </xf>
    <xf numFmtId="0" fontId="32" fillId="11" borderId="3" xfId="0" applyFont="1" applyFill="1" applyBorder="1" applyAlignment="1">
      <alignment horizontal="center" vertical="center" wrapText="1"/>
    </xf>
    <xf numFmtId="0" fontId="7" fillId="22" borderId="3" xfId="0" applyFont="1" applyFill="1" applyBorder="1" applyAlignment="1">
      <alignment horizontal="center" vertical="center" wrapText="1"/>
    </xf>
    <xf numFmtId="0" fontId="21" fillId="7" borderId="3" xfId="0" applyFont="1" applyFill="1" applyBorder="1" applyAlignment="1">
      <alignment vertical="center" wrapText="1"/>
    </xf>
    <xf numFmtId="0" fontId="19" fillId="7" borderId="3" xfId="0" applyFont="1" applyFill="1" applyBorder="1" applyAlignment="1">
      <alignment vertical="center" wrapText="1"/>
    </xf>
    <xf numFmtId="0" fontId="19" fillId="8" borderId="3" xfId="0" applyFont="1" applyFill="1" applyBorder="1" applyAlignment="1">
      <alignment vertical="center" wrapText="1"/>
    </xf>
    <xf numFmtId="0" fontId="20" fillId="7" borderId="3" xfId="0" applyFont="1" applyFill="1" applyBorder="1" applyAlignment="1">
      <alignment vertical="center" wrapText="1"/>
    </xf>
    <xf numFmtId="0" fontId="32" fillId="13" borderId="3" xfId="0" applyFont="1" applyFill="1" applyBorder="1" applyAlignment="1">
      <alignment horizontal="center" vertical="center" wrapText="1"/>
    </xf>
    <xf numFmtId="0" fontId="0" fillId="8" borderId="3" xfId="0" applyFill="1" applyBorder="1" applyAlignment="1">
      <alignment horizontal="center" vertical="center" wrapText="1"/>
    </xf>
    <xf numFmtId="0" fontId="21" fillId="4" borderId="3" xfId="0" applyFont="1" applyFill="1" applyBorder="1" applyAlignment="1">
      <alignment vertical="center" wrapText="1"/>
    </xf>
    <xf numFmtId="0" fontId="47" fillId="7" borderId="3" xfId="0" applyFont="1" applyFill="1" applyBorder="1" applyAlignment="1">
      <alignment vertical="center" wrapText="1"/>
    </xf>
    <xf numFmtId="0" fontId="0" fillId="7" borderId="3" xfId="0" applyFill="1" applyBorder="1" applyAlignment="1">
      <alignment horizontal="center" vertical="center" wrapText="1"/>
    </xf>
    <xf numFmtId="0" fontId="12" fillId="2" borderId="10"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32" fillId="11" borderId="10" xfId="0" applyNumberFormat="1" applyFont="1" applyFill="1" applyBorder="1" applyAlignment="1">
      <alignment horizontal="center" vertical="center" wrapText="1"/>
    </xf>
    <xf numFmtId="0" fontId="32" fillId="11" borderId="11" xfId="0" applyNumberFormat="1" applyFont="1" applyFill="1" applyBorder="1" applyAlignment="1">
      <alignment horizontal="center" vertical="center" wrapText="1"/>
    </xf>
    <xf numFmtId="0" fontId="11" fillId="7" borderId="3" xfId="0" applyFont="1" applyFill="1" applyBorder="1" applyAlignment="1">
      <alignment horizontal="center" vertical="center" wrapText="1"/>
    </xf>
    <xf numFmtId="0" fontId="7" fillId="12" borderId="3" xfId="0" applyFont="1" applyFill="1" applyBorder="1" applyAlignment="1">
      <alignment horizontal="center" vertical="center" wrapText="1"/>
    </xf>
    <xf numFmtId="0" fontId="11" fillId="9" borderId="3" xfId="0" applyFont="1" applyFill="1" applyBorder="1" applyAlignment="1">
      <alignment horizontal="center" vertical="center" wrapText="1"/>
    </xf>
    <xf numFmtId="0" fontId="13" fillId="13" borderId="3" xfId="0" applyFont="1" applyFill="1" applyBorder="1" applyAlignment="1">
      <alignment horizontal="center" vertical="center" wrapText="1"/>
    </xf>
    <xf numFmtId="0" fontId="21" fillId="9" borderId="3" xfId="0" applyFont="1" applyFill="1" applyBorder="1" applyAlignment="1">
      <alignment vertical="center" wrapText="1"/>
    </xf>
    <xf numFmtId="0" fontId="35" fillId="10" borderId="10" xfId="0" applyFont="1" applyFill="1" applyBorder="1" applyAlignment="1">
      <alignment horizontal="center" vertical="center" wrapText="1"/>
    </xf>
    <xf numFmtId="0" fontId="35" fillId="10" borderId="12" xfId="0" applyFont="1" applyFill="1" applyBorder="1" applyAlignment="1">
      <alignment horizontal="center" vertical="center" wrapText="1"/>
    </xf>
    <xf numFmtId="0" fontId="35" fillId="10" borderId="11" xfId="0" applyFont="1" applyFill="1" applyBorder="1" applyAlignment="1">
      <alignment horizontal="center" vertical="center" wrapText="1"/>
    </xf>
    <xf numFmtId="0" fontId="32" fillId="10" borderId="10" xfId="0" applyFont="1" applyFill="1" applyBorder="1" applyAlignment="1">
      <alignment horizontal="center" vertical="center" wrapText="1"/>
    </xf>
    <xf numFmtId="0" fontId="32" fillId="10" borderId="12" xfId="0" applyFont="1" applyFill="1" applyBorder="1" applyAlignment="1">
      <alignment horizontal="center" vertical="center" wrapText="1"/>
    </xf>
    <xf numFmtId="0" fontId="32" fillId="10" borderId="11"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14" fillId="4" borderId="5" xfId="0" applyFont="1" applyFill="1" applyBorder="1" applyAlignment="1">
      <alignment horizontal="center" vertical="center" wrapText="1"/>
    </xf>
    <xf numFmtId="0" fontId="14" fillId="4" borderId="6" xfId="0" applyFont="1" applyFill="1" applyBorder="1" applyAlignment="1">
      <alignment horizontal="center" vertical="center" wrapText="1"/>
    </xf>
    <xf numFmtId="0" fontId="14" fillId="4" borderId="7"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14" fillId="4" borderId="9"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5" xfId="0" applyFont="1" applyFill="1" applyBorder="1" applyAlignment="1">
      <alignment horizontal="center" vertical="center" wrapText="1"/>
    </xf>
    <xf numFmtId="0" fontId="15" fillId="4" borderId="6" xfId="0" applyFont="1" applyFill="1" applyBorder="1" applyAlignment="1">
      <alignment horizontal="center" vertical="center" wrapText="1"/>
    </xf>
    <xf numFmtId="0" fontId="15" fillId="4" borderId="7" xfId="0" applyFont="1" applyFill="1" applyBorder="1" applyAlignment="1">
      <alignment horizontal="center" vertical="center" wrapText="1"/>
    </xf>
    <xf numFmtId="0" fontId="15" fillId="4" borderId="8"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46" fillId="10" borderId="10" xfId="0" applyFont="1" applyFill="1" applyBorder="1" applyAlignment="1">
      <alignment horizontal="center" vertical="center" wrapText="1"/>
    </xf>
    <xf numFmtId="0" fontId="46" fillId="10" borderId="12" xfId="0" applyFont="1" applyFill="1" applyBorder="1" applyAlignment="1">
      <alignment horizontal="center" vertical="center" wrapText="1"/>
    </xf>
    <xf numFmtId="0" fontId="46" fillId="10" borderId="11" xfId="0" applyFont="1" applyFill="1" applyBorder="1" applyAlignment="1">
      <alignment horizontal="center" vertical="center" wrapText="1"/>
    </xf>
    <xf numFmtId="0" fontId="61" fillId="2" borderId="3" xfId="0" applyFont="1" applyFill="1" applyBorder="1" applyAlignment="1">
      <alignment horizontal="center" vertical="center" wrapText="1"/>
    </xf>
    <xf numFmtId="0" fontId="62" fillId="2" borderId="3" xfId="0" applyFont="1" applyFill="1" applyBorder="1" applyAlignment="1">
      <alignment horizontal="center" vertical="center" wrapText="1"/>
    </xf>
    <xf numFmtId="0" fontId="14" fillId="4" borderId="10" xfId="0" applyFont="1" applyFill="1" applyBorder="1" applyAlignment="1">
      <alignment horizontal="center" vertical="center" wrapText="1"/>
    </xf>
    <xf numFmtId="0" fontId="14" fillId="4" borderId="12" xfId="0" applyFont="1" applyFill="1" applyBorder="1" applyAlignment="1">
      <alignment horizontal="center" vertical="center" wrapText="1"/>
    </xf>
    <xf numFmtId="0" fontId="14" fillId="4" borderId="11" xfId="0" applyFont="1" applyFill="1" applyBorder="1" applyAlignment="1">
      <alignment horizontal="center" vertical="center" wrapText="1"/>
    </xf>
    <xf numFmtId="0" fontId="62" fillId="11" borderId="3" xfId="0" applyFont="1" applyFill="1" applyBorder="1" applyAlignment="1">
      <alignment horizontal="center" vertical="center" wrapText="1"/>
    </xf>
    <xf numFmtId="0" fontId="8" fillId="10" borderId="10" xfId="0" applyFont="1" applyFill="1" applyBorder="1" applyAlignment="1">
      <alignment horizontal="center" vertical="center" wrapText="1"/>
    </xf>
    <xf numFmtId="0" fontId="8" fillId="10" borderId="12" xfId="0" applyFont="1" applyFill="1" applyBorder="1" applyAlignment="1">
      <alignment horizontal="center" vertical="center" wrapText="1"/>
    </xf>
    <xf numFmtId="0" fontId="8" fillId="10" borderId="11" xfId="0" applyFont="1" applyFill="1" applyBorder="1" applyAlignment="1">
      <alignment horizontal="center" vertical="center" wrapText="1"/>
    </xf>
    <xf numFmtId="0" fontId="13" fillId="22" borderId="3" xfId="0" applyFont="1" applyFill="1" applyBorder="1" applyAlignment="1">
      <alignment horizontal="center" vertical="center" wrapText="1"/>
    </xf>
    <xf numFmtId="0" fontId="62" fillId="22" borderId="3" xfId="0" applyFont="1" applyFill="1" applyBorder="1" applyAlignment="1">
      <alignment horizontal="center" vertical="center" wrapText="1"/>
    </xf>
    <xf numFmtId="0" fontId="0" fillId="35" borderId="3" xfId="0" applyFill="1" applyBorder="1"/>
    <xf numFmtId="0" fontId="0" fillId="36" borderId="3" xfId="0" applyFill="1" applyBorder="1" applyAlignment="1">
      <alignment horizontal="center" vertical="center"/>
    </xf>
    <xf numFmtId="0" fontId="31" fillId="37" borderId="3" xfId="0" applyFont="1" applyFill="1" applyBorder="1" applyAlignment="1">
      <alignment horizontal="right"/>
    </xf>
    <xf numFmtId="0" fontId="1" fillId="34" borderId="3" xfId="0" applyFont="1" applyFill="1" applyBorder="1" applyAlignment="1">
      <alignment horizontal="center" vertical="center"/>
    </xf>
    <xf numFmtId="0" fontId="67" fillId="17" borderId="8" xfId="0" applyFont="1" applyFill="1" applyBorder="1" applyAlignment="1">
      <alignment horizontal="center" vertical="center"/>
    </xf>
    <xf numFmtId="0" fontId="10" fillId="32" borderId="12" xfId="0" applyFont="1" applyFill="1" applyBorder="1" applyAlignment="1">
      <alignment horizontal="right"/>
    </xf>
    <xf numFmtId="0" fontId="10" fillId="32" borderId="11" xfId="0" applyFont="1" applyFill="1" applyBorder="1" applyAlignment="1">
      <alignment horizontal="right"/>
    </xf>
    <xf numFmtId="49" fontId="68" fillId="35" borderId="3" xfId="0" applyNumberFormat="1" applyFont="1" applyFill="1" applyBorder="1" applyAlignment="1">
      <alignment horizontal="right" vertical="center"/>
    </xf>
    <xf numFmtId="0" fontId="1" fillId="36" borderId="3" xfId="0" applyFont="1" applyFill="1" applyBorder="1" applyAlignment="1">
      <alignment horizontal="center" vertical="center"/>
    </xf>
    <xf numFmtId="0" fontId="1" fillId="38" borderId="3" xfId="0" applyFont="1" applyFill="1" applyBorder="1" applyAlignment="1">
      <alignment horizontal="center" vertical="center"/>
    </xf>
    <xf numFmtId="0" fontId="6" fillId="10" borderId="3" xfId="0" applyFont="1" applyFill="1" applyBorder="1" applyAlignment="1">
      <alignment vertical="center" wrapText="1"/>
    </xf>
    <xf numFmtId="0" fontId="5" fillId="10" borderId="3" xfId="0" applyFont="1" applyFill="1" applyBorder="1" applyAlignment="1">
      <alignment vertical="center" wrapText="1"/>
    </xf>
    <xf numFmtId="0" fontId="0" fillId="38" borderId="3" xfId="0" applyFill="1" applyBorder="1" applyAlignment="1">
      <alignment horizontal="center" vertical="center"/>
    </xf>
    <xf numFmtId="49" fontId="0" fillId="35" borderId="3" xfId="0" applyNumberFormat="1" applyFill="1" applyBorder="1"/>
    <xf numFmtId="0" fontId="0" fillId="0" borderId="3" xfId="0" applyBorder="1"/>
    <xf numFmtId="0" fontId="0" fillId="0" borderId="3" xfId="0" applyBorder="1" applyAlignment="1">
      <alignment horizontal="center" vertical="center"/>
    </xf>
    <xf numFmtId="0" fontId="65" fillId="10" borderId="3" xfId="0" applyFont="1" applyFill="1" applyBorder="1" applyAlignment="1">
      <alignment horizontal="center" vertical="center"/>
    </xf>
    <xf numFmtId="0" fontId="64" fillId="10" borderId="3" xfId="0" applyFont="1" applyFill="1" applyBorder="1" applyAlignment="1">
      <alignment horizontal="center" vertical="center"/>
    </xf>
    <xf numFmtId="0" fontId="1" fillId="35" borderId="3" xfId="0" applyFont="1" applyFill="1" applyBorder="1" applyAlignment="1">
      <alignment horizontal="center" vertical="center"/>
    </xf>
    <xf numFmtId="0" fontId="0" fillId="35" borderId="3" xfId="0" applyFill="1" applyBorder="1" applyAlignment="1">
      <alignment vertical="center" wrapText="1"/>
    </xf>
    <xf numFmtId="0" fontId="0" fillId="35" borderId="3" xfId="0" applyFill="1" applyBorder="1" applyAlignment="1">
      <alignment horizontal="left" vertical="center"/>
    </xf>
    <xf numFmtId="0" fontId="63" fillId="18" borderId="0" xfId="0" applyFont="1" applyFill="1"/>
    <xf numFmtId="0" fontId="11" fillId="39" borderId="0" xfId="0" applyFont="1" applyFill="1"/>
    <xf numFmtId="0" fontId="1" fillId="23" borderId="10" xfId="0" applyFont="1" applyFill="1" applyBorder="1" applyAlignment="1">
      <alignment horizontal="center" vertical="center"/>
    </xf>
    <xf numFmtId="0" fontId="1" fillId="23" borderId="12" xfId="0" applyFont="1" applyFill="1" applyBorder="1" applyAlignment="1">
      <alignment horizontal="center" vertical="center"/>
    </xf>
    <xf numFmtId="0" fontId="1" fillId="23" borderId="11" xfId="0" applyFont="1" applyFill="1" applyBorder="1" applyAlignment="1">
      <alignment horizontal="center" vertical="center"/>
    </xf>
    <xf numFmtId="0" fontId="0" fillId="0" borderId="10" xfId="0" applyBorder="1"/>
    <xf numFmtId="0" fontId="0" fillId="0" borderId="12" xfId="0" applyBorder="1"/>
    <xf numFmtId="0" fontId="0" fillId="0" borderId="11" xfId="0" applyBorder="1"/>
    <xf numFmtId="0" fontId="0" fillId="23" borderId="10" xfId="0" applyFill="1" applyBorder="1"/>
    <xf numFmtId="0" fontId="0" fillId="23" borderId="12" xfId="0" applyFill="1" applyBorder="1"/>
    <xf numFmtId="0" fontId="0" fillId="23" borderId="11" xfId="0" applyFill="1" applyBorder="1"/>
    <xf numFmtId="0" fontId="0" fillId="0" borderId="10" xfId="0"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1" fillId="23" borderId="0" xfId="0" applyFont="1" applyFill="1" applyAlignment="1">
      <alignment horizontal="center" vertical="center"/>
    </xf>
    <xf numFmtId="0" fontId="10" fillId="23" borderId="10" xfId="0" applyFont="1" applyFill="1" applyBorder="1" applyAlignment="1">
      <alignment horizontal="right"/>
    </xf>
    <xf numFmtId="0" fontId="10" fillId="23" borderId="12" xfId="0" applyFont="1" applyFill="1" applyBorder="1" applyAlignment="1">
      <alignment horizontal="right"/>
    </xf>
    <xf numFmtId="0" fontId="10" fillId="23" borderId="11" xfId="0" applyFont="1" applyFill="1" applyBorder="1" applyAlignment="1">
      <alignment horizontal="right"/>
    </xf>
    <xf numFmtId="0" fontId="1" fillId="23" borderId="10" xfId="0" applyFont="1" applyFill="1" applyBorder="1" applyAlignment="1">
      <alignment horizontal="center"/>
    </xf>
    <xf numFmtId="0" fontId="1" fillId="23" borderId="12" xfId="0" applyFont="1" applyFill="1" applyBorder="1" applyAlignment="1">
      <alignment horizontal="center"/>
    </xf>
    <xf numFmtId="0" fontId="1" fillId="23" borderId="11" xfId="0" applyFont="1" applyFill="1" applyBorder="1" applyAlignment="1">
      <alignment horizontal="center"/>
    </xf>
    <xf numFmtId="0" fontId="68" fillId="35" borderId="3" xfId="0" applyFont="1" applyFill="1" applyBorder="1" applyAlignment="1">
      <alignment horizontal="right"/>
    </xf>
    <xf numFmtId="0" fontId="10" fillId="35" borderId="3" xfId="0" applyFont="1" applyFill="1" applyBorder="1" applyAlignment="1">
      <alignment horizontal="right"/>
    </xf>
    <xf numFmtId="0" fontId="11" fillId="40" borderId="0" xfId="0" applyFont="1" applyFill="1"/>
    <xf numFmtId="0" fontId="10" fillId="23" borderId="3" xfId="0" applyFont="1" applyFill="1" applyBorder="1" applyAlignment="1">
      <alignment horizontal="right"/>
    </xf>
    <xf numFmtId="0" fontId="10" fillId="23" borderId="3" xfId="0" applyFont="1" applyFill="1" applyBorder="1" applyAlignment="1">
      <alignment horizontal="center" vertical="center"/>
    </xf>
    <xf numFmtId="0" fontId="0" fillId="41" borderId="10" xfId="0" applyFill="1" applyBorder="1"/>
    <xf numFmtId="0" fontId="0" fillId="41" borderId="12" xfId="0" applyFill="1" applyBorder="1"/>
    <xf numFmtId="0" fontId="0" fillId="41" borderId="11" xfId="0" applyFill="1" applyBorder="1"/>
    <xf numFmtId="0" fontId="0" fillId="42" borderId="10" xfId="0" applyFill="1" applyBorder="1" applyAlignment="1">
      <alignment horizontal="center" vertical="center"/>
    </xf>
    <xf numFmtId="0" fontId="0" fillId="42" borderId="12" xfId="0" applyFill="1" applyBorder="1" applyAlignment="1">
      <alignment horizontal="center" vertical="center"/>
    </xf>
    <xf numFmtId="0" fontId="0" fillId="42" borderId="11" xfId="0" applyFill="1" applyBorder="1" applyAlignment="1">
      <alignment horizontal="center" vertical="center"/>
    </xf>
    <xf numFmtId="0" fontId="10" fillId="18" borderId="3" xfId="0" applyFont="1" applyFill="1" applyBorder="1" applyAlignment="1">
      <alignment horizontal="right"/>
    </xf>
    <xf numFmtId="0" fontId="1" fillId="18" borderId="3" xfId="0" applyFont="1" applyFill="1" applyBorder="1" applyAlignment="1">
      <alignment horizontal="center" vertical="center"/>
    </xf>
    <xf numFmtId="0" fontId="1" fillId="18" borderId="0" xfId="0" applyFont="1" applyFill="1" applyAlignment="1">
      <alignment horizontal="center" vertical="center" wrapText="1"/>
    </xf>
    <xf numFmtId="0" fontId="0" fillId="0" borderId="3" xfId="0" applyBorder="1" applyAlignment="1">
      <alignment vertical="center" wrapText="1"/>
    </xf>
    <xf numFmtId="0" fontId="10" fillId="18" borderId="3" xfId="0" applyFont="1" applyFill="1" applyBorder="1" applyAlignment="1">
      <alignment horizontal="center" vertical="center"/>
    </xf>
    <xf numFmtId="0" fontId="71" fillId="40" borderId="10" xfId="0" applyFont="1" applyFill="1" applyBorder="1"/>
    <xf numFmtId="0" fontId="71" fillId="40" borderId="12" xfId="0" applyFont="1" applyFill="1" applyBorder="1"/>
    <xf numFmtId="0" fontId="71" fillId="40" borderId="11" xfId="0" applyFont="1" applyFill="1" applyBorder="1"/>
    <xf numFmtId="0" fontId="1" fillId="40" borderId="10" xfId="0" applyFont="1" applyFill="1" applyBorder="1" applyAlignment="1">
      <alignment horizontal="right"/>
    </xf>
    <xf numFmtId="0" fontId="1" fillId="40" borderId="12" xfId="0" applyFont="1" applyFill="1" applyBorder="1" applyAlignment="1">
      <alignment horizontal="right"/>
    </xf>
    <xf numFmtId="0" fontId="1" fillId="40" borderId="11" xfId="0" applyFont="1" applyFill="1" applyBorder="1" applyAlignment="1">
      <alignment horizontal="right"/>
    </xf>
    <xf numFmtId="0" fontId="1" fillId="40" borderId="10" xfId="0" applyFont="1" applyFill="1" applyBorder="1" applyAlignment="1">
      <alignment horizontal="center" vertical="center"/>
    </xf>
    <xf numFmtId="0" fontId="1" fillId="40" borderId="12" xfId="0" applyFont="1" applyFill="1" applyBorder="1" applyAlignment="1">
      <alignment horizontal="center" vertical="center"/>
    </xf>
    <xf numFmtId="0" fontId="1" fillId="40" borderId="11" xfId="0" applyFont="1" applyFill="1" applyBorder="1" applyAlignment="1">
      <alignment horizontal="center" vertical="center"/>
    </xf>
    <xf numFmtId="0" fontId="1" fillId="40" borderId="0" xfId="0" applyFont="1" applyFill="1" applyAlignment="1">
      <alignment horizontal="center" vertical="center"/>
    </xf>
    <xf numFmtId="0" fontId="0" fillId="42" borderId="3" xfId="0" applyFill="1" applyBorder="1"/>
    <xf numFmtId="0" fontId="0" fillId="42" borderId="3" xfId="0" applyFill="1" applyBorder="1" applyAlignment="1">
      <alignment horizontal="center" vertical="center"/>
    </xf>
    <xf numFmtId="0" fontId="10" fillId="40" borderId="3" xfId="0" applyFont="1" applyFill="1" applyBorder="1" applyAlignment="1">
      <alignment horizontal="right"/>
    </xf>
    <xf numFmtId="0" fontId="10" fillId="40" borderId="3" xfId="0" applyFont="1" applyFill="1" applyBorder="1" applyAlignment="1">
      <alignment horizontal="center" vertical="center"/>
    </xf>
    <xf numFmtId="0" fontId="11" fillId="18" borderId="0" xfId="0" applyFont="1" applyFill="1"/>
  </cellXfs>
  <cellStyles count="1">
    <cellStyle name="Normal" xfId="0" builtinId="0"/>
  </cellStyles>
  <dxfs count="1">
    <dxf>
      <fill>
        <patternFill>
          <bgColor theme="0" tint="-0.34998626667073579"/>
        </patternFill>
      </fill>
    </dxf>
  </dxfs>
  <tableStyles count="0" defaultTableStyle="TableStyleMedium2" defaultPivotStyle="PivotStyleLight16"/>
  <colors>
    <mruColors>
      <color rgb="FF193F61"/>
      <color rgb="FFFFE7FF"/>
      <color rgb="FFFFCCFF"/>
      <color rgb="FFFFB7FF"/>
      <color rgb="FFFFC1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2CF2C-4BBB-44F6-B172-F0A763994E75}">
  <sheetPr>
    <tabColor rgb="FFFFFF00"/>
  </sheetPr>
  <dimension ref="A1:AL127"/>
  <sheetViews>
    <sheetView topLeftCell="A103" workbookViewId="0">
      <selection activeCell="G114" sqref="G114:AL114"/>
    </sheetView>
  </sheetViews>
  <sheetFormatPr defaultRowHeight="15" x14ac:dyDescent="0.25"/>
  <cols>
    <col min="1" max="104" width="4.7109375" customWidth="1"/>
  </cols>
  <sheetData>
    <row r="1" spans="1:38" ht="18.75" x14ac:dyDescent="0.25">
      <c r="A1" s="186" t="str">
        <f>'BASE GRANTEE INFO &amp; UPDATES'!A1</f>
        <v>WV Bureau for Behavioral Health Services - Substance Use Disorders - Pregnant  and Postpartum Women  v 20200301F</v>
      </c>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8"/>
    </row>
    <row r="2" spans="1:38" ht="16.5" customHeight="1" x14ac:dyDescent="0.25">
      <c r="A2" s="189" t="str">
        <f>'BASE GRANTEE INFO &amp; UPDATES'!A2</f>
        <v xml:space="preserve">Program reports need to be submitted electronically, via e-mail to DHHRBBHReporting@wv.gov  within 25 calendar days of the end of each month </v>
      </c>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c r="AH2" s="190"/>
      <c r="AI2" s="190"/>
      <c r="AJ2" s="190"/>
      <c r="AK2" s="190"/>
      <c r="AL2" s="191"/>
    </row>
    <row r="3" spans="1:38" ht="27" customHeight="1" x14ac:dyDescent="0.25">
      <c r="A3" s="192" t="s">
        <v>327</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193"/>
      <c r="AJ3" s="193"/>
      <c r="AK3" s="193"/>
      <c r="AL3" s="194"/>
    </row>
    <row r="4" spans="1:38" ht="32.1" customHeight="1" x14ac:dyDescent="0.25">
      <c r="A4" s="195" t="s">
        <v>283</v>
      </c>
      <c r="B4" s="196"/>
      <c r="C4" s="196"/>
      <c r="D4" s="196"/>
      <c r="E4" s="196"/>
      <c r="F4" s="196"/>
      <c r="G4" s="196"/>
      <c r="H4" s="196"/>
      <c r="I4" s="196"/>
      <c r="J4" s="196"/>
      <c r="K4" s="196"/>
      <c r="L4" s="196"/>
      <c r="M4" s="196"/>
      <c r="N4" s="196"/>
      <c r="O4" s="196"/>
      <c r="P4" s="196"/>
      <c r="Q4" s="196"/>
      <c r="R4" s="196"/>
      <c r="S4" s="196"/>
      <c r="T4" s="196"/>
      <c r="U4" s="196"/>
      <c r="V4" s="196"/>
      <c r="W4" s="196"/>
      <c r="X4" s="196"/>
      <c r="Y4" s="196"/>
      <c r="Z4" s="196"/>
      <c r="AA4" s="196"/>
      <c r="AB4" s="196"/>
      <c r="AC4" s="196"/>
      <c r="AD4" s="196"/>
      <c r="AE4" s="196"/>
      <c r="AF4" s="196"/>
      <c r="AG4" s="196"/>
      <c r="AH4" s="196"/>
      <c r="AI4" s="196"/>
      <c r="AJ4" s="196"/>
      <c r="AK4" s="196"/>
      <c r="AL4" s="197"/>
    </row>
    <row r="5" spans="1:38" x14ac:dyDescent="0.25">
      <c r="A5" s="20"/>
      <c r="B5" s="18"/>
      <c r="C5" s="198" t="s">
        <v>13</v>
      </c>
      <c r="D5" s="199"/>
      <c r="E5" s="199"/>
      <c r="F5" s="200"/>
      <c r="G5" s="201" t="s">
        <v>284</v>
      </c>
      <c r="H5" s="201"/>
      <c r="I5" s="201"/>
      <c r="J5" s="201"/>
      <c r="K5" s="19"/>
      <c r="L5" s="202" t="s">
        <v>285</v>
      </c>
      <c r="M5" s="203"/>
      <c r="N5" s="203"/>
      <c r="O5" s="204"/>
      <c r="P5" s="202" t="s">
        <v>286</v>
      </c>
      <c r="Q5" s="203"/>
      <c r="R5" s="203"/>
      <c r="S5" s="203"/>
      <c r="T5" s="204"/>
      <c r="U5" s="19"/>
      <c r="V5" s="205" t="s">
        <v>287</v>
      </c>
      <c r="W5" s="199"/>
      <c r="X5" s="199"/>
      <c r="Y5" s="200"/>
      <c r="Z5" s="205" t="s">
        <v>288</v>
      </c>
      <c r="AA5" s="199"/>
      <c r="AB5" s="199"/>
      <c r="AC5" s="200"/>
      <c r="AD5" s="19"/>
      <c r="AE5" s="206" t="s">
        <v>24</v>
      </c>
      <c r="AF5" s="206"/>
      <c r="AG5" s="206"/>
      <c r="AH5" s="206"/>
      <c r="AI5" s="206" t="s">
        <v>289</v>
      </c>
      <c r="AJ5" s="206"/>
      <c r="AK5" s="207"/>
      <c r="AL5" s="20"/>
    </row>
    <row r="6" spans="1:38" x14ac:dyDescent="0.25">
      <c r="A6" s="20"/>
      <c r="B6" s="18"/>
      <c r="C6" s="178" t="s">
        <v>16</v>
      </c>
      <c r="D6" s="179"/>
      <c r="E6" s="179"/>
      <c r="F6" s="180"/>
      <c r="G6" s="181" t="s">
        <v>290</v>
      </c>
      <c r="H6" s="181"/>
      <c r="I6" s="181"/>
      <c r="J6" s="181"/>
      <c r="K6" s="19"/>
      <c r="L6" s="182" t="s">
        <v>291</v>
      </c>
      <c r="M6" s="183"/>
      <c r="N6" s="183"/>
      <c r="O6" s="184"/>
      <c r="P6" s="182" t="s">
        <v>292</v>
      </c>
      <c r="Q6" s="183"/>
      <c r="R6" s="183"/>
      <c r="S6" s="183"/>
      <c r="T6" s="184"/>
      <c r="U6" s="19"/>
      <c r="V6" s="185" t="s">
        <v>293</v>
      </c>
      <c r="W6" s="179"/>
      <c r="X6" s="179"/>
      <c r="Y6" s="180"/>
      <c r="Z6" s="185" t="s">
        <v>294</v>
      </c>
      <c r="AA6" s="179"/>
      <c r="AB6" s="179"/>
      <c r="AC6" s="180"/>
      <c r="AD6" s="19"/>
      <c r="AE6" s="166" t="s">
        <v>25</v>
      </c>
      <c r="AF6" s="166"/>
      <c r="AG6" s="166"/>
      <c r="AH6" s="166"/>
      <c r="AI6" s="166" t="s">
        <v>295</v>
      </c>
      <c r="AJ6" s="166"/>
      <c r="AK6" s="167"/>
      <c r="AL6" s="20"/>
    </row>
    <row r="7" spans="1:38" ht="15.75" thickBot="1" x14ac:dyDescent="0.3">
      <c r="A7" s="23"/>
      <c r="B7" s="21"/>
      <c r="C7" s="168" t="s">
        <v>296</v>
      </c>
      <c r="D7" s="169"/>
      <c r="E7" s="169"/>
      <c r="F7" s="170"/>
      <c r="G7" s="171" t="s">
        <v>297</v>
      </c>
      <c r="H7" s="171"/>
      <c r="I7" s="171"/>
      <c r="J7" s="171"/>
      <c r="K7" s="22"/>
      <c r="L7" s="172" t="s">
        <v>298</v>
      </c>
      <c r="M7" s="173"/>
      <c r="N7" s="173"/>
      <c r="O7" s="174"/>
      <c r="P7" s="172" t="s">
        <v>299</v>
      </c>
      <c r="Q7" s="173"/>
      <c r="R7" s="173"/>
      <c r="S7" s="173"/>
      <c r="T7" s="174"/>
      <c r="U7" s="22"/>
      <c r="V7" s="175" t="s">
        <v>23</v>
      </c>
      <c r="W7" s="169"/>
      <c r="X7" s="169"/>
      <c r="Y7" s="170"/>
      <c r="Z7" s="175" t="s">
        <v>300</v>
      </c>
      <c r="AA7" s="169"/>
      <c r="AB7" s="169"/>
      <c r="AC7" s="170"/>
      <c r="AD7" s="22"/>
      <c r="AE7" s="176" t="s">
        <v>301</v>
      </c>
      <c r="AF7" s="176"/>
      <c r="AG7" s="176"/>
      <c r="AH7" s="176"/>
      <c r="AI7" s="176" t="s">
        <v>302</v>
      </c>
      <c r="AJ7" s="176"/>
      <c r="AK7" s="177"/>
      <c r="AL7" s="23"/>
    </row>
    <row r="8" spans="1:38" ht="29.25" thickTop="1" x14ac:dyDescent="0.25">
      <c r="A8" s="214" t="s">
        <v>322</v>
      </c>
      <c r="B8" s="214"/>
      <c r="C8" s="214"/>
      <c r="D8" s="214"/>
      <c r="E8" s="214"/>
      <c r="F8" s="214"/>
      <c r="G8" s="214"/>
      <c r="H8" s="214"/>
      <c r="I8" s="214"/>
      <c r="J8" s="214"/>
      <c r="K8" s="214"/>
      <c r="L8" s="214"/>
      <c r="M8" s="214"/>
      <c r="N8" s="214"/>
      <c r="O8" s="214"/>
      <c r="P8" s="214"/>
      <c r="Q8" s="214"/>
      <c r="R8" s="214"/>
      <c r="S8" s="214"/>
      <c r="T8" s="214"/>
      <c r="U8" s="214"/>
      <c r="V8" s="214"/>
      <c r="W8" s="214"/>
      <c r="X8" s="214"/>
      <c r="Y8" s="214"/>
      <c r="Z8" s="214"/>
      <c r="AA8" s="214"/>
      <c r="AB8" s="214"/>
      <c r="AC8" s="214"/>
      <c r="AD8" s="214"/>
      <c r="AE8" s="214"/>
      <c r="AF8" s="214"/>
      <c r="AG8" s="214"/>
      <c r="AH8" s="214"/>
      <c r="AI8" s="214"/>
      <c r="AJ8" s="214"/>
      <c r="AK8" s="214"/>
      <c r="AL8" s="214"/>
    </row>
    <row r="9" spans="1:38" ht="30" customHeight="1" x14ac:dyDescent="0.25">
      <c r="A9" s="208" t="s">
        <v>303</v>
      </c>
      <c r="B9" s="209"/>
      <c r="C9" s="209"/>
      <c r="D9" s="209"/>
      <c r="E9" s="209"/>
      <c r="F9" s="210"/>
      <c r="G9" s="208" t="s">
        <v>522</v>
      </c>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10"/>
    </row>
    <row r="10" spans="1:38" x14ac:dyDescent="0.25">
      <c r="A10" s="160" t="s">
        <v>304</v>
      </c>
      <c r="B10" s="161"/>
      <c r="C10" s="161"/>
      <c r="D10" s="161"/>
      <c r="E10" s="161"/>
      <c r="F10" s="162"/>
      <c r="G10" s="160" t="s">
        <v>305</v>
      </c>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2"/>
    </row>
    <row r="11" spans="1:38" ht="30" customHeight="1" x14ac:dyDescent="0.25">
      <c r="A11" s="211" t="s">
        <v>650</v>
      </c>
      <c r="B11" s="212"/>
      <c r="C11" s="212"/>
      <c r="D11" s="212"/>
      <c r="E11" s="212"/>
      <c r="F11" s="213"/>
      <c r="G11" s="211" t="s">
        <v>642</v>
      </c>
      <c r="H11" s="212"/>
      <c r="I11" s="212"/>
      <c r="J11" s="212"/>
      <c r="K11" s="212"/>
      <c r="L11" s="212"/>
      <c r="M11" s="212"/>
      <c r="N11" s="212"/>
      <c r="O11" s="212"/>
      <c r="P11" s="212"/>
      <c r="Q11" s="212"/>
      <c r="R11" s="212"/>
      <c r="S11" s="212"/>
      <c r="T11" s="212"/>
      <c r="U11" s="212"/>
      <c r="V11" s="212"/>
      <c r="W11" s="212"/>
      <c r="X11" s="212"/>
      <c r="Y11" s="212"/>
      <c r="Z11" s="212"/>
      <c r="AA11" s="212"/>
      <c r="AB11" s="212"/>
      <c r="AC11" s="212"/>
      <c r="AD11" s="212"/>
      <c r="AE11" s="212"/>
      <c r="AF11" s="212"/>
      <c r="AG11" s="212"/>
      <c r="AH11" s="212"/>
      <c r="AI11" s="212"/>
      <c r="AJ11" s="212"/>
      <c r="AK11" s="212"/>
      <c r="AL11" s="213"/>
    </row>
    <row r="12" spans="1:38" ht="30" customHeight="1" x14ac:dyDescent="0.25">
      <c r="A12" s="211" t="s">
        <v>651</v>
      </c>
      <c r="B12" s="212"/>
      <c r="C12" s="212"/>
      <c r="D12" s="212"/>
      <c r="E12" s="212"/>
      <c r="F12" s="213"/>
      <c r="G12" s="211" t="s">
        <v>644</v>
      </c>
      <c r="H12" s="212"/>
      <c r="I12" s="212"/>
      <c r="J12" s="212"/>
      <c r="K12" s="212"/>
      <c r="L12" s="212"/>
      <c r="M12" s="212"/>
      <c r="N12" s="212"/>
      <c r="O12" s="212"/>
      <c r="P12" s="212"/>
      <c r="Q12" s="212"/>
      <c r="R12" s="212"/>
      <c r="S12" s="212"/>
      <c r="T12" s="212"/>
      <c r="U12" s="212"/>
      <c r="V12" s="212"/>
      <c r="W12" s="212"/>
      <c r="X12" s="212"/>
      <c r="Y12" s="212"/>
      <c r="Z12" s="212"/>
      <c r="AA12" s="212"/>
      <c r="AB12" s="212"/>
      <c r="AC12" s="212"/>
      <c r="AD12" s="212"/>
      <c r="AE12" s="212"/>
      <c r="AF12" s="212"/>
      <c r="AG12" s="212"/>
      <c r="AH12" s="212"/>
      <c r="AI12" s="212"/>
      <c r="AJ12" s="212"/>
      <c r="AK12" s="212"/>
      <c r="AL12" s="213"/>
    </row>
    <row r="13" spans="1:38" ht="30" customHeight="1" x14ac:dyDescent="0.25">
      <c r="A13" s="221" t="s">
        <v>652</v>
      </c>
      <c r="B13" s="222"/>
      <c r="C13" s="222"/>
      <c r="D13" s="222"/>
      <c r="E13" s="222"/>
      <c r="F13" s="223"/>
      <c r="G13" s="208" t="s">
        <v>643</v>
      </c>
      <c r="H13" s="209"/>
      <c r="I13" s="209"/>
      <c r="J13" s="209"/>
      <c r="K13" s="209"/>
      <c r="L13" s="209"/>
      <c r="M13" s="209"/>
      <c r="N13" s="209"/>
      <c r="O13" s="209"/>
      <c r="P13" s="209"/>
      <c r="Q13" s="209"/>
      <c r="R13" s="209"/>
      <c r="S13" s="209"/>
      <c r="T13" s="209"/>
      <c r="U13" s="209"/>
      <c r="V13" s="209"/>
      <c r="W13" s="209"/>
      <c r="X13" s="209"/>
      <c r="Y13" s="209"/>
      <c r="Z13" s="209"/>
      <c r="AA13" s="209"/>
      <c r="AB13" s="209"/>
      <c r="AC13" s="209"/>
      <c r="AD13" s="209"/>
      <c r="AE13" s="209"/>
      <c r="AF13" s="209"/>
      <c r="AG13" s="209"/>
      <c r="AH13" s="209"/>
      <c r="AI13" s="209"/>
      <c r="AJ13" s="209"/>
      <c r="AK13" s="209"/>
      <c r="AL13" s="210"/>
    </row>
    <row r="14" spans="1:38" ht="30" customHeight="1" x14ac:dyDescent="0.25">
      <c r="A14" s="224"/>
      <c r="B14" s="225"/>
      <c r="C14" s="225"/>
      <c r="D14" s="225"/>
      <c r="E14" s="225"/>
      <c r="F14" s="226"/>
      <c r="G14" s="233" t="s">
        <v>523</v>
      </c>
      <c r="H14" s="234"/>
      <c r="I14" s="227" t="s">
        <v>326</v>
      </c>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row>
    <row r="15" spans="1:38" x14ac:dyDescent="0.25">
      <c r="A15" s="224"/>
      <c r="B15" s="225"/>
      <c r="C15" s="225"/>
      <c r="D15" s="225"/>
      <c r="E15" s="225"/>
      <c r="F15" s="226"/>
      <c r="G15" s="235"/>
      <c r="H15" s="236"/>
      <c r="I15" s="229" t="s">
        <v>306</v>
      </c>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row>
    <row r="16" spans="1:38" x14ac:dyDescent="0.25">
      <c r="A16" s="224"/>
      <c r="B16" s="225"/>
      <c r="C16" s="225"/>
      <c r="D16" s="225"/>
      <c r="E16" s="225"/>
      <c r="F16" s="226"/>
      <c r="G16" s="235"/>
      <c r="H16" s="236"/>
      <c r="I16" s="231"/>
      <c r="J16" s="232"/>
      <c r="K16" s="232"/>
      <c r="L16" s="232"/>
      <c r="M16" s="232"/>
      <c r="N16" s="232"/>
      <c r="O16" s="232"/>
      <c r="P16" s="232"/>
      <c r="Q16" s="232"/>
      <c r="R16" s="232"/>
      <c r="S16" s="232"/>
      <c r="T16" s="232"/>
      <c r="U16" s="232"/>
      <c r="V16" s="232"/>
      <c r="W16" s="232"/>
      <c r="X16" s="232"/>
      <c r="Y16" s="232"/>
      <c r="Z16" s="232"/>
      <c r="AA16" s="232"/>
      <c r="AB16" s="232"/>
      <c r="AC16" s="232"/>
      <c r="AD16" s="232"/>
      <c r="AE16" s="232"/>
      <c r="AF16" s="232"/>
      <c r="AG16" s="232"/>
      <c r="AH16" s="232"/>
      <c r="AI16" s="232"/>
      <c r="AJ16" s="232"/>
      <c r="AK16" s="232"/>
      <c r="AL16" s="232"/>
    </row>
    <row r="17" spans="1:38" x14ac:dyDescent="0.25">
      <c r="A17" s="224"/>
      <c r="B17" s="225"/>
      <c r="C17" s="225"/>
      <c r="D17" s="225"/>
      <c r="E17" s="225"/>
      <c r="F17" s="226"/>
      <c r="G17" s="235"/>
      <c r="H17" s="236"/>
      <c r="I17" s="231"/>
      <c r="J17" s="232"/>
      <c r="K17" s="232"/>
      <c r="L17" s="232"/>
      <c r="M17" s="232"/>
      <c r="N17" s="232"/>
      <c r="O17" s="232"/>
      <c r="P17" s="232"/>
      <c r="Q17" s="232"/>
      <c r="R17" s="232"/>
      <c r="S17" s="232"/>
      <c r="T17" s="232"/>
      <c r="U17" s="232"/>
      <c r="V17" s="232"/>
      <c r="W17" s="232"/>
      <c r="X17" s="232"/>
      <c r="Y17" s="232"/>
      <c r="Z17" s="232"/>
      <c r="AA17" s="232"/>
      <c r="AB17" s="232"/>
      <c r="AC17" s="232"/>
      <c r="AD17" s="232"/>
      <c r="AE17" s="232"/>
      <c r="AF17" s="232"/>
      <c r="AG17" s="232"/>
      <c r="AH17" s="232"/>
      <c r="AI17" s="232"/>
      <c r="AJ17" s="232"/>
      <c r="AK17" s="232"/>
      <c r="AL17" s="232"/>
    </row>
    <row r="18" spans="1:38" x14ac:dyDescent="0.25">
      <c r="A18" s="224"/>
      <c r="B18" s="225"/>
      <c r="C18" s="225"/>
      <c r="D18" s="225"/>
      <c r="E18" s="225"/>
      <c r="F18" s="226"/>
      <c r="G18" s="235"/>
      <c r="H18" s="236"/>
      <c r="I18" s="231"/>
      <c r="J18" s="232"/>
      <c r="K18" s="232"/>
      <c r="L18" s="232"/>
      <c r="M18" s="232"/>
      <c r="N18" s="232"/>
      <c r="O18" s="232"/>
      <c r="P18" s="232"/>
      <c r="Q18" s="232"/>
      <c r="R18" s="232"/>
      <c r="S18" s="232"/>
      <c r="T18" s="232"/>
      <c r="U18" s="232"/>
      <c r="V18" s="232"/>
      <c r="W18" s="232"/>
      <c r="X18" s="232"/>
      <c r="Y18" s="232"/>
      <c r="Z18" s="232"/>
      <c r="AA18" s="232"/>
      <c r="AB18" s="232"/>
      <c r="AC18" s="232"/>
      <c r="AD18" s="232"/>
      <c r="AE18" s="232"/>
      <c r="AF18" s="232"/>
      <c r="AG18" s="232"/>
      <c r="AH18" s="232"/>
      <c r="AI18" s="232"/>
      <c r="AJ18" s="232"/>
      <c r="AK18" s="232"/>
      <c r="AL18" s="232"/>
    </row>
    <row r="19" spans="1:38" ht="15.75" thickBot="1" x14ac:dyDescent="0.3">
      <c r="A19" s="224"/>
      <c r="B19" s="225"/>
      <c r="C19" s="225"/>
      <c r="D19" s="225"/>
      <c r="E19" s="225"/>
      <c r="F19" s="226"/>
      <c r="G19" s="235"/>
      <c r="H19" s="236"/>
      <c r="I19" s="231"/>
      <c r="J19" s="232"/>
      <c r="K19" s="232"/>
      <c r="L19" s="232"/>
      <c r="M19" s="232"/>
      <c r="N19" s="232"/>
      <c r="O19" s="232"/>
      <c r="P19" s="232"/>
      <c r="Q19" s="232"/>
      <c r="R19" s="232"/>
      <c r="S19" s="232"/>
      <c r="T19" s="232"/>
      <c r="U19" s="232"/>
      <c r="V19" s="232"/>
      <c r="W19" s="232"/>
      <c r="X19" s="232"/>
      <c r="Y19" s="232"/>
      <c r="Z19" s="232"/>
      <c r="AA19" s="232"/>
      <c r="AB19" s="232"/>
      <c r="AC19" s="232"/>
      <c r="AD19" s="232"/>
      <c r="AE19" s="232"/>
      <c r="AF19" s="232"/>
      <c r="AG19" s="232"/>
      <c r="AH19" s="232"/>
      <c r="AI19" s="232"/>
      <c r="AJ19" s="232"/>
      <c r="AK19" s="232"/>
      <c r="AL19" s="232"/>
    </row>
    <row r="20" spans="1:38" s="55" customFormat="1" ht="29.25" thickTop="1" x14ac:dyDescent="0.25">
      <c r="A20" s="237" t="s">
        <v>528</v>
      </c>
      <c r="B20" s="237"/>
      <c r="C20" s="237"/>
      <c r="D20" s="237"/>
      <c r="E20" s="237"/>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7"/>
      <c r="AL20" s="237"/>
    </row>
    <row r="21" spans="1:38" s="55" customFormat="1" ht="30" customHeight="1" x14ac:dyDescent="0.25">
      <c r="A21" s="111" t="s">
        <v>303</v>
      </c>
      <c r="B21" s="112"/>
      <c r="C21" s="112"/>
      <c r="D21" s="112"/>
      <c r="E21" s="112"/>
      <c r="F21" s="113"/>
      <c r="G21" s="111" t="s">
        <v>529</v>
      </c>
      <c r="H21" s="112"/>
      <c r="I21" s="112"/>
      <c r="J21" s="112"/>
      <c r="K21" s="112"/>
      <c r="L21" s="112"/>
      <c r="M21" s="112"/>
      <c r="N21" s="112"/>
      <c r="O21" s="112"/>
      <c r="P21" s="112"/>
      <c r="Q21" s="112"/>
      <c r="R21" s="112"/>
      <c r="S21" s="112"/>
      <c r="T21" s="112"/>
      <c r="U21" s="112"/>
      <c r="V21" s="112"/>
      <c r="W21" s="112"/>
      <c r="X21" s="112"/>
      <c r="Y21" s="112"/>
      <c r="Z21" s="112"/>
      <c r="AA21" s="112"/>
      <c r="AB21" s="112"/>
      <c r="AC21" s="112"/>
      <c r="AD21" s="112"/>
      <c r="AE21" s="112"/>
      <c r="AF21" s="112"/>
      <c r="AG21" s="112"/>
      <c r="AH21" s="112"/>
      <c r="AI21" s="112"/>
      <c r="AJ21" s="112"/>
      <c r="AK21" s="112"/>
      <c r="AL21" s="113"/>
    </row>
    <row r="22" spans="1:38" s="55" customFormat="1" ht="30" customHeight="1" x14ac:dyDescent="0.25">
      <c r="A22" s="111" t="s">
        <v>304</v>
      </c>
      <c r="B22" s="112"/>
      <c r="C22" s="112"/>
      <c r="D22" s="112"/>
      <c r="E22" s="112"/>
      <c r="F22" s="113"/>
      <c r="G22" s="111" t="s">
        <v>522</v>
      </c>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3"/>
    </row>
    <row r="23" spans="1:38" s="55" customFormat="1" x14ac:dyDescent="0.25">
      <c r="A23" s="108" t="s">
        <v>308</v>
      </c>
      <c r="B23" s="109"/>
      <c r="C23" s="109"/>
      <c r="D23" s="109"/>
      <c r="E23" s="109"/>
      <c r="F23" s="110"/>
      <c r="G23" s="108" t="s">
        <v>305</v>
      </c>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10"/>
    </row>
    <row r="24" spans="1:38" s="55" customFormat="1" ht="39.950000000000003" customHeight="1" x14ac:dyDescent="0.25">
      <c r="A24" s="215" t="s">
        <v>648</v>
      </c>
      <c r="B24" s="216"/>
      <c r="C24" s="216"/>
      <c r="D24" s="216"/>
      <c r="E24" s="216"/>
      <c r="F24" s="217"/>
      <c r="G24" s="218" t="s">
        <v>647</v>
      </c>
      <c r="H24" s="219"/>
      <c r="I24" s="219"/>
      <c r="J24" s="219"/>
      <c r="K24" s="219"/>
      <c r="L24" s="219"/>
      <c r="M24" s="219"/>
      <c r="N24" s="219"/>
      <c r="O24" s="219"/>
      <c r="P24" s="219"/>
      <c r="Q24" s="219"/>
      <c r="R24" s="219"/>
      <c r="S24" s="219"/>
      <c r="T24" s="219"/>
      <c r="U24" s="219"/>
      <c r="V24" s="219"/>
      <c r="W24" s="219"/>
      <c r="X24" s="219"/>
      <c r="Y24" s="219"/>
      <c r="Z24" s="219"/>
      <c r="AA24" s="219"/>
      <c r="AB24" s="219"/>
      <c r="AC24" s="219"/>
      <c r="AD24" s="219"/>
      <c r="AE24" s="219"/>
      <c r="AF24" s="219"/>
      <c r="AG24" s="219"/>
      <c r="AH24" s="219"/>
      <c r="AI24" s="219"/>
      <c r="AJ24" s="219"/>
      <c r="AK24" s="219"/>
      <c r="AL24" s="220"/>
    </row>
    <row r="25" spans="1:38" s="55" customFormat="1" ht="15" customHeight="1" x14ac:dyDescent="0.25">
      <c r="A25" s="108" t="s">
        <v>649</v>
      </c>
      <c r="B25" s="109"/>
      <c r="C25" s="109"/>
      <c r="D25" s="109"/>
      <c r="E25" s="109"/>
      <c r="F25" s="110"/>
      <c r="G25" s="242" t="s">
        <v>527</v>
      </c>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10"/>
    </row>
    <row r="26" spans="1:38" s="55" customFormat="1" x14ac:dyDescent="0.25">
      <c r="A26" s="108" t="s">
        <v>530</v>
      </c>
      <c r="B26" s="109"/>
      <c r="C26" s="109"/>
      <c r="D26" s="109"/>
      <c r="E26" s="109"/>
      <c r="F26" s="110"/>
      <c r="G26" s="108" t="s">
        <v>545</v>
      </c>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10"/>
    </row>
    <row r="27" spans="1:38" s="55" customFormat="1" x14ac:dyDescent="0.25">
      <c r="A27" s="108" t="s">
        <v>531</v>
      </c>
      <c r="B27" s="109"/>
      <c r="C27" s="109"/>
      <c r="D27" s="109"/>
      <c r="E27" s="109"/>
      <c r="F27" s="110"/>
      <c r="G27" s="108" t="s">
        <v>546</v>
      </c>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109"/>
      <c r="AL27" s="110"/>
    </row>
    <row r="28" spans="1:38" s="55" customFormat="1" x14ac:dyDescent="0.25">
      <c r="A28" s="108" t="s">
        <v>532</v>
      </c>
      <c r="B28" s="109"/>
      <c r="C28" s="109"/>
      <c r="D28" s="109"/>
      <c r="E28" s="109"/>
      <c r="F28" s="110"/>
      <c r="G28" s="108" t="s">
        <v>547</v>
      </c>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109"/>
      <c r="AL28" s="110"/>
    </row>
    <row r="29" spans="1:38" s="55" customFormat="1" x14ac:dyDescent="0.25">
      <c r="A29" s="108" t="s">
        <v>533</v>
      </c>
      <c r="B29" s="109"/>
      <c r="C29" s="109"/>
      <c r="D29" s="109"/>
      <c r="E29" s="109"/>
      <c r="F29" s="110"/>
      <c r="G29" s="108" t="s">
        <v>548</v>
      </c>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10"/>
    </row>
    <row r="30" spans="1:38" s="55" customFormat="1" x14ac:dyDescent="0.25">
      <c r="A30" s="108" t="s">
        <v>534</v>
      </c>
      <c r="B30" s="109"/>
      <c r="C30" s="109"/>
      <c r="D30" s="109"/>
      <c r="E30" s="109"/>
      <c r="F30" s="110"/>
      <c r="G30" s="108" t="s">
        <v>549</v>
      </c>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10"/>
    </row>
    <row r="31" spans="1:38" s="55" customFormat="1" x14ac:dyDescent="0.25">
      <c r="A31" s="108" t="s">
        <v>535</v>
      </c>
      <c r="B31" s="109"/>
      <c r="C31" s="109"/>
      <c r="D31" s="109"/>
      <c r="E31" s="109"/>
      <c r="F31" s="110"/>
      <c r="G31" s="108" t="s">
        <v>550</v>
      </c>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09"/>
      <c r="AL31" s="110"/>
    </row>
    <row r="32" spans="1:38" s="55" customFormat="1" x14ac:dyDescent="0.25">
      <c r="A32" s="108" t="s">
        <v>536</v>
      </c>
      <c r="B32" s="109"/>
      <c r="C32" s="109"/>
      <c r="D32" s="109"/>
      <c r="E32" s="109"/>
      <c r="F32" s="110"/>
      <c r="G32" s="108" t="s">
        <v>551</v>
      </c>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9"/>
      <c r="AL32" s="110"/>
    </row>
    <row r="33" spans="1:38" s="55" customFormat="1" x14ac:dyDescent="0.25">
      <c r="A33" s="108" t="s">
        <v>537</v>
      </c>
      <c r="B33" s="109"/>
      <c r="C33" s="109"/>
      <c r="D33" s="109"/>
      <c r="E33" s="109"/>
      <c r="F33" s="110"/>
      <c r="G33" s="108" t="s">
        <v>552</v>
      </c>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9"/>
      <c r="AL33" s="110"/>
    </row>
    <row r="34" spans="1:38" s="55" customFormat="1" ht="30" customHeight="1" x14ac:dyDescent="0.25">
      <c r="A34" s="108" t="s">
        <v>538</v>
      </c>
      <c r="B34" s="109"/>
      <c r="C34" s="109"/>
      <c r="D34" s="109"/>
      <c r="E34" s="109"/>
      <c r="F34" s="110"/>
      <c r="G34" s="111" t="s">
        <v>553</v>
      </c>
      <c r="H34" s="112"/>
      <c r="I34" s="112"/>
      <c r="J34" s="112"/>
      <c r="K34" s="112"/>
      <c r="L34" s="112"/>
      <c r="M34" s="112"/>
      <c r="N34" s="112"/>
      <c r="O34" s="112"/>
      <c r="P34" s="112"/>
      <c r="Q34" s="112"/>
      <c r="R34" s="112"/>
      <c r="S34" s="112"/>
      <c r="T34" s="112"/>
      <c r="U34" s="112"/>
      <c r="V34" s="112"/>
      <c r="W34" s="112"/>
      <c r="X34" s="112"/>
      <c r="Y34" s="112"/>
      <c r="Z34" s="112"/>
      <c r="AA34" s="112"/>
      <c r="AB34" s="112"/>
      <c r="AC34" s="112"/>
      <c r="AD34" s="112"/>
      <c r="AE34" s="112"/>
      <c r="AF34" s="112"/>
      <c r="AG34" s="112"/>
      <c r="AH34" s="112"/>
      <c r="AI34" s="112"/>
      <c r="AJ34" s="112"/>
      <c r="AK34" s="112"/>
      <c r="AL34" s="113"/>
    </row>
    <row r="35" spans="1:38" s="55" customFormat="1" x14ac:dyDescent="0.25">
      <c r="A35" s="108" t="s">
        <v>539</v>
      </c>
      <c r="B35" s="109"/>
      <c r="C35" s="109"/>
      <c r="D35" s="109"/>
      <c r="E35" s="109"/>
      <c r="F35" s="110"/>
      <c r="G35" s="108" t="s">
        <v>554</v>
      </c>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10"/>
    </row>
    <row r="36" spans="1:38" s="55" customFormat="1" x14ac:dyDescent="0.25">
      <c r="A36" s="108" t="s">
        <v>540</v>
      </c>
      <c r="B36" s="109"/>
      <c r="C36" s="109"/>
      <c r="D36" s="109"/>
      <c r="E36" s="109"/>
      <c r="F36" s="110"/>
      <c r="G36" s="108" t="s">
        <v>555</v>
      </c>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10"/>
    </row>
    <row r="37" spans="1:38" s="55" customFormat="1" x14ac:dyDescent="0.25">
      <c r="A37" s="108" t="s">
        <v>541</v>
      </c>
      <c r="B37" s="109"/>
      <c r="C37" s="109"/>
      <c r="D37" s="109"/>
      <c r="E37" s="109"/>
      <c r="F37" s="110"/>
      <c r="G37" s="108" t="s">
        <v>556</v>
      </c>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10"/>
    </row>
    <row r="38" spans="1:38" s="55" customFormat="1" x14ac:dyDescent="0.25">
      <c r="A38" s="108" t="s">
        <v>542</v>
      </c>
      <c r="B38" s="109"/>
      <c r="C38" s="109"/>
      <c r="D38" s="109"/>
      <c r="E38" s="109"/>
      <c r="F38" s="110"/>
      <c r="G38" s="108" t="s">
        <v>557</v>
      </c>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10"/>
    </row>
    <row r="39" spans="1:38" s="55" customFormat="1" x14ac:dyDescent="0.25">
      <c r="A39" s="108" t="s">
        <v>543</v>
      </c>
      <c r="B39" s="109"/>
      <c r="C39" s="109"/>
      <c r="D39" s="109"/>
      <c r="E39" s="109"/>
      <c r="F39" s="110"/>
      <c r="G39" s="108" t="s">
        <v>558</v>
      </c>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10"/>
    </row>
    <row r="40" spans="1:38" s="55" customFormat="1" x14ac:dyDescent="0.25">
      <c r="A40" s="108" t="s">
        <v>544</v>
      </c>
      <c r="B40" s="109"/>
      <c r="C40" s="109"/>
      <c r="D40" s="109"/>
      <c r="E40" s="109"/>
      <c r="F40" s="110"/>
      <c r="G40" s="108" t="s">
        <v>559</v>
      </c>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9"/>
      <c r="AL40" s="110"/>
    </row>
    <row r="41" spans="1:38" s="55" customFormat="1" x14ac:dyDescent="0.25">
      <c r="A41" s="108" t="s">
        <v>577</v>
      </c>
      <c r="B41" s="109"/>
      <c r="C41" s="109"/>
      <c r="D41" s="109"/>
      <c r="E41" s="109"/>
      <c r="F41" s="110"/>
      <c r="G41" s="108" t="s">
        <v>560</v>
      </c>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9"/>
      <c r="AL41" s="110"/>
    </row>
    <row r="42" spans="1:38" s="55" customFormat="1" x14ac:dyDescent="0.25">
      <c r="A42" s="108" t="s">
        <v>578</v>
      </c>
      <c r="B42" s="109"/>
      <c r="C42" s="109"/>
      <c r="D42" s="109"/>
      <c r="E42" s="109"/>
      <c r="F42" s="110"/>
      <c r="G42" s="108" t="s">
        <v>561</v>
      </c>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c r="AL42" s="110"/>
    </row>
    <row r="43" spans="1:38" s="55" customFormat="1" x14ac:dyDescent="0.25">
      <c r="A43" s="108" t="s">
        <v>579</v>
      </c>
      <c r="B43" s="109"/>
      <c r="C43" s="109"/>
      <c r="D43" s="109"/>
      <c r="E43" s="109"/>
      <c r="F43" s="110"/>
      <c r="G43" s="108" t="s">
        <v>562</v>
      </c>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10"/>
    </row>
    <row r="44" spans="1:38" s="55" customFormat="1" x14ac:dyDescent="0.25">
      <c r="A44" s="108" t="s">
        <v>581</v>
      </c>
      <c r="B44" s="109"/>
      <c r="C44" s="109"/>
      <c r="D44" s="109"/>
      <c r="E44" s="109"/>
      <c r="F44" s="110"/>
      <c r="G44" s="108" t="s">
        <v>563</v>
      </c>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10"/>
    </row>
    <row r="45" spans="1:38" s="55" customFormat="1" x14ac:dyDescent="0.25">
      <c r="A45" s="108" t="s">
        <v>580</v>
      </c>
      <c r="B45" s="109"/>
      <c r="C45" s="109"/>
      <c r="D45" s="109"/>
      <c r="E45" s="109"/>
      <c r="F45" s="110"/>
      <c r="G45" s="108" t="s">
        <v>564</v>
      </c>
      <c r="H45" s="109"/>
      <c r="I45" s="109"/>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10"/>
    </row>
    <row r="46" spans="1:38" s="55" customFormat="1" x14ac:dyDescent="0.25">
      <c r="A46" s="108" t="s">
        <v>582</v>
      </c>
      <c r="B46" s="109"/>
      <c r="C46" s="109"/>
      <c r="D46" s="109"/>
      <c r="E46" s="109"/>
      <c r="F46" s="110"/>
      <c r="G46" s="108" t="s">
        <v>565</v>
      </c>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10"/>
    </row>
    <row r="47" spans="1:38" s="55" customFormat="1" x14ac:dyDescent="0.25">
      <c r="A47" s="108" t="s">
        <v>583</v>
      </c>
      <c r="B47" s="109"/>
      <c r="C47" s="109"/>
      <c r="D47" s="109"/>
      <c r="E47" s="109"/>
      <c r="F47" s="110"/>
      <c r="G47" s="108" t="s">
        <v>566</v>
      </c>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10"/>
    </row>
    <row r="48" spans="1:38" s="55" customFormat="1" x14ac:dyDescent="0.25">
      <c r="A48" s="108" t="s">
        <v>584</v>
      </c>
      <c r="B48" s="109"/>
      <c r="C48" s="109"/>
      <c r="D48" s="109"/>
      <c r="E48" s="109"/>
      <c r="F48" s="110"/>
      <c r="G48" s="108" t="s">
        <v>567</v>
      </c>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10"/>
    </row>
    <row r="49" spans="1:38" s="55" customFormat="1" x14ac:dyDescent="0.25">
      <c r="A49" s="108" t="s">
        <v>585</v>
      </c>
      <c r="B49" s="109"/>
      <c r="C49" s="109"/>
      <c r="D49" s="109"/>
      <c r="E49" s="109"/>
      <c r="F49" s="110"/>
      <c r="G49" s="108" t="s">
        <v>568</v>
      </c>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10"/>
    </row>
    <row r="50" spans="1:38" s="55" customFormat="1" x14ac:dyDescent="0.25">
      <c r="A50" s="108" t="s">
        <v>586</v>
      </c>
      <c r="B50" s="109"/>
      <c r="C50" s="109"/>
      <c r="D50" s="109"/>
      <c r="E50" s="109"/>
      <c r="F50" s="110"/>
      <c r="G50" s="108" t="s">
        <v>569</v>
      </c>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10"/>
    </row>
    <row r="51" spans="1:38" s="55" customFormat="1" x14ac:dyDescent="0.25">
      <c r="A51" s="108" t="s">
        <v>587</v>
      </c>
      <c r="B51" s="109"/>
      <c r="C51" s="109"/>
      <c r="D51" s="109"/>
      <c r="E51" s="109"/>
      <c r="F51" s="110"/>
      <c r="G51" s="108" t="s">
        <v>570</v>
      </c>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10"/>
    </row>
    <row r="52" spans="1:38" s="55" customFormat="1" x14ac:dyDescent="0.25">
      <c r="A52" s="108" t="s">
        <v>588</v>
      </c>
      <c r="B52" s="109"/>
      <c r="C52" s="109"/>
      <c r="D52" s="109"/>
      <c r="E52" s="109"/>
      <c r="F52" s="110"/>
      <c r="G52" s="108" t="s">
        <v>571</v>
      </c>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10"/>
    </row>
    <row r="53" spans="1:38" s="55" customFormat="1" x14ac:dyDescent="0.25">
      <c r="A53" s="108" t="s">
        <v>589</v>
      </c>
      <c r="B53" s="109"/>
      <c r="C53" s="109"/>
      <c r="D53" s="109"/>
      <c r="E53" s="109"/>
      <c r="F53" s="110"/>
      <c r="G53" s="108" t="s">
        <v>572</v>
      </c>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10"/>
    </row>
    <row r="54" spans="1:38" s="55" customFormat="1" x14ac:dyDescent="0.25">
      <c r="A54" s="108" t="s">
        <v>591</v>
      </c>
      <c r="B54" s="109"/>
      <c r="C54" s="109"/>
      <c r="D54" s="109"/>
      <c r="E54" s="109"/>
      <c r="F54" s="110"/>
      <c r="G54" s="108" t="s">
        <v>590</v>
      </c>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10"/>
    </row>
    <row r="55" spans="1:38" s="55" customFormat="1" x14ac:dyDescent="0.25">
      <c r="A55" s="108" t="s">
        <v>592</v>
      </c>
      <c r="B55" s="109"/>
      <c r="C55" s="109"/>
      <c r="D55" s="109"/>
      <c r="E55" s="109"/>
      <c r="F55" s="110"/>
      <c r="G55" s="108" t="s">
        <v>593</v>
      </c>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10"/>
    </row>
    <row r="56" spans="1:38" s="55" customFormat="1" x14ac:dyDescent="0.25">
      <c r="A56" s="108" t="s">
        <v>594</v>
      </c>
      <c r="B56" s="109"/>
      <c r="C56" s="109"/>
      <c r="D56" s="109"/>
      <c r="E56" s="109"/>
      <c r="F56" s="110"/>
      <c r="G56" s="108" t="s">
        <v>573</v>
      </c>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09"/>
      <c r="AL56" s="110"/>
    </row>
    <row r="57" spans="1:38" s="55" customFormat="1" x14ac:dyDescent="0.25">
      <c r="A57" s="108" t="s">
        <v>595</v>
      </c>
      <c r="B57" s="109"/>
      <c r="C57" s="109"/>
      <c r="D57" s="109"/>
      <c r="E57" s="109"/>
      <c r="F57" s="110"/>
      <c r="G57" s="108" t="s">
        <v>574</v>
      </c>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09"/>
      <c r="AL57" s="110"/>
    </row>
    <row r="58" spans="1:38" s="55" customFormat="1" x14ac:dyDescent="0.25">
      <c r="A58" s="108" t="s">
        <v>596</v>
      </c>
      <c r="B58" s="109"/>
      <c r="C58" s="109"/>
      <c r="D58" s="109"/>
      <c r="E58" s="109"/>
      <c r="F58" s="110"/>
      <c r="G58" s="108" t="s">
        <v>575</v>
      </c>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09"/>
      <c r="AL58" s="110"/>
    </row>
    <row r="59" spans="1:38" s="55" customFormat="1" x14ac:dyDescent="0.25">
      <c r="A59" s="108" t="s">
        <v>597</v>
      </c>
      <c r="B59" s="109"/>
      <c r="C59" s="109"/>
      <c r="D59" s="109"/>
      <c r="E59" s="109"/>
      <c r="F59" s="110"/>
      <c r="G59" s="108" t="s">
        <v>576</v>
      </c>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09"/>
      <c r="AL59" s="110"/>
    </row>
    <row r="60" spans="1:38" s="55" customFormat="1" ht="30" customHeight="1" x14ac:dyDescent="0.25">
      <c r="A60" s="108" t="s">
        <v>598</v>
      </c>
      <c r="B60" s="109"/>
      <c r="C60" s="109"/>
      <c r="D60" s="109"/>
      <c r="E60" s="109"/>
      <c r="F60" s="110"/>
      <c r="G60" s="111" t="s">
        <v>646</v>
      </c>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2"/>
      <c r="AF60" s="112"/>
      <c r="AG60" s="112"/>
      <c r="AH60" s="112"/>
      <c r="AI60" s="112"/>
      <c r="AJ60" s="112"/>
      <c r="AK60" s="112"/>
      <c r="AL60" s="113"/>
    </row>
    <row r="61" spans="1:38" s="55" customFormat="1" x14ac:dyDescent="0.25">
      <c r="A61" s="108" t="s">
        <v>599</v>
      </c>
      <c r="B61" s="109"/>
      <c r="C61" s="109"/>
      <c r="D61" s="109"/>
      <c r="E61" s="109"/>
      <c r="F61" s="110"/>
      <c r="G61" s="108" t="s">
        <v>600</v>
      </c>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09"/>
      <c r="AL61" s="110"/>
    </row>
    <row r="62" spans="1:38" s="55" customFormat="1" x14ac:dyDescent="0.25">
      <c r="A62" s="108" t="s">
        <v>607</v>
      </c>
      <c r="B62" s="109"/>
      <c r="C62" s="109"/>
      <c r="D62" s="109"/>
      <c r="E62" s="109"/>
      <c r="F62" s="110"/>
      <c r="G62" s="108" t="s">
        <v>601</v>
      </c>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09"/>
      <c r="AL62" s="110"/>
    </row>
    <row r="63" spans="1:38" s="55" customFormat="1" x14ac:dyDescent="0.25">
      <c r="A63" s="108" t="s">
        <v>602</v>
      </c>
      <c r="B63" s="109"/>
      <c r="C63" s="109"/>
      <c r="D63" s="109"/>
      <c r="E63" s="109"/>
      <c r="F63" s="110"/>
      <c r="G63" s="108" t="s">
        <v>645</v>
      </c>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10"/>
    </row>
    <row r="64" spans="1:38" s="55" customFormat="1" x14ac:dyDescent="0.25">
      <c r="A64" s="108" t="s">
        <v>604</v>
      </c>
      <c r="B64" s="109"/>
      <c r="C64" s="109"/>
      <c r="D64" s="109"/>
      <c r="E64" s="109"/>
      <c r="F64" s="110"/>
      <c r="G64" s="108" t="s">
        <v>406</v>
      </c>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10"/>
    </row>
    <row r="65" spans="1:38" s="55" customFormat="1" x14ac:dyDescent="0.25">
      <c r="A65" s="108" t="s">
        <v>605</v>
      </c>
      <c r="B65" s="109"/>
      <c r="C65" s="109"/>
      <c r="D65" s="109"/>
      <c r="E65" s="109"/>
      <c r="F65" s="110"/>
      <c r="G65" s="108" t="s">
        <v>606</v>
      </c>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10"/>
    </row>
    <row r="66" spans="1:38" ht="28.5" x14ac:dyDescent="0.25">
      <c r="A66" s="238" t="s">
        <v>387</v>
      </c>
      <c r="B66" s="238"/>
      <c r="C66" s="238"/>
      <c r="D66" s="238"/>
      <c r="E66" s="238"/>
      <c r="F66" s="238"/>
      <c r="G66" s="238"/>
      <c r="H66" s="238"/>
      <c r="I66" s="238"/>
      <c r="J66" s="238"/>
      <c r="K66" s="238"/>
      <c r="L66" s="238"/>
      <c r="M66" s="238"/>
      <c r="N66" s="238"/>
      <c r="O66" s="238"/>
      <c r="P66" s="238"/>
      <c r="Q66" s="238"/>
      <c r="R66" s="238"/>
      <c r="S66" s="238"/>
      <c r="T66" s="238"/>
      <c r="U66" s="238"/>
      <c r="V66" s="238"/>
      <c r="W66" s="238"/>
      <c r="X66" s="238"/>
      <c r="Y66" s="238"/>
      <c r="Z66" s="238"/>
      <c r="AA66" s="238"/>
      <c r="AB66" s="238"/>
      <c r="AC66" s="238"/>
      <c r="AD66" s="238"/>
      <c r="AE66" s="238"/>
      <c r="AF66" s="238"/>
      <c r="AG66" s="238"/>
      <c r="AH66" s="238"/>
      <c r="AI66" s="238"/>
      <c r="AJ66" s="238"/>
      <c r="AK66" s="238"/>
      <c r="AL66" s="238"/>
    </row>
    <row r="67" spans="1:38" ht="30" customHeight="1" x14ac:dyDescent="0.25">
      <c r="A67" s="160" t="s">
        <v>303</v>
      </c>
      <c r="B67" s="161"/>
      <c r="C67" s="161"/>
      <c r="D67" s="161"/>
      <c r="E67" s="161"/>
      <c r="F67" s="162"/>
      <c r="G67" s="208" t="s">
        <v>525</v>
      </c>
      <c r="H67" s="209"/>
      <c r="I67" s="209"/>
      <c r="J67" s="209"/>
      <c r="K67" s="209"/>
      <c r="L67" s="209"/>
      <c r="M67" s="209"/>
      <c r="N67" s="209"/>
      <c r="O67" s="209"/>
      <c r="P67" s="209"/>
      <c r="Q67" s="209"/>
      <c r="R67" s="209"/>
      <c r="S67" s="209"/>
      <c r="T67" s="209"/>
      <c r="U67" s="209"/>
      <c r="V67" s="209"/>
      <c r="W67" s="209"/>
      <c r="X67" s="209"/>
      <c r="Y67" s="209"/>
      <c r="Z67" s="209"/>
      <c r="AA67" s="209"/>
      <c r="AB67" s="209"/>
      <c r="AC67" s="209"/>
      <c r="AD67" s="209"/>
      <c r="AE67" s="209"/>
      <c r="AF67" s="209"/>
      <c r="AG67" s="209"/>
      <c r="AH67" s="209"/>
      <c r="AI67" s="209"/>
      <c r="AJ67" s="209"/>
      <c r="AK67" s="209"/>
      <c r="AL67" s="210"/>
    </row>
    <row r="68" spans="1:38" x14ac:dyDescent="0.25">
      <c r="A68" s="160" t="s">
        <v>304</v>
      </c>
      <c r="B68" s="161"/>
      <c r="C68" s="161"/>
      <c r="D68" s="161"/>
      <c r="E68" s="161"/>
      <c r="F68" s="162"/>
      <c r="G68" s="160" t="s">
        <v>307</v>
      </c>
      <c r="H68" s="161"/>
      <c r="I68" s="161"/>
      <c r="J68" s="161"/>
      <c r="K68" s="161"/>
      <c r="L68" s="161"/>
      <c r="M68" s="161"/>
      <c r="N68" s="161"/>
      <c r="O68" s="161"/>
      <c r="P68" s="161"/>
      <c r="Q68" s="161"/>
      <c r="R68" s="161"/>
      <c r="S68" s="161"/>
      <c r="T68" s="161"/>
      <c r="U68" s="161"/>
      <c r="V68" s="161"/>
      <c r="W68" s="161"/>
      <c r="X68" s="161"/>
      <c r="Y68" s="161"/>
      <c r="Z68" s="161"/>
      <c r="AA68" s="161"/>
      <c r="AB68" s="161"/>
      <c r="AC68" s="161"/>
      <c r="AD68" s="161"/>
      <c r="AE68" s="161"/>
      <c r="AF68" s="161"/>
      <c r="AG68" s="161"/>
      <c r="AH68" s="161"/>
      <c r="AI68" s="161"/>
      <c r="AJ68" s="161"/>
      <c r="AK68" s="161"/>
      <c r="AL68" s="162"/>
    </row>
    <row r="69" spans="1:38" x14ac:dyDescent="0.25">
      <c r="A69" s="160" t="s">
        <v>308</v>
      </c>
      <c r="B69" s="161"/>
      <c r="C69" s="161"/>
      <c r="D69" s="161"/>
      <c r="E69" s="161"/>
      <c r="F69" s="162"/>
      <c r="G69" s="160" t="s">
        <v>305</v>
      </c>
      <c r="H69" s="161"/>
      <c r="I69" s="161"/>
      <c r="J69" s="161"/>
      <c r="K69" s="161"/>
      <c r="L69" s="161"/>
      <c r="M69" s="161"/>
      <c r="N69" s="161"/>
      <c r="O69" s="161"/>
      <c r="P69" s="161"/>
      <c r="Q69" s="161"/>
      <c r="R69" s="161"/>
      <c r="S69" s="161"/>
      <c r="T69" s="161"/>
      <c r="U69" s="161"/>
      <c r="V69" s="161"/>
      <c r="W69" s="161"/>
      <c r="X69" s="161"/>
      <c r="Y69" s="161"/>
      <c r="Z69" s="161"/>
      <c r="AA69" s="161"/>
      <c r="AB69" s="161"/>
      <c r="AC69" s="161"/>
      <c r="AD69" s="161"/>
      <c r="AE69" s="161"/>
      <c r="AF69" s="161"/>
      <c r="AG69" s="161"/>
      <c r="AH69" s="161"/>
      <c r="AI69" s="161"/>
      <c r="AJ69" s="161"/>
      <c r="AK69" s="161"/>
      <c r="AL69" s="162"/>
    </row>
    <row r="70" spans="1:38" x14ac:dyDescent="0.25">
      <c r="A70" s="163" t="s">
        <v>638</v>
      </c>
      <c r="B70" s="164"/>
      <c r="C70" s="164"/>
      <c r="D70" s="164"/>
      <c r="E70" s="164"/>
      <c r="F70" s="165"/>
      <c r="G70" s="152" t="s">
        <v>637</v>
      </c>
      <c r="H70" s="153"/>
      <c r="I70" s="153"/>
      <c r="J70" s="153"/>
      <c r="K70" s="153"/>
      <c r="L70" s="153"/>
      <c r="M70" s="153"/>
      <c r="N70" s="153"/>
      <c r="O70" s="153"/>
      <c r="P70" s="153"/>
      <c r="Q70" s="153"/>
      <c r="R70" s="153"/>
      <c r="S70" s="153"/>
      <c r="T70" s="153"/>
      <c r="U70" s="153"/>
      <c r="V70" s="153"/>
      <c r="W70" s="153"/>
      <c r="X70" s="153"/>
      <c r="Y70" s="153"/>
      <c r="Z70" s="153"/>
      <c r="AA70" s="153"/>
      <c r="AB70" s="153"/>
      <c r="AC70" s="153"/>
      <c r="AD70" s="153"/>
      <c r="AE70" s="153"/>
      <c r="AF70" s="153"/>
      <c r="AG70" s="153"/>
      <c r="AH70" s="153"/>
      <c r="AI70" s="153"/>
      <c r="AJ70" s="153"/>
      <c r="AK70" s="153"/>
      <c r="AL70" s="154"/>
    </row>
    <row r="71" spans="1:38" x14ac:dyDescent="0.25">
      <c r="A71" s="152" t="s">
        <v>609</v>
      </c>
      <c r="B71" s="153"/>
      <c r="C71" s="153"/>
      <c r="D71" s="153"/>
      <c r="E71" s="153"/>
      <c r="F71" s="154"/>
      <c r="G71" s="152" t="s">
        <v>608</v>
      </c>
      <c r="H71" s="153"/>
      <c r="I71" s="153"/>
      <c r="J71" s="153"/>
      <c r="K71" s="153"/>
      <c r="L71" s="153"/>
      <c r="M71" s="153"/>
      <c r="N71" s="153"/>
      <c r="O71" s="153"/>
      <c r="P71" s="153"/>
      <c r="Q71" s="153"/>
      <c r="R71" s="153"/>
      <c r="S71" s="153"/>
      <c r="T71" s="153"/>
      <c r="U71" s="153"/>
      <c r="V71" s="153"/>
      <c r="W71" s="153"/>
      <c r="X71" s="153"/>
      <c r="Y71" s="153"/>
      <c r="Z71" s="153"/>
      <c r="AA71" s="153"/>
      <c r="AB71" s="153"/>
      <c r="AC71" s="153"/>
      <c r="AD71" s="153"/>
      <c r="AE71" s="153"/>
      <c r="AF71" s="153"/>
      <c r="AG71" s="153"/>
      <c r="AH71" s="153"/>
      <c r="AI71" s="153"/>
      <c r="AJ71" s="153"/>
      <c r="AK71" s="153"/>
      <c r="AL71" s="154"/>
    </row>
    <row r="72" spans="1:38" x14ac:dyDescent="0.25">
      <c r="A72" s="152" t="s">
        <v>388</v>
      </c>
      <c r="B72" s="153"/>
      <c r="C72" s="153"/>
      <c r="D72" s="153"/>
      <c r="E72" s="153"/>
      <c r="F72" s="154"/>
      <c r="G72" s="155" t="s">
        <v>389</v>
      </c>
      <c r="H72" s="155"/>
      <c r="I72" s="155"/>
      <c r="J72" s="155"/>
      <c r="K72" s="155"/>
      <c r="L72" s="155"/>
      <c r="M72" s="155"/>
      <c r="N72" s="155"/>
      <c r="O72" s="155"/>
      <c r="P72" s="155"/>
      <c r="Q72" s="155"/>
      <c r="R72" s="155"/>
      <c r="S72" s="155"/>
      <c r="T72" s="155"/>
      <c r="U72" s="155"/>
      <c r="V72" s="155"/>
      <c r="W72" s="155"/>
      <c r="X72" s="155"/>
      <c r="Y72" s="155"/>
      <c r="Z72" s="155"/>
      <c r="AA72" s="155"/>
      <c r="AB72" s="155"/>
      <c r="AC72" s="155"/>
      <c r="AD72" s="155"/>
      <c r="AE72" s="155"/>
      <c r="AF72" s="155"/>
      <c r="AG72" s="155"/>
      <c r="AH72" s="155"/>
      <c r="AI72" s="155"/>
      <c r="AJ72" s="155"/>
      <c r="AK72" s="155"/>
      <c r="AL72" s="155"/>
    </row>
    <row r="73" spans="1:38" x14ac:dyDescent="0.25">
      <c r="A73" s="152" t="s">
        <v>390</v>
      </c>
      <c r="B73" s="153"/>
      <c r="C73" s="153"/>
      <c r="D73" s="153"/>
      <c r="E73" s="153"/>
      <c r="F73" s="154"/>
      <c r="G73" s="239" t="s">
        <v>391</v>
      </c>
      <c r="H73" s="155"/>
      <c r="I73" s="155"/>
      <c r="J73" s="155"/>
      <c r="K73" s="155"/>
      <c r="L73" s="155"/>
      <c r="M73" s="155"/>
      <c r="N73" s="155"/>
      <c r="O73" s="155"/>
      <c r="P73" s="155"/>
      <c r="Q73" s="155"/>
      <c r="R73" s="155"/>
      <c r="S73" s="155"/>
      <c r="T73" s="155"/>
      <c r="U73" s="155"/>
      <c r="V73" s="155"/>
      <c r="W73" s="155"/>
      <c r="X73" s="155"/>
      <c r="Y73" s="155"/>
      <c r="Z73" s="155"/>
      <c r="AA73" s="155"/>
      <c r="AB73" s="155"/>
      <c r="AC73" s="155"/>
      <c r="AD73" s="155"/>
      <c r="AE73" s="155"/>
      <c r="AF73" s="155"/>
      <c r="AG73" s="155"/>
      <c r="AH73" s="155"/>
      <c r="AI73" s="155"/>
      <c r="AJ73" s="155"/>
      <c r="AK73" s="155"/>
      <c r="AL73" s="155"/>
    </row>
    <row r="74" spans="1:38" ht="324.95" customHeight="1" x14ac:dyDescent="0.25">
      <c r="A74" s="156" t="s">
        <v>392</v>
      </c>
      <c r="B74" s="157"/>
      <c r="C74" s="157"/>
      <c r="D74" s="157"/>
      <c r="E74" s="157"/>
      <c r="F74" s="158"/>
      <c r="G74" s="240" t="s">
        <v>393</v>
      </c>
      <c r="H74" s="241"/>
      <c r="I74" s="241"/>
      <c r="J74" s="241"/>
      <c r="K74" s="241"/>
      <c r="L74" s="241"/>
      <c r="M74" s="241"/>
      <c r="N74" s="241"/>
      <c r="O74" s="241"/>
      <c r="P74" s="241"/>
      <c r="Q74" s="241"/>
      <c r="R74" s="241"/>
      <c r="S74" s="241"/>
      <c r="T74" s="241"/>
      <c r="U74" s="241"/>
      <c r="V74" s="241"/>
      <c r="W74" s="241"/>
      <c r="X74" s="241"/>
      <c r="Y74" s="241"/>
      <c r="Z74" s="241"/>
      <c r="AA74" s="241"/>
      <c r="AB74" s="241"/>
      <c r="AC74" s="241"/>
      <c r="AD74" s="241"/>
      <c r="AE74" s="241"/>
      <c r="AF74" s="241"/>
      <c r="AG74" s="241"/>
      <c r="AH74" s="241"/>
      <c r="AI74" s="241"/>
      <c r="AJ74" s="241"/>
      <c r="AK74" s="241"/>
      <c r="AL74" s="241"/>
    </row>
    <row r="75" spans="1:38" x14ac:dyDescent="0.25">
      <c r="A75" s="152" t="s">
        <v>394</v>
      </c>
      <c r="B75" s="153"/>
      <c r="C75" s="153"/>
      <c r="D75" s="153"/>
      <c r="E75" s="153"/>
      <c r="F75" s="154"/>
      <c r="G75" s="155" t="s">
        <v>395</v>
      </c>
      <c r="H75" s="155"/>
      <c r="I75" s="155"/>
      <c r="J75" s="155"/>
      <c r="K75" s="155"/>
      <c r="L75" s="155"/>
      <c r="M75" s="155"/>
      <c r="N75" s="155"/>
      <c r="O75" s="155"/>
      <c r="P75" s="155"/>
      <c r="Q75" s="155"/>
      <c r="R75" s="155"/>
      <c r="S75" s="155"/>
      <c r="T75" s="155"/>
      <c r="U75" s="155"/>
      <c r="V75" s="155"/>
      <c r="W75" s="155"/>
      <c r="X75" s="155"/>
      <c r="Y75" s="155"/>
      <c r="Z75" s="155"/>
      <c r="AA75" s="155"/>
      <c r="AB75" s="155"/>
      <c r="AC75" s="155"/>
      <c r="AD75" s="155"/>
      <c r="AE75" s="155"/>
      <c r="AF75" s="155"/>
      <c r="AG75" s="155"/>
      <c r="AH75" s="155"/>
      <c r="AI75" s="155"/>
      <c r="AJ75" s="155"/>
      <c r="AK75" s="155"/>
      <c r="AL75" s="155"/>
    </row>
    <row r="76" spans="1:38" x14ac:dyDescent="0.25">
      <c r="A76" s="152" t="s">
        <v>396</v>
      </c>
      <c r="B76" s="153"/>
      <c r="C76" s="153"/>
      <c r="D76" s="153"/>
      <c r="E76" s="153"/>
      <c r="F76" s="154"/>
      <c r="G76" s="155" t="s">
        <v>397</v>
      </c>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5"/>
      <c r="AL76" s="155"/>
    </row>
    <row r="77" spans="1:38" x14ac:dyDescent="0.25">
      <c r="A77" s="152" t="s">
        <v>398</v>
      </c>
      <c r="B77" s="153"/>
      <c r="C77" s="153"/>
      <c r="D77" s="153"/>
      <c r="E77" s="153"/>
      <c r="F77" s="154"/>
      <c r="G77" s="155" t="s">
        <v>399</v>
      </c>
      <c r="H77" s="155"/>
      <c r="I77" s="155"/>
      <c r="J77" s="155"/>
      <c r="K77" s="155"/>
      <c r="L77" s="155"/>
      <c r="M77" s="155"/>
      <c r="N77" s="155"/>
      <c r="O77" s="155"/>
      <c r="P77" s="155"/>
      <c r="Q77" s="155"/>
      <c r="R77" s="155"/>
      <c r="S77" s="155"/>
      <c r="T77" s="155"/>
      <c r="U77" s="155"/>
      <c r="V77" s="155"/>
      <c r="W77" s="155"/>
      <c r="X77" s="155"/>
      <c r="Y77" s="155"/>
      <c r="Z77" s="155"/>
      <c r="AA77" s="155"/>
      <c r="AB77" s="155"/>
      <c r="AC77" s="155"/>
      <c r="AD77" s="155"/>
      <c r="AE77" s="155"/>
      <c r="AF77" s="155"/>
      <c r="AG77" s="155"/>
      <c r="AH77" s="155"/>
      <c r="AI77" s="155"/>
      <c r="AJ77" s="155"/>
      <c r="AK77" s="155"/>
      <c r="AL77" s="155"/>
    </row>
    <row r="78" spans="1:38" x14ac:dyDescent="0.25">
      <c r="A78" s="152" t="s">
        <v>400</v>
      </c>
      <c r="B78" s="153"/>
      <c r="C78" s="153"/>
      <c r="D78" s="153"/>
      <c r="E78" s="153"/>
      <c r="F78" s="154"/>
      <c r="G78" s="155" t="s">
        <v>401</v>
      </c>
      <c r="H78" s="155"/>
      <c r="I78" s="155"/>
      <c r="J78" s="155"/>
      <c r="K78" s="155"/>
      <c r="L78" s="155"/>
      <c r="M78" s="155"/>
      <c r="N78" s="155"/>
      <c r="O78" s="155"/>
      <c r="P78" s="155"/>
      <c r="Q78" s="155"/>
      <c r="R78" s="155"/>
      <c r="S78" s="155"/>
      <c r="T78" s="155"/>
      <c r="U78" s="155"/>
      <c r="V78" s="155"/>
      <c r="W78" s="155"/>
      <c r="X78" s="155"/>
      <c r="Y78" s="155"/>
      <c r="Z78" s="155"/>
      <c r="AA78" s="155"/>
      <c r="AB78" s="155"/>
      <c r="AC78" s="155"/>
      <c r="AD78" s="155"/>
      <c r="AE78" s="155"/>
      <c r="AF78" s="155"/>
      <c r="AG78" s="155"/>
      <c r="AH78" s="155"/>
      <c r="AI78" s="155"/>
      <c r="AJ78" s="155"/>
      <c r="AK78" s="155"/>
      <c r="AL78" s="155"/>
    </row>
    <row r="79" spans="1:38" s="55" customFormat="1" x14ac:dyDescent="0.25">
      <c r="A79" s="152" t="s">
        <v>610</v>
      </c>
      <c r="B79" s="153"/>
      <c r="C79" s="153"/>
      <c r="D79" s="153"/>
      <c r="E79" s="153"/>
      <c r="F79" s="154"/>
      <c r="G79" s="155" t="s">
        <v>524</v>
      </c>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5"/>
      <c r="AF79" s="155"/>
      <c r="AG79" s="155"/>
      <c r="AH79" s="155"/>
      <c r="AI79" s="155"/>
      <c r="AJ79" s="155"/>
      <c r="AK79" s="155"/>
      <c r="AL79" s="155"/>
    </row>
    <row r="80" spans="1:38" x14ac:dyDescent="0.25">
      <c r="A80" s="152" t="s">
        <v>403</v>
      </c>
      <c r="B80" s="153"/>
      <c r="C80" s="153"/>
      <c r="D80" s="153"/>
      <c r="E80" s="153"/>
      <c r="F80" s="154"/>
      <c r="G80" s="155" t="s">
        <v>364</v>
      </c>
      <c r="H80" s="155"/>
      <c r="I80" s="155"/>
      <c r="J80" s="155"/>
      <c r="K80" s="155"/>
      <c r="L80" s="155"/>
      <c r="M80" s="155"/>
      <c r="N80" s="155"/>
      <c r="O80" s="155"/>
      <c r="P80" s="155"/>
      <c r="Q80" s="155"/>
      <c r="R80" s="155"/>
      <c r="S80" s="155"/>
      <c r="T80" s="155"/>
      <c r="U80" s="155"/>
      <c r="V80" s="155"/>
      <c r="W80" s="155"/>
      <c r="X80" s="155"/>
      <c r="Y80" s="155"/>
      <c r="Z80" s="155"/>
      <c r="AA80" s="155"/>
      <c r="AB80" s="155"/>
      <c r="AC80" s="155"/>
      <c r="AD80" s="155"/>
      <c r="AE80" s="155"/>
      <c r="AF80" s="155"/>
      <c r="AG80" s="155"/>
      <c r="AH80" s="155"/>
      <c r="AI80" s="155"/>
      <c r="AJ80" s="155"/>
      <c r="AK80" s="155"/>
      <c r="AL80" s="155"/>
    </row>
    <row r="81" spans="1:38" x14ac:dyDescent="0.25">
      <c r="A81" s="152" t="s">
        <v>611</v>
      </c>
      <c r="B81" s="153"/>
      <c r="C81" s="153"/>
      <c r="D81" s="153"/>
      <c r="E81" s="153"/>
      <c r="F81" s="154"/>
      <c r="G81" s="155" t="s">
        <v>402</v>
      </c>
      <c r="H81" s="155"/>
      <c r="I81" s="155"/>
      <c r="J81" s="155"/>
      <c r="K81" s="155"/>
      <c r="L81" s="155"/>
      <c r="M81" s="155"/>
      <c r="N81" s="155"/>
      <c r="O81" s="155"/>
      <c r="P81" s="155"/>
      <c r="Q81" s="155"/>
      <c r="R81" s="155"/>
      <c r="S81" s="155"/>
      <c r="T81" s="155"/>
      <c r="U81" s="155"/>
      <c r="V81" s="155"/>
      <c r="W81" s="155"/>
      <c r="X81" s="155"/>
      <c r="Y81" s="155"/>
      <c r="Z81" s="155"/>
      <c r="AA81" s="155"/>
      <c r="AB81" s="155"/>
      <c r="AC81" s="155"/>
      <c r="AD81" s="155"/>
      <c r="AE81" s="155"/>
      <c r="AF81" s="155"/>
      <c r="AG81" s="155"/>
      <c r="AH81" s="155"/>
      <c r="AI81" s="155"/>
      <c r="AJ81" s="155"/>
      <c r="AK81" s="155"/>
      <c r="AL81" s="155"/>
    </row>
    <row r="82" spans="1:38" x14ac:dyDescent="0.25">
      <c r="A82" s="152" t="s">
        <v>612</v>
      </c>
      <c r="B82" s="153"/>
      <c r="C82" s="153"/>
      <c r="D82" s="153"/>
      <c r="E82" s="153"/>
      <c r="F82" s="154"/>
      <c r="G82" s="155" t="s">
        <v>613</v>
      </c>
      <c r="H82" s="155"/>
      <c r="I82" s="155"/>
      <c r="J82" s="155"/>
      <c r="K82" s="155"/>
      <c r="L82" s="155"/>
      <c r="M82" s="155"/>
      <c r="N82" s="155"/>
      <c r="O82" s="155"/>
      <c r="P82" s="155"/>
      <c r="Q82" s="155"/>
      <c r="R82" s="155"/>
      <c r="S82" s="155"/>
      <c r="T82" s="155"/>
      <c r="U82" s="155"/>
      <c r="V82" s="155"/>
      <c r="W82" s="155"/>
      <c r="X82" s="155"/>
      <c r="Y82" s="155"/>
      <c r="Z82" s="155"/>
      <c r="AA82" s="155"/>
      <c r="AB82" s="155"/>
      <c r="AC82" s="155"/>
      <c r="AD82" s="155"/>
      <c r="AE82" s="155"/>
      <c r="AF82" s="155"/>
      <c r="AG82" s="155"/>
      <c r="AH82" s="155"/>
      <c r="AI82" s="155"/>
      <c r="AJ82" s="155"/>
      <c r="AK82" s="155"/>
      <c r="AL82" s="155"/>
    </row>
    <row r="83" spans="1:38" s="55" customFormat="1" x14ac:dyDescent="0.25">
      <c r="A83" s="152" t="s">
        <v>614</v>
      </c>
      <c r="B83" s="153"/>
      <c r="C83" s="153"/>
      <c r="D83" s="153"/>
      <c r="E83" s="153"/>
      <c r="F83" s="154"/>
      <c r="G83" s="155" t="s">
        <v>615</v>
      </c>
      <c r="H83" s="155"/>
      <c r="I83" s="155"/>
      <c r="J83" s="155"/>
      <c r="K83" s="155"/>
      <c r="L83" s="155"/>
      <c r="M83" s="155"/>
      <c r="N83" s="155"/>
      <c r="O83" s="155"/>
      <c r="P83" s="155"/>
      <c r="Q83" s="155"/>
      <c r="R83" s="155"/>
      <c r="S83" s="155"/>
      <c r="T83" s="155"/>
      <c r="U83" s="155"/>
      <c r="V83" s="155"/>
      <c r="W83" s="155"/>
      <c r="X83" s="155"/>
      <c r="Y83" s="155"/>
      <c r="Z83" s="155"/>
      <c r="AA83" s="155"/>
      <c r="AB83" s="155"/>
      <c r="AC83" s="155"/>
      <c r="AD83" s="155"/>
      <c r="AE83" s="155"/>
      <c r="AF83" s="155"/>
      <c r="AG83" s="155"/>
      <c r="AH83" s="155"/>
      <c r="AI83" s="155"/>
      <c r="AJ83" s="155"/>
      <c r="AK83" s="155"/>
      <c r="AL83" s="155"/>
    </row>
    <row r="84" spans="1:38" ht="45" customHeight="1" x14ac:dyDescent="0.25">
      <c r="A84" s="156" t="s">
        <v>616</v>
      </c>
      <c r="B84" s="157"/>
      <c r="C84" s="157"/>
      <c r="D84" s="157"/>
      <c r="E84" s="157"/>
      <c r="F84" s="158"/>
      <c r="G84" s="159" t="s">
        <v>617</v>
      </c>
      <c r="H84" s="159"/>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159"/>
    </row>
    <row r="85" spans="1:38" x14ac:dyDescent="0.25">
      <c r="A85" s="152" t="s">
        <v>618</v>
      </c>
      <c r="B85" s="153"/>
      <c r="C85" s="153"/>
      <c r="D85" s="153"/>
      <c r="E85" s="153"/>
      <c r="F85" s="154"/>
      <c r="G85" s="155" t="s">
        <v>404</v>
      </c>
      <c r="H85" s="155"/>
      <c r="I85" s="155"/>
      <c r="J85" s="155"/>
      <c r="K85" s="155"/>
      <c r="L85" s="155"/>
      <c r="M85" s="155"/>
      <c r="N85" s="155"/>
      <c r="O85" s="155"/>
      <c r="P85" s="155"/>
      <c r="Q85" s="155"/>
      <c r="R85" s="155"/>
      <c r="S85" s="155"/>
      <c r="T85" s="155"/>
      <c r="U85" s="155"/>
      <c r="V85" s="155"/>
      <c r="W85" s="155"/>
      <c r="X85" s="155"/>
      <c r="Y85" s="155"/>
      <c r="Z85" s="155"/>
      <c r="AA85" s="155"/>
      <c r="AB85" s="155"/>
      <c r="AC85" s="155"/>
      <c r="AD85" s="155"/>
      <c r="AE85" s="155"/>
      <c r="AF85" s="155"/>
      <c r="AG85" s="155"/>
      <c r="AH85" s="155"/>
      <c r="AI85" s="155"/>
      <c r="AJ85" s="155"/>
      <c r="AK85" s="155"/>
      <c r="AL85" s="155"/>
    </row>
    <row r="86" spans="1:38" x14ac:dyDescent="0.25">
      <c r="A86" s="152" t="s">
        <v>405</v>
      </c>
      <c r="B86" s="153"/>
      <c r="C86" s="153"/>
      <c r="D86" s="153"/>
      <c r="E86" s="153"/>
      <c r="F86" s="154"/>
      <c r="G86" s="155" t="s">
        <v>406</v>
      </c>
      <c r="H86" s="155"/>
      <c r="I86" s="155"/>
      <c r="J86" s="155"/>
      <c r="K86" s="155"/>
      <c r="L86" s="155"/>
      <c r="M86" s="155"/>
      <c r="N86" s="155"/>
      <c r="O86" s="155"/>
      <c r="P86" s="155"/>
      <c r="Q86" s="155"/>
      <c r="R86" s="155"/>
      <c r="S86" s="155"/>
      <c r="T86" s="155"/>
      <c r="U86" s="155"/>
      <c r="V86" s="155"/>
      <c r="W86" s="155"/>
      <c r="X86" s="155"/>
      <c r="Y86" s="155"/>
      <c r="Z86" s="155"/>
      <c r="AA86" s="155"/>
      <c r="AB86" s="155"/>
      <c r="AC86" s="155"/>
      <c r="AD86" s="155"/>
      <c r="AE86" s="155"/>
      <c r="AF86" s="155"/>
      <c r="AG86" s="155"/>
      <c r="AH86" s="155"/>
      <c r="AI86" s="155"/>
      <c r="AJ86" s="155"/>
      <c r="AK86" s="155"/>
      <c r="AL86" s="155"/>
    </row>
    <row r="87" spans="1:38" ht="28.5" x14ac:dyDescent="0.25">
      <c r="A87" s="148" t="s">
        <v>429</v>
      </c>
      <c r="B87" s="148"/>
      <c r="C87" s="148"/>
      <c r="D87" s="148"/>
      <c r="E87" s="148"/>
      <c r="F87" s="148"/>
      <c r="G87" s="148"/>
      <c r="H87" s="148"/>
      <c r="I87" s="148"/>
      <c r="J87" s="148"/>
      <c r="K87" s="148"/>
      <c r="L87" s="148"/>
      <c r="M87" s="148"/>
      <c r="N87" s="148"/>
      <c r="O87" s="148"/>
      <c r="P87" s="148"/>
      <c r="Q87" s="148"/>
      <c r="R87" s="148"/>
      <c r="S87" s="148"/>
      <c r="T87" s="148"/>
      <c r="U87" s="148"/>
      <c r="V87" s="148"/>
      <c r="W87" s="148"/>
      <c r="X87" s="148"/>
      <c r="Y87" s="148"/>
      <c r="Z87" s="148"/>
      <c r="AA87" s="148"/>
      <c r="AB87" s="148"/>
      <c r="AC87" s="148"/>
      <c r="AD87" s="148"/>
      <c r="AE87" s="148"/>
      <c r="AF87" s="148"/>
      <c r="AG87" s="148"/>
      <c r="AH87" s="148"/>
      <c r="AI87" s="148"/>
      <c r="AJ87" s="148"/>
      <c r="AK87" s="148"/>
      <c r="AL87" s="148"/>
    </row>
    <row r="88" spans="1:38" ht="30" customHeight="1" x14ac:dyDescent="0.25">
      <c r="A88" s="142" t="s">
        <v>303</v>
      </c>
      <c r="B88" s="143"/>
      <c r="C88" s="143"/>
      <c r="D88" s="143"/>
      <c r="E88" s="143"/>
      <c r="F88" s="144"/>
      <c r="G88" s="149" t="s">
        <v>407</v>
      </c>
      <c r="H88" s="150"/>
      <c r="I88" s="150"/>
      <c r="J88" s="150"/>
      <c r="K88" s="150"/>
      <c r="L88" s="150"/>
      <c r="M88" s="150"/>
      <c r="N88" s="150"/>
      <c r="O88" s="150"/>
      <c r="P88" s="150"/>
      <c r="Q88" s="150"/>
      <c r="R88" s="150"/>
      <c r="S88" s="150"/>
      <c r="T88" s="150"/>
      <c r="U88" s="150"/>
      <c r="V88" s="150"/>
      <c r="W88" s="150"/>
      <c r="X88" s="150"/>
      <c r="Y88" s="150"/>
      <c r="Z88" s="150"/>
      <c r="AA88" s="150"/>
      <c r="AB88" s="150"/>
      <c r="AC88" s="150"/>
      <c r="AD88" s="150"/>
      <c r="AE88" s="150"/>
      <c r="AF88" s="150"/>
      <c r="AG88" s="150"/>
      <c r="AH88" s="150"/>
      <c r="AI88" s="150"/>
      <c r="AJ88" s="150"/>
      <c r="AK88" s="150"/>
      <c r="AL88" s="151"/>
    </row>
    <row r="89" spans="1:38" x14ac:dyDescent="0.25">
      <c r="A89" s="142" t="s">
        <v>304</v>
      </c>
      <c r="B89" s="143"/>
      <c r="C89" s="143"/>
      <c r="D89" s="143"/>
      <c r="E89" s="143"/>
      <c r="F89" s="144"/>
      <c r="G89" s="142" t="s">
        <v>307</v>
      </c>
      <c r="H89" s="143"/>
      <c r="I89" s="143"/>
      <c r="J89" s="143"/>
      <c r="K89" s="143"/>
      <c r="L89" s="143"/>
      <c r="M89" s="143"/>
      <c r="N89" s="143"/>
      <c r="O89" s="143"/>
      <c r="P89" s="143"/>
      <c r="Q89" s="143"/>
      <c r="R89" s="143"/>
      <c r="S89" s="143"/>
      <c r="T89" s="143"/>
      <c r="U89" s="143"/>
      <c r="V89" s="143"/>
      <c r="W89" s="143"/>
      <c r="X89" s="143"/>
      <c r="Y89" s="143"/>
      <c r="Z89" s="143"/>
      <c r="AA89" s="143"/>
      <c r="AB89" s="143"/>
      <c r="AC89" s="143"/>
      <c r="AD89" s="143"/>
      <c r="AE89" s="143"/>
      <c r="AF89" s="143"/>
      <c r="AG89" s="143"/>
      <c r="AH89" s="143"/>
      <c r="AI89" s="143"/>
      <c r="AJ89" s="143"/>
      <c r="AK89" s="143"/>
      <c r="AL89" s="144"/>
    </row>
    <row r="90" spans="1:38" x14ac:dyDescent="0.25">
      <c r="A90" s="142" t="s">
        <v>308</v>
      </c>
      <c r="B90" s="143"/>
      <c r="C90" s="143"/>
      <c r="D90" s="143"/>
      <c r="E90" s="143"/>
      <c r="F90" s="144"/>
      <c r="G90" s="142" t="s">
        <v>305</v>
      </c>
      <c r="H90" s="143"/>
      <c r="I90" s="143"/>
      <c r="J90" s="143"/>
      <c r="K90" s="143"/>
      <c r="L90" s="143"/>
      <c r="M90" s="143"/>
      <c r="N90" s="143"/>
      <c r="O90" s="143"/>
      <c r="P90" s="143"/>
      <c r="Q90" s="143"/>
      <c r="R90" s="143"/>
      <c r="S90" s="143"/>
      <c r="T90" s="143"/>
      <c r="U90" s="143"/>
      <c r="V90" s="143"/>
      <c r="W90" s="143"/>
      <c r="X90" s="143"/>
      <c r="Y90" s="143"/>
      <c r="Z90" s="143"/>
      <c r="AA90" s="143"/>
      <c r="AB90" s="143"/>
      <c r="AC90" s="143"/>
      <c r="AD90" s="143"/>
      <c r="AE90" s="143"/>
      <c r="AF90" s="143"/>
      <c r="AG90" s="143"/>
      <c r="AH90" s="143"/>
      <c r="AI90" s="143"/>
      <c r="AJ90" s="143"/>
      <c r="AK90" s="143"/>
      <c r="AL90" s="144"/>
    </row>
    <row r="91" spans="1:38" x14ac:dyDescent="0.25">
      <c r="A91" s="145" t="s">
        <v>619</v>
      </c>
      <c r="B91" s="146"/>
      <c r="C91" s="146"/>
      <c r="D91" s="146"/>
      <c r="E91" s="146"/>
      <c r="F91" s="147"/>
      <c r="G91" s="131" t="s">
        <v>636</v>
      </c>
      <c r="H91" s="132"/>
      <c r="I91" s="132"/>
      <c r="J91" s="132"/>
      <c r="K91" s="132"/>
      <c r="L91" s="132"/>
      <c r="M91" s="132"/>
      <c r="N91" s="132"/>
      <c r="O91" s="132"/>
      <c r="P91" s="132"/>
      <c r="Q91" s="132"/>
      <c r="R91" s="132"/>
      <c r="S91" s="132"/>
      <c r="T91" s="132"/>
      <c r="U91" s="132"/>
      <c r="V91" s="132"/>
      <c r="W91" s="132"/>
      <c r="X91" s="132"/>
      <c r="Y91" s="132"/>
      <c r="Z91" s="132"/>
      <c r="AA91" s="132"/>
      <c r="AB91" s="132"/>
      <c r="AC91" s="132"/>
      <c r="AD91" s="132"/>
      <c r="AE91" s="132"/>
      <c r="AF91" s="132"/>
      <c r="AG91" s="132"/>
      <c r="AH91" s="132"/>
      <c r="AI91" s="132"/>
      <c r="AJ91" s="132"/>
      <c r="AK91" s="132"/>
      <c r="AL91" s="133"/>
    </row>
    <row r="92" spans="1:38" x14ac:dyDescent="0.25">
      <c r="A92" s="131" t="s">
        <v>620</v>
      </c>
      <c r="B92" s="132"/>
      <c r="C92" s="132"/>
      <c r="D92" s="132"/>
      <c r="E92" s="132"/>
      <c r="F92" s="133"/>
      <c r="G92" s="131" t="s">
        <v>621</v>
      </c>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3"/>
    </row>
    <row r="93" spans="1:38" x14ac:dyDescent="0.25">
      <c r="A93" s="131" t="s">
        <v>408</v>
      </c>
      <c r="B93" s="132"/>
      <c r="C93" s="132"/>
      <c r="D93" s="132"/>
      <c r="E93" s="132"/>
      <c r="F93" s="133"/>
      <c r="G93" s="134" t="s">
        <v>409</v>
      </c>
      <c r="H93" s="134"/>
      <c r="I93" s="134"/>
      <c r="J93" s="134"/>
      <c r="K93" s="134"/>
      <c r="L93" s="134"/>
      <c r="M93" s="134"/>
      <c r="N93" s="134"/>
      <c r="O93" s="134"/>
      <c r="P93" s="134"/>
      <c r="Q93" s="134"/>
      <c r="R93" s="134"/>
      <c r="S93" s="134"/>
      <c r="T93" s="134"/>
      <c r="U93" s="134"/>
      <c r="V93" s="134"/>
      <c r="W93" s="134"/>
      <c r="X93" s="134"/>
      <c r="Y93" s="134"/>
      <c r="Z93" s="134"/>
      <c r="AA93" s="134"/>
      <c r="AB93" s="134"/>
      <c r="AC93" s="134"/>
      <c r="AD93" s="134"/>
      <c r="AE93" s="134"/>
      <c r="AF93" s="134"/>
      <c r="AG93" s="134"/>
      <c r="AH93" s="134"/>
      <c r="AI93" s="134"/>
      <c r="AJ93" s="134"/>
      <c r="AK93" s="134"/>
      <c r="AL93" s="134"/>
    </row>
    <row r="94" spans="1:38" x14ac:dyDescent="0.25">
      <c r="A94" s="131" t="s">
        <v>410</v>
      </c>
      <c r="B94" s="132"/>
      <c r="C94" s="132"/>
      <c r="D94" s="132"/>
      <c r="E94" s="132"/>
      <c r="F94" s="133"/>
      <c r="G94" s="134" t="s">
        <v>411</v>
      </c>
      <c r="H94" s="134"/>
      <c r="I94" s="134"/>
      <c r="J94" s="134"/>
      <c r="K94" s="134"/>
      <c r="L94" s="134"/>
      <c r="M94" s="134"/>
      <c r="N94" s="134"/>
      <c r="O94" s="134"/>
      <c r="P94" s="134"/>
      <c r="Q94" s="134"/>
      <c r="R94" s="134"/>
      <c r="S94" s="134"/>
      <c r="T94" s="134"/>
      <c r="U94" s="134"/>
      <c r="V94" s="134"/>
      <c r="W94" s="134"/>
      <c r="X94" s="134"/>
      <c r="Y94" s="134"/>
      <c r="Z94" s="134"/>
      <c r="AA94" s="134"/>
      <c r="AB94" s="134"/>
      <c r="AC94" s="134"/>
      <c r="AD94" s="134"/>
      <c r="AE94" s="134"/>
      <c r="AF94" s="134"/>
      <c r="AG94" s="134"/>
      <c r="AH94" s="134"/>
      <c r="AI94" s="134"/>
      <c r="AJ94" s="134"/>
      <c r="AK94" s="134"/>
      <c r="AL94" s="134"/>
    </row>
    <row r="95" spans="1:38" ht="30" customHeight="1" x14ac:dyDescent="0.25">
      <c r="A95" s="131" t="s">
        <v>412</v>
      </c>
      <c r="B95" s="132"/>
      <c r="C95" s="132"/>
      <c r="D95" s="132"/>
      <c r="E95" s="132"/>
      <c r="F95" s="133"/>
      <c r="G95" s="135" t="s">
        <v>624</v>
      </c>
      <c r="H95" s="135"/>
      <c r="I95" s="135"/>
      <c r="J95" s="135"/>
      <c r="K95" s="135"/>
      <c r="L95" s="135"/>
      <c r="M95" s="135"/>
      <c r="N95" s="135"/>
      <c r="O95" s="135"/>
      <c r="P95" s="135"/>
      <c r="Q95" s="135"/>
      <c r="R95" s="135"/>
      <c r="S95" s="135"/>
      <c r="T95" s="135"/>
      <c r="U95" s="135"/>
      <c r="V95" s="135"/>
      <c r="W95" s="135"/>
      <c r="X95" s="135"/>
      <c r="Y95" s="135"/>
      <c r="Z95" s="135"/>
      <c r="AA95" s="135"/>
      <c r="AB95" s="135"/>
      <c r="AC95" s="135"/>
      <c r="AD95" s="135"/>
      <c r="AE95" s="135"/>
      <c r="AF95" s="135"/>
      <c r="AG95" s="135"/>
      <c r="AH95" s="135"/>
      <c r="AI95" s="135"/>
      <c r="AJ95" s="135"/>
      <c r="AK95" s="135"/>
      <c r="AL95" s="135"/>
    </row>
    <row r="96" spans="1:38" ht="75" customHeight="1" x14ac:dyDescent="0.25">
      <c r="A96" s="136" t="s">
        <v>413</v>
      </c>
      <c r="B96" s="137"/>
      <c r="C96" s="137"/>
      <c r="D96" s="137"/>
      <c r="E96" s="137"/>
      <c r="F96" s="138"/>
      <c r="G96" s="139" t="s">
        <v>414</v>
      </c>
      <c r="H96" s="140"/>
      <c r="I96" s="140"/>
      <c r="J96" s="140"/>
      <c r="K96" s="140"/>
      <c r="L96" s="140"/>
      <c r="M96" s="140"/>
      <c r="N96" s="140"/>
      <c r="O96" s="140"/>
      <c r="P96" s="140"/>
      <c r="Q96" s="140"/>
      <c r="R96" s="140"/>
      <c r="S96" s="140"/>
      <c r="T96" s="140"/>
      <c r="U96" s="140"/>
      <c r="V96" s="140"/>
      <c r="W96" s="140"/>
      <c r="X96" s="140"/>
      <c r="Y96" s="140"/>
      <c r="Z96" s="140"/>
      <c r="AA96" s="140"/>
      <c r="AB96" s="140"/>
      <c r="AC96" s="140"/>
      <c r="AD96" s="140"/>
      <c r="AE96" s="140"/>
      <c r="AF96" s="140"/>
      <c r="AG96" s="140"/>
      <c r="AH96" s="140"/>
      <c r="AI96" s="140"/>
      <c r="AJ96" s="140"/>
      <c r="AK96" s="140"/>
      <c r="AL96" s="141"/>
    </row>
    <row r="97" spans="1:38" x14ac:dyDescent="0.25">
      <c r="A97" s="131" t="s">
        <v>415</v>
      </c>
      <c r="B97" s="132"/>
      <c r="C97" s="132"/>
      <c r="D97" s="132"/>
      <c r="E97" s="132"/>
      <c r="F97" s="133"/>
      <c r="G97" s="134" t="s">
        <v>416</v>
      </c>
      <c r="H97" s="134"/>
      <c r="I97" s="134"/>
      <c r="J97" s="134"/>
      <c r="K97" s="134"/>
      <c r="L97" s="134"/>
      <c r="M97" s="134"/>
      <c r="N97" s="134"/>
      <c r="O97" s="134"/>
      <c r="P97" s="134"/>
      <c r="Q97" s="134"/>
      <c r="R97" s="134"/>
      <c r="S97" s="134"/>
      <c r="T97" s="134"/>
      <c r="U97" s="134"/>
      <c r="V97" s="134"/>
      <c r="W97" s="134"/>
      <c r="X97" s="134"/>
      <c r="Y97" s="134"/>
      <c r="Z97" s="134"/>
      <c r="AA97" s="134"/>
      <c r="AB97" s="134"/>
      <c r="AC97" s="134"/>
      <c r="AD97" s="134"/>
      <c r="AE97" s="134"/>
      <c r="AF97" s="134"/>
      <c r="AG97" s="134"/>
      <c r="AH97" s="134"/>
      <c r="AI97" s="134"/>
      <c r="AJ97" s="134"/>
      <c r="AK97" s="134"/>
      <c r="AL97" s="134"/>
    </row>
    <row r="98" spans="1:38" x14ac:dyDescent="0.25">
      <c r="A98" s="131" t="s">
        <v>417</v>
      </c>
      <c r="B98" s="132"/>
      <c r="C98" s="132"/>
      <c r="D98" s="132"/>
      <c r="E98" s="132"/>
      <c r="F98" s="133"/>
      <c r="G98" s="134" t="s">
        <v>418</v>
      </c>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row>
    <row r="99" spans="1:38" x14ac:dyDescent="0.25">
      <c r="A99" s="131" t="s">
        <v>419</v>
      </c>
      <c r="B99" s="132"/>
      <c r="C99" s="132"/>
      <c r="D99" s="132"/>
      <c r="E99" s="132"/>
      <c r="F99" s="133"/>
      <c r="G99" s="134" t="s">
        <v>420</v>
      </c>
      <c r="H99" s="134"/>
      <c r="I99" s="134"/>
      <c r="J99" s="134"/>
      <c r="K99" s="134"/>
      <c r="L99" s="134"/>
      <c r="M99" s="134"/>
      <c r="N99" s="134"/>
      <c r="O99" s="134"/>
      <c r="P99" s="134"/>
      <c r="Q99" s="134"/>
      <c r="R99" s="134"/>
      <c r="S99" s="134"/>
      <c r="T99" s="134"/>
      <c r="U99" s="134"/>
      <c r="V99" s="134"/>
      <c r="W99" s="134"/>
      <c r="X99" s="134"/>
      <c r="Y99" s="134"/>
      <c r="Z99" s="134"/>
      <c r="AA99" s="134"/>
      <c r="AB99" s="134"/>
      <c r="AC99" s="134"/>
      <c r="AD99" s="134"/>
      <c r="AE99" s="134"/>
      <c r="AF99" s="134"/>
      <c r="AG99" s="134"/>
      <c r="AH99" s="134"/>
      <c r="AI99" s="134"/>
      <c r="AJ99" s="134"/>
      <c r="AK99" s="134"/>
      <c r="AL99" s="134"/>
    </row>
    <row r="100" spans="1:38" x14ac:dyDescent="0.25">
      <c r="A100" s="131" t="s">
        <v>421</v>
      </c>
      <c r="B100" s="132"/>
      <c r="C100" s="132"/>
      <c r="D100" s="132"/>
      <c r="E100" s="132"/>
      <c r="F100" s="133"/>
      <c r="G100" s="134" t="s">
        <v>422</v>
      </c>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row>
    <row r="101" spans="1:38" x14ac:dyDescent="0.25">
      <c r="A101" s="131" t="s">
        <v>423</v>
      </c>
      <c r="B101" s="132"/>
      <c r="C101" s="132"/>
      <c r="D101" s="132"/>
      <c r="E101" s="132"/>
      <c r="F101" s="133"/>
      <c r="G101" s="134" t="s">
        <v>424</v>
      </c>
      <c r="H101" s="134"/>
      <c r="I101" s="134"/>
      <c r="J101" s="134"/>
      <c r="K101" s="134"/>
      <c r="L101" s="134"/>
      <c r="M101" s="134"/>
      <c r="N101" s="134"/>
      <c r="O101" s="134"/>
      <c r="P101" s="134"/>
      <c r="Q101" s="134"/>
      <c r="R101" s="134"/>
      <c r="S101" s="134"/>
      <c r="T101" s="134"/>
      <c r="U101" s="134"/>
      <c r="V101" s="134"/>
      <c r="W101" s="134"/>
      <c r="X101" s="134"/>
      <c r="Y101" s="134"/>
      <c r="Z101" s="134"/>
      <c r="AA101" s="134"/>
      <c r="AB101" s="134"/>
      <c r="AC101" s="134"/>
      <c r="AD101" s="134"/>
      <c r="AE101" s="134"/>
      <c r="AF101" s="134"/>
      <c r="AG101" s="134"/>
      <c r="AH101" s="134"/>
      <c r="AI101" s="134"/>
      <c r="AJ101" s="134"/>
      <c r="AK101" s="134"/>
      <c r="AL101" s="134"/>
    </row>
    <row r="102" spans="1:38" x14ac:dyDescent="0.25">
      <c r="A102" s="131" t="s">
        <v>425</v>
      </c>
      <c r="B102" s="132"/>
      <c r="C102" s="132"/>
      <c r="D102" s="132"/>
      <c r="E102" s="132"/>
      <c r="F102" s="133"/>
      <c r="G102" s="134" t="s">
        <v>426</v>
      </c>
      <c r="H102" s="134"/>
      <c r="I102" s="134"/>
      <c r="J102" s="134"/>
      <c r="K102" s="134"/>
      <c r="L102" s="134"/>
      <c r="M102" s="134"/>
      <c r="N102" s="134"/>
      <c r="O102" s="134"/>
      <c r="P102" s="134"/>
      <c r="Q102" s="134"/>
      <c r="R102" s="134"/>
      <c r="S102" s="134"/>
      <c r="T102" s="134"/>
      <c r="U102" s="134"/>
      <c r="V102" s="134"/>
      <c r="W102" s="134"/>
      <c r="X102" s="134"/>
      <c r="Y102" s="134"/>
      <c r="Z102" s="134"/>
      <c r="AA102" s="134"/>
      <c r="AB102" s="134"/>
      <c r="AC102" s="134"/>
      <c r="AD102" s="134"/>
      <c r="AE102" s="134"/>
      <c r="AF102" s="134"/>
      <c r="AG102" s="134"/>
      <c r="AH102" s="134"/>
      <c r="AI102" s="134"/>
      <c r="AJ102" s="134"/>
      <c r="AK102" s="134"/>
      <c r="AL102" s="134"/>
    </row>
    <row r="103" spans="1:38" x14ac:dyDescent="0.25">
      <c r="A103" s="131" t="s">
        <v>427</v>
      </c>
      <c r="B103" s="132"/>
      <c r="C103" s="132"/>
      <c r="D103" s="132"/>
      <c r="E103" s="132"/>
      <c r="F103" s="133"/>
      <c r="G103" s="134" t="s">
        <v>524</v>
      </c>
      <c r="H103" s="134"/>
      <c r="I103" s="134"/>
      <c r="J103" s="134"/>
      <c r="K103" s="134"/>
      <c r="L103" s="134"/>
      <c r="M103" s="134"/>
      <c r="N103" s="134"/>
      <c r="O103" s="134"/>
      <c r="P103" s="134"/>
      <c r="Q103" s="134"/>
      <c r="R103" s="134"/>
      <c r="S103" s="134"/>
      <c r="T103" s="134"/>
      <c r="U103" s="134"/>
      <c r="V103" s="134"/>
      <c r="W103" s="134"/>
      <c r="X103" s="134"/>
      <c r="Y103" s="134"/>
      <c r="Z103" s="134"/>
      <c r="AA103" s="134"/>
      <c r="AB103" s="134"/>
      <c r="AC103" s="134"/>
      <c r="AD103" s="134"/>
      <c r="AE103" s="134"/>
      <c r="AF103" s="134"/>
      <c r="AG103" s="134"/>
      <c r="AH103" s="134"/>
      <c r="AI103" s="134"/>
      <c r="AJ103" s="134"/>
      <c r="AK103" s="134"/>
      <c r="AL103" s="134"/>
    </row>
    <row r="104" spans="1:38" x14ac:dyDescent="0.25">
      <c r="A104" s="131" t="s">
        <v>428</v>
      </c>
      <c r="B104" s="132"/>
      <c r="C104" s="132"/>
      <c r="D104" s="132"/>
      <c r="E104" s="132"/>
      <c r="F104" s="133"/>
      <c r="G104" s="134" t="s">
        <v>623</v>
      </c>
      <c r="H104" s="134"/>
      <c r="I104" s="134"/>
      <c r="J104" s="134"/>
      <c r="K104" s="134"/>
      <c r="L104" s="134"/>
      <c r="M104" s="134"/>
      <c r="N104" s="134"/>
      <c r="O104" s="134"/>
      <c r="P104" s="134"/>
      <c r="Q104" s="134"/>
      <c r="R104" s="134"/>
      <c r="S104" s="134"/>
      <c r="T104" s="134"/>
      <c r="U104" s="134"/>
      <c r="V104" s="134"/>
      <c r="W104" s="134"/>
      <c r="X104" s="134"/>
      <c r="Y104" s="134"/>
      <c r="Z104" s="134"/>
      <c r="AA104" s="134"/>
      <c r="AB104" s="134"/>
      <c r="AC104" s="134"/>
      <c r="AD104" s="134"/>
      <c r="AE104" s="134"/>
      <c r="AF104" s="134"/>
      <c r="AG104" s="134"/>
      <c r="AH104" s="134"/>
      <c r="AI104" s="134"/>
      <c r="AJ104" s="134"/>
      <c r="AK104" s="134"/>
      <c r="AL104" s="134"/>
    </row>
    <row r="105" spans="1:38" x14ac:dyDescent="0.25">
      <c r="A105" s="131" t="s">
        <v>622</v>
      </c>
      <c r="B105" s="132"/>
      <c r="C105" s="132"/>
      <c r="D105" s="132"/>
      <c r="E105" s="132"/>
      <c r="F105" s="133"/>
      <c r="G105" s="134" t="s">
        <v>406</v>
      </c>
      <c r="H105" s="134"/>
      <c r="I105" s="134"/>
      <c r="J105" s="134"/>
      <c r="K105" s="134"/>
      <c r="L105" s="134"/>
      <c r="M105" s="134"/>
      <c r="N105" s="134"/>
      <c r="O105" s="134"/>
      <c r="P105" s="134"/>
      <c r="Q105" s="134"/>
      <c r="R105" s="134"/>
      <c r="S105" s="134"/>
      <c r="T105" s="134"/>
      <c r="U105" s="134"/>
      <c r="V105" s="134"/>
      <c r="W105" s="134"/>
      <c r="X105" s="134"/>
      <c r="Y105" s="134"/>
      <c r="Z105" s="134"/>
      <c r="AA105" s="134"/>
      <c r="AB105" s="134"/>
      <c r="AC105" s="134"/>
      <c r="AD105" s="134"/>
      <c r="AE105" s="134"/>
      <c r="AF105" s="134"/>
      <c r="AG105" s="134"/>
      <c r="AH105" s="134"/>
      <c r="AI105" s="134"/>
      <c r="AJ105" s="134"/>
      <c r="AK105" s="134"/>
      <c r="AL105" s="134"/>
    </row>
    <row r="106" spans="1:38" x14ac:dyDescent="0.25">
      <c r="A106" s="99" t="s">
        <v>310</v>
      </c>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1"/>
    </row>
    <row r="107" spans="1:38" x14ac:dyDescent="0.25">
      <c r="A107" s="102"/>
      <c r="B107" s="103"/>
      <c r="C107" s="103"/>
      <c r="D107" s="103"/>
      <c r="E107" s="103"/>
      <c r="F107" s="103"/>
      <c r="G107" s="103"/>
      <c r="H107" s="103"/>
      <c r="I107" s="103"/>
      <c r="J107" s="103"/>
      <c r="K107" s="103"/>
      <c r="L107" s="103"/>
      <c r="M107" s="103"/>
      <c r="N107" s="103"/>
      <c r="O107" s="103"/>
      <c r="P107" s="103"/>
      <c r="Q107" s="103"/>
      <c r="R107" s="103"/>
      <c r="S107" s="103"/>
      <c r="T107" s="103"/>
      <c r="U107" s="103"/>
      <c r="V107" s="103"/>
      <c r="W107" s="103"/>
      <c r="X107" s="103"/>
      <c r="Y107" s="103"/>
      <c r="Z107" s="103"/>
      <c r="AA107" s="103"/>
      <c r="AB107" s="103"/>
      <c r="AC107" s="103"/>
      <c r="AD107" s="103"/>
      <c r="AE107" s="103"/>
      <c r="AF107" s="103"/>
      <c r="AG107" s="103"/>
      <c r="AH107" s="103"/>
      <c r="AI107" s="103"/>
      <c r="AJ107" s="103"/>
      <c r="AK107" s="103"/>
      <c r="AL107" s="104"/>
    </row>
    <row r="108" spans="1:38" x14ac:dyDescent="0.25">
      <c r="A108" s="105"/>
      <c r="B108" s="106"/>
      <c r="C108" s="106"/>
      <c r="D108" s="106"/>
      <c r="E108" s="106"/>
      <c r="F108" s="106"/>
      <c r="G108" s="106"/>
      <c r="H108" s="106"/>
      <c r="I108" s="106"/>
      <c r="J108" s="106"/>
      <c r="K108" s="106"/>
      <c r="L108" s="106"/>
      <c r="M108" s="106"/>
      <c r="N108" s="106"/>
      <c r="O108" s="106"/>
      <c r="P108" s="106"/>
      <c r="Q108" s="106"/>
      <c r="R108" s="106"/>
      <c r="S108" s="106"/>
      <c r="T108" s="106"/>
      <c r="U108" s="106"/>
      <c r="V108" s="106"/>
      <c r="W108" s="106"/>
      <c r="X108" s="106"/>
      <c r="Y108" s="106"/>
      <c r="Z108" s="106"/>
      <c r="AA108" s="106"/>
      <c r="AB108" s="106"/>
      <c r="AC108" s="106"/>
      <c r="AD108" s="106"/>
      <c r="AE108" s="106"/>
      <c r="AF108" s="106"/>
      <c r="AG108" s="106"/>
      <c r="AH108" s="106"/>
      <c r="AI108" s="106"/>
      <c r="AJ108" s="106"/>
      <c r="AK108" s="106"/>
      <c r="AL108" s="107"/>
    </row>
    <row r="109" spans="1:38" ht="30" customHeight="1" x14ac:dyDescent="0.25">
      <c r="A109" s="108" t="s">
        <v>303</v>
      </c>
      <c r="B109" s="109"/>
      <c r="C109" s="109"/>
      <c r="D109" s="109"/>
      <c r="E109" s="109"/>
      <c r="F109" s="110"/>
      <c r="G109" s="111" t="s">
        <v>628</v>
      </c>
      <c r="H109" s="112"/>
      <c r="I109" s="112"/>
      <c r="J109" s="112"/>
      <c r="K109" s="112"/>
      <c r="L109" s="112"/>
      <c r="M109" s="112"/>
      <c r="N109" s="112"/>
      <c r="O109" s="112"/>
      <c r="P109" s="112"/>
      <c r="Q109" s="112"/>
      <c r="R109" s="112"/>
      <c r="S109" s="112"/>
      <c r="T109" s="112"/>
      <c r="U109" s="112"/>
      <c r="V109" s="112"/>
      <c r="W109" s="112"/>
      <c r="X109" s="112"/>
      <c r="Y109" s="112"/>
      <c r="Z109" s="112"/>
      <c r="AA109" s="112"/>
      <c r="AB109" s="112"/>
      <c r="AC109" s="112"/>
      <c r="AD109" s="112"/>
      <c r="AE109" s="112"/>
      <c r="AF109" s="112"/>
      <c r="AG109" s="112"/>
      <c r="AH109" s="112"/>
      <c r="AI109" s="112"/>
      <c r="AJ109" s="112"/>
      <c r="AK109" s="112"/>
      <c r="AL109" s="113"/>
    </row>
    <row r="110" spans="1:38" x14ac:dyDescent="0.25">
      <c r="A110" s="108" t="s">
        <v>304</v>
      </c>
      <c r="B110" s="109"/>
      <c r="C110" s="109"/>
      <c r="D110" s="109"/>
      <c r="E110" s="109"/>
      <c r="F110" s="110"/>
      <c r="G110" s="108" t="s">
        <v>307</v>
      </c>
      <c r="H110" s="109"/>
      <c r="I110" s="109"/>
      <c r="J110" s="109"/>
      <c r="K110" s="109"/>
      <c r="L110" s="109"/>
      <c r="M110" s="109"/>
      <c r="N110" s="109"/>
      <c r="O110" s="109"/>
      <c r="P110" s="109"/>
      <c r="Q110" s="109"/>
      <c r="R110" s="109"/>
      <c r="S110" s="109"/>
      <c r="T110" s="109"/>
      <c r="U110" s="109"/>
      <c r="V110" s="109"/>
      <c r="W110" s="109"/>
      <c r="X110" s="109"/>
      <c r="Y110" s="109"/>
      <c r="Z110" s="109"/>
      <c r="AA110" s="109"/>
      <c r="AB110" s="109"/>
      <c r="AC110" s="109"/>
      <c r="AD110" s="109"/>
      <c r="AE110" s="109"/>
      <c r="AF110" s="109"/>
      <c r="AG110" s="109"/>
      <c r="AH110" s="109"/>
      <c r="AI110" s="109"/>
      <c r="AJ110" s="109"/>
      <c r="AK110" s="109"/>
      <c r="AL110" s="110"/>
    </row>
    <row r="111" spans="1:38" x14ac:dyDescent="0.25">
      <c r="A111" s="108" t="s">
        <v>308</v>
      </c>
      <c r="B111" s="109"/>
      <c r="C111" s="109"/>
      <c r="D111" s="109"/>
      <c r="E111" s="109"/>
      <c r="F111" s="110"/>
      <c r="G111" s="108" t="s">
        <v>305</v>
      </c>
      <c r="H111" s="109"/>
      <c r="I111" s="109"/>
      <c r="J111" s="109"/>
      <c r="K111" s="109"/>
      <c r="L111" s="109"/>
      <c r="M111" s="109"/>
      <c r="N111" s="109"/>
      <c r="O111" s="109"/>
      <c r="P111" s="109"/>
      <c r="Q111" s="109"/>
      <c r="R111" s="109"/>
      <c r="S111" s="109"/>
      <c r="T111" s="109"/>
      <c r="U111" s="109"/>
      <c r="V111" s="109"/>
      <c r="W111" s="109"/>
      <c r="X111" s="109"/>
      <c r="Y111" s="109"/>
      <c r="Z111" s="109"/>
      <c r="AA111" s="109"/>
      <c r="AB111" s="109"/>
      <c r="AC111" s="109"/>
      <c r="AD111" s="109"/>
      <c r="AE111" s="109"/>
      <c r="AF111" s="109"/>
      <c r="AG111" s="109"/>
      <c r="AH111" s="109"/>
      <c r="AI111" s="109"/>
      <c r="AJ111" s="109"/>
      <c r="AK111" s="109"/>
      <c r="AL111" s="110"/>
    </row>
    <row r="112" spans="1:38" x14ac:dyDescent="0.25">
      <c r="A112" s="125" t="s">
        <v>631</v>
      </c>
      <c r="B112" s="126"/>
      <c r="C112" s="126"/>
      <c r="D112" s="126"/>
      <c r="E112" s="126"/>
      <c r="F112" s="127"/>
      <c r="G112" s="128" t="s">
        <v>635</v>
      </c>
      <c r="H112" s="129"/>
      <c r="I112" s="129"/>
      <c r="J112" s="129"/>
      <c r="K112" s="129"/>
      <c r="L112" s="129"/>
      <c r="M112" s="129"/>
      <c r="N112" s="129"/>
      <c r="O112" s="129"/>
      <c r="P112" s="129"/>
      <c r="Q112" s="129"/>
      <c r="R112" s="129"/>
      <c r="S112" s="129"/>
      <c r="T112" s="129"/>
      <c r="U112" s="129"/>
      <c r="V112" s="129"/>
      <c r="W112" s="129"/>
      <c r="X112" s="129"/>
      <c r="Y112" s="129"/>
      <c r="Z112" s="129"/>
      <c r="AA112" s="129"/>
      <c r="AB112" s="129"/>
      <c r="AC112" s="129"/>
      <c r="AD112" s="129"/>
      <c r="AE112" s="129"/>
      <c r="AF112" s="129"/>
      <c r="AG112" s="129"/>
      <c r="AH112" s="129"/>
      <c r="AI112" s="129"/>
      <c r="AJ112" s="129"/>
      <c r="AK112" s="129"/>
      <c r="AL112" s="130"/>
    </row>
    <row r="113" spans="1:38" x14ac:dyDescent="0.25">
      <c r="A113" s="128" t="s">
        <v>632</v>
      </c>
      <c r="B113" s="129"/>
      <c r="C113" s="129"/>
      <c r="D113" s="129"/>
      <c r="E113" s="129"/>
      <c r="F113" s="130"/>
      <c r="G113" s="128" t="s">
        <v>629</v>
      </c>
      <c r="H113" s="129"/>
      <c r="I113" s="129"/>
      <c r="J113" s="129"/>
      <c r="K113" s="129"/>
      <c r="L113" s="129"/>
      <c r="M113" s="129"/>
      <c r="N113" s="129"/>
      <c r="O113" s="129"/>
      <c r="P113" s="129"/>
      <c r="Q113" s="129"/>
      <c r="R113" s="129"/>
      <c r="S113" s="129"/>
      <c r="T113" s="129"/>
      <c r="U113" s="129"/>
      <c r="V113" s="129"/>
      <c r="W113" s="129"/>
      <c r="X113" s="129"/>
      <c r="Y113" s="129"/>
      <c r="Z113" s="129"/>
      <c r="AA113" s="129"/>
      <c r="AB113" s="129"/>
      <c r="AC113" s="129"/>
      <c r="AD113" s="129"/>
      <c r="AE113" s="129"/>
      <c r="AF113" s="129"/>
      <c r="AG113" s="129"/>
      <c r="AH113" s="129"/>
      <c r="AI113" s="129"/>
      <c r="AJ113" s="129"/>
      <c r="AK113" s="129"/>
      <c r="AL113" s="130"/>
    </row>
    <row r="114" spans="1:38" x14ac:dyDescent="0.25">
      <c r="A114" s="114" t="s">
        <v>309</v>
      </c>
      <c r="B114" s="115"/>
      <c r="C114" s="115"/>
      <c r="D114" s="115"/>
      <c r="E114" s="115"/>
      <c r="F114" s="116"/>
      <c r="G114" s="118" t="s">
        <v>311</v>
      </c>
      <c r="H114" s="118"/>
      <c r="I114" s="118"/>
      <c r="J114" s="118"/>
      <c r="K114" s="118"/>
      <c r="L114" s="118"/>
      <c r="M114" s="118"/>
      <c r="N114" s="118"/>
      <c r="O114" s="118"/>
      <c r="P114" s="118"/>
      <c r="Q114" s="118"/>
      <c r="R114" s="118"/>
      <c r="S114" s="118"/>
      <c r="T114" s="118"/>
      <c r="U114" s="118"/>
      <c r="V114" s="118"/>
      <c r="W114" s="118"/>
      <c r="X114" s="118"/>
      <c r="Y114" s="118"/>
      <c r="Z114" s="118"/>
      <c r="AA114" s="118"/>
      <c r="AB114" s="118"/>
      <c r="AC114" s="118"/>
      <c r="AD114" s="118"/>
      <c r="AE114" s="118"/>
      <c r="AF114" s="118"/>
      <c r="AG114" s="118"/>
      <c r="AH114" s="118"/>
      <c r="AI114" s="118"/>
      <c r="AJ114" s="118"/>
      <c r="AK114" s="118"/>
      <c r="AL114" s="118"/>
    </row>
    <row r="115" spans="1:38" x14ac:dyDescent="0.25">
      <c r="A115" s="114" t="s">
        <v>312</v>
      </c>
      <c r="B115" s="115"/>
      <c r="C115" s="115"/>
      <c r="D115" s="115"/>
      <c r="E115" s="115"/>
      <c r="F115" s="116"/>
      <c r="G115" s="117" t="s">
        <v>313</v>
      </c>
      <c r="H115" s="117"/>
      <c r="I115" s="117"/>
      <c r="J115" s="117"/>
      <c r="K115" s="117"/>
      <c r="L115" s="117"/>
      <c r="M115" s="117"/>
      <c r="N115" s="117"/>
      <c r="O115" s="117"/>
      <c r="P115" s="117"/>
      <c r="Q115" s="117"/>
      <c r="R115" s="117"/>
      <c r="S115" s="117"/>
      <c r="T115" s="117"/>
      <c r="U115" s="117"/>
      <c r="V115" s="117"/>
      <c r="W115" s="117"/>
      <c r="X115" s="117"/>
      <c r="Y115" s="117"/>
      <c r="Z115" s="117"/>
      <c r="AA115" s="117"/>
      <c r="AB115" s="117"/>
      <c r="AC115" s="117"/>
      <c r="AD115" s="117"/>
      <c r="AE115" s="117"/>
      <c r="AF115" s="117"/>
      <c r="AG115" s="117"/>
      <c r="AH115" s="117"/>
      <c r="AI115" s="117"/>
      <c r="AJ115" s="117"/>
      <c r="AK115" s="117"/>
      <c r="AL115" s="117"/>
    </row>
    <row r="116" spans="1:38" x14ac:dyDescent="0.25">
      <c r="A116" s="114" t="s">
        <v>314</v>
      </c>
      <c r="B116" s="115"/>
      <c r="C116" s="115"/>
      <c r="D116" s="115"/>
      <c r="E116" s="115"/>
      <c r="F116" s="116"/>
      <c r="G116" s="117" t="s">
        <v>625</v>
      </c>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117"/>
      <c r="AK116" s="117"/>
      <c r="AL116" s="117"/>
    </row>
    <row r="117" spans="1:38" x14ac:dyDescent="0.25">
      <c r="A117" s="114" t="s">
        <v>315</v>
      </c>
      <c r="B117" s="115"/>
      <c r="C117" s="115"/>
      <c r="D117" s="115"/>
      <c r="E117" s="115"/>
      <c r="F117" s="116"/>
      <c r="G117" s="117" t="s">
        <v>626</v>
      </c>
      <c r="H117" s="117"/>
      <c r="I117" s="117"/>
      <c r="J117" s="117"/>
      <c r="K117" s="117"/>
      <c r="L117" s="117"/>
      <c r="M117" s="117"/>
      <c r="N117" s="117"/>
      <c r="O117" s="117"/>
      <c r="P117" s="117"/>
      <c r="Q117" s="117"/>
      <c r="R117" s="117"/>
      <c r="S117" s="117"/>
      <c r="T117" s="117"/>
      <c r="U117" s="117"/>
      <c r="V117" s="117"/>
      <c r="W117" s="117"/>
      <c r="X117" s="117"/>
      <c r="Y117" s="117"/>
      <c r="Z117" s="117"/>
      <c r="AA117" s="117"/>
      <c r="AB117" s="117"/>
      <c r="AC117" s="117"/>
      <c r="AD117" s="117"/>
      <c r="AE117" s="117"/>
      <c r="AF117" s="117"/>
      <c r="AG117" s="117"/>
      <c r="AH117" s="117"/>
      <c r="AI117" s="117"/>
      <c r="AJ117" s="117"/>
      <c r="AK117" s="117"/>
      <c r="AL117" s="117"/>
    </row>
    <row r="118" spans="1:38" x14ac:dyDescent="0.25">
      <c r="A118" s="114" t="s">
        <v>316</v>
      </c>
      <c r="B118" s="115"/>
      <c r="C118" s="115"/>
      <c r="D118" s="115"/>
      <c r="E118" s="115"/>
      <c r="F118" s="116"/>
      <c r="G118" s="117" t="s">
        <v>627</v>
      </c>
      <c r="H118" s="117"/>
      <c r="I118" s="117"/>
      <c r="J118" s="117"/>
      <c r="K118" s="117"/>
      <c r="L118" s="117"/>
      <c r="M118" s="117"/>
      <c r="N118" s="117"/>
      <c r="O118" s="117"/>
      <c r="P118" s="117"/>
      <c r="Q118" s="117"/>
      <c r="R118" s="117"/>
      <c r="S118" s="117"/>
      <c r="T118" s="117"/>
      <c r="U118" s="117"/>
      <c r="V118" s="117"/>
      <c r="W118" s="117"/>
      <c r="X118" s="117"/>
      <c r="Y118" s="117"/>
      <c r="Z118" s="117"/>
      <c r="AA118" s="117"/>
      <c r="AB118" s="117"/>
      <c r="AC118" s="117"/>
      <c r="AD118" s="117"/>
      <c r="AE118" s="117"/>
      <c r="AF118" s="117"/>
      <c r="AG118" s="117"/>
      <c r="AH118" s="117"/>
      <c r="AI118" s="117"/>
      <c r="AJ118" s="117"/>
      <c r="AK118" s="117"/>
      <c r="AL118" s="117"/>
    </row>
    <row r="119" spans="1:38" x14ac:dyDescent="0.25">
      <c r="A119" s="114" t="s">
        <v>317</v>
      </c>
      <c r="B119" s="115"/>
      <c r="C119" s="115"/>
      <c r="D119" s="115"/>
      <c r="E119" s="115"/>
      <c r="F119" s="116"/>
      <c r="G119" s="117" t="s">
        <v>318</v>
      </c>
      <c r="H119" s="117"/>
      <c r="I119" s="117"/>
      <c r="J119" s="117"/>
      <c r="K119" s="117"/>
      <c r="L119" s="117"/>
      <c r="M119" s="117"/>
      <c r="N119" s="117"/>
      <c r="O119" s="117"/>
      <c r="P119" s="117"/>
      <c r="Q119" s="117"/>
      <c r="R119" s="117"/>
      <c r="S119" s="117"/>
      <c r="T119" s="117"/>
      <c r="U119" s="117"/>
      <c r="V119" s="117"/>
      <c r="W119" s="117"/>
      <c r="X119" s="117"/>
      <c r="Y119" s="117"/>
      <c r="Z119" s="117"/>
      <c r="AA119" s="117"/>
      <c r="AB119" s="117"/>
      <c r="AC119" s="117"/>
      <c r="AD119" s="117"/>
      <c r="AE119" s="117"/>
      <c r="AF119" s="117"/>
      <c r="AG119" s="117"/>
      <c r="AH119" s="117"/>
      <c r="AI119" s="117"/>
      <c r="AJ119" s="117"/>
      <c r="AK119" s="117"/>
      <c r="AL119" s="117"/>
    </row>
    <row r="120" spans="1:38" s="55" customFormat="1" x14ac:dyDescent="0.25">
      <c r="A120" s="114" t="s">
        <v>630</v>
      </c>
      <c r="B120" s="115"/>
      <c r="C120" s="115"/>
      <c r="D120" s="115"/>
      <c r="E120" s="115"/>
      <c r="F120" s="116"/>
      <c r="G120" s="117" t="s">
        <v>406</v>
      </c>
      <c r="H120" s="117"/>
      <c r="I120" s="117"/>
      <c r="J120" s="117"/>
      <c r="K120" s="117"/>
      <c r="L120" s="117"/>
      <c r="M120" s="117"/>
      <c r="N120" s="117"/>
      <c r="O120" s="117"/>
      <c r="P120" s="117"/>
      <c r="Q120" s="117"/>
      <c r="R120" s="117"/>
      <c r="S120" s="117"/>
      <c r="T120" s="117"/>
      <c r="U120" s="117"/>
      <c r="V120" s="117"/>
      <c r="W120" s="117"/>
      <c r="X120" s="117"/>
      <c r="Y120" s="117"/>
      <c r="Z120" s="117"/>
      <c r="AA120" s="117"/>
      <c r="AB120" s="117"/>
      <c r="AC120" s="117"/>
      <c r="AD120" s="117"/>
      <c r="AE120" s="117"/>
      <c r="AF120" s="117"/>
      <c r="AG120" s="117"/>
      <c r="AH120" s="117"/>
      <c r="AI120" s="117"/>
      <c r="AJ120" s="117"/>
      <c r="AK120" s="117"/>
      <c r="AL120" s="117"/>
    </row>
    <row r="121" spans="1:38" x14ac:dyDescent="0.25">
      <c r="A121" s="87" t="s">
        <v>319</v>
      </c>
      <c r="B121" s="88"/>
      <c r="C121" s="88"/>
      <c r="D121" s="88"/>
      <c r="E121" s="88"/>
      <c r="F121" s="88"/>
      <c r="G121" s="88"/>
      <c r="H121" s="88"/>
      <c r="I121" s="88"/>
      <c r="J121" s="88"/>
      <c r="K121" s="88"/>
      <c r="L121" s="88"/>
      <c r="M121" s="88"/>
      <c r="N121" s="88"/>
      <c r="O121" s="88"/>
      <c r="P121" s="88"/>
      <c r="Q121" s="88"/>
      <c r="R121" s="88"/>
      <c r="S121" s="88"/>
      <c r="T121" s="88"/>
      <c r="U121" s="88"/>
      <c r="V121" s="88"/>
      <c r="W121" s="88"/>
      <c r="X121" s="88"/>
      <c r="Y121" s="88"/>
      <c r="Z121" s="88"/>
      <c r="AA121" s="88"/>
      <c r="AB121" s="88"/>
      <c r="AC121" s="88"/>
      <c r="AD121" s="88"/>
      <c r="AE121" s="88"/>
      <c r="AF121" s="88"/>
      <c r="AG121" s="88"/>
      <c r="AH121" s="88"/>
      <c r="AI121" s="88"/>
      <c r="AJ121" s="88"/>
      <c r="AK121" s="88"/>
      <c r="AL121" s="89"/>
    </row>
    <row r="122" spans="1:38" x14ac:dyDescent="0.25">
      <c r="A122" s="90"/>
      <c r="B122" s="91"/>
      <c r="C122" s="91"/>
      <c r="D122" s="91"/>
      <c r="E122" s="91"/>
      <c r="F122" s="91"/>
      <c r="G122" s="91"/>
      <c r="H122" s="91"/>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c r="AJ122" s="91"/>
      <c r="AK122" s="91"/>
      <c r="AL122" s="92"/>
    </row>
    <row r="123" spans="1:38" x14ac:dyDescent="0.25">
      <c r="A123" s="93"/>
      <c r="B123" s="94"/>
      <c r="C123" s="94"/>
      <c r="D123" s="94"/>
      <c r="E123" s="94"/>
      <c r="F123" s="94"/>
      <c r="G123" s="94"/>
      <c r="H123" s="94"/>
      <c r="I123" s="94"/>
      <c r="J123" s="94"/>
      <c r="K123" s="94"/>
      <c r="L123" s="94"/>
      <c r="M123" s="94"/>
      <c r="N123" s="94"/>
      <c r="O123" s="94"/>
      <c r="P123" s="94"/>
      <c r="Q123" s="94"/>
      <c r="R123" s="94"/>
      <c r="S123" s="94"/>
      <c r="T123" s="94"/>
      <c r="U123" s="94"/>
      <c r="V123" s="94"/>
      <c r="W123" s="94"/>
      <c r="X123" s="94"/>
      <c r="Y123" s="94"/>
      <c r="Z123" s="94"/>
      <c r="AA123" s="94"/>
      <c r="AB123" s="94"/>
      <c r="AC123" s="94"/>
      <c r="AD123" s="94"/>
      <c r="AE123" s="94"/>
      <c r="AF123" s="94"/>
      <c r="AG123" s="94"/>
      <c r="AH123" s="94"/>
      <c r="AI123" s="94"/>
      <c r="AJ123" s="94"/>
      <c r="AK123" s="94"/>
      <c r="AL123" s="95"/>
    </row>
    <row r="124" spans="1:38" x14ac:dyDescent="0.25">
      <c r="A124" s="96" t="s">
        <v>303</v>
      </c>
      <c r="B124" s="97"/>
      <c r="C124" s="97"/>
      <c r="D124" s="97"/>
      <c r="E124" s="97"/>
      <c r="F124" s="98"/>
      <c r="G124" s="96" t="s">
        <v>307</v>
      </c>
      <c r="H124" s="97"/>
      <c r="I124" s="97"/>
      <c r="J124" s="97"/>
      <c r="K124" s="97"/>
      <c r="L124" s="97"/>
      <c r="M124" s="97"/>
      <c r="N124" s="97"/>
      <c r="O124" s="97"/>
      <c r="P124" s="97"/>
      <c r="Q124" s="97"/>
      <c r="R124" s="97"/>
      <c r="S124" s="97"/>
      <c r="T124" s="97"/>
      <c r="U124" s="97"/>
      <c r="V124" s="97"/>
      <c r="W124" s="97"/>
      <c r="X124" s="97"/>
      <c r="Y124" s="97"/>
      <c r="Z124" s="97"/>
      <c r="AA124" s="97"/>
      <c r="AB124" s="97"/>
      <c r="AC124" s="97"/>
      <c r="AD124" s="97"/>
      <c r="AE124" s="97"/>
      <c r="AF124" s="97"/>
      <c r="AG124" s="97"/>
      <c r="AH124" s="97"/>
      <c r="AI124" s="97"/>
      <c r="AJ124" s="97"/>
      <c r="AK124" s="97"/>
      <c r="AL124" s="98"/>
    </row>
    <row r="125" spans="1:38" x14ac:dyDescent="0.25">
      <c r="A125" s="96" t="s">
        <v>304</v>
      </c>
      <c r="B125" s="97"/>
      <c r="C125" s="97"/>
      <c r="D125" s="97"/>
      <c r="E125" s="97"/>
      <c r="F125" s="98"/>
      <c r="G125" s="96" t="s">
        <v>305</v>
      </c>
      <c r="H125" s="97"/>
      <c r="I125" s="97"/>
      <c r="J125" s="97"/>
      <c r="K125" s="97"/>
      <c r="L125" s="97"/>
      <c r="M125" s="97"/>
      <c r="N125" s="97"/>
      <c r="O125" s="97"/>
      <c r="P125" s="97"/>
      <c r="Q125" s="97"/>
      <c r="R125" s="97"/>
      <c r="S125" s="97"/>
      <c r="T125" s="97"/>
      <c r="U125" s="97"/>
      <c r="V125" s="97"/>
      <c r="W125" s="97"/>
      <c r="X125" s="97"/>
      <c r="Y125" s="97"/>
      <c r="Z125" s="97"/>
      <c r="AA125" s="97"/>
      <c r="AB125" s="97"/>
      <c r="AC125" s="97"/>
      <c r="AD125" s="97"/>
      <c r="AE125" s="97"/>
      <c r="AF125" s="97"/>
      <c r="AG125" s="97"/>
      <c r="AH125" s="97"/>
      <c r="AI125" s="97"/>
      <c r="AJ125" s="97"/>
      <c r="AK125" s="97"/>
      <c r="AL125" s="98"/>
    </row>
    <row r="126" spans="1:38" x14ac:dyDescent="0.25">
      <c r="A126" s="119" t="s">
        <v>633</v>
      </c>
      <c r="B126" s="120"/>
      <c r="C126" s="120"/>
      <c r="D126" s="120"/>
      <c r="E126" s="120"/>
      <c r="F126" s="121"/>
      <c r="G126" s="122" t="s">
        <v>634</v>
      </c>
      <c r="H126" s="123"/>
      <c r="I126" s="123"/>
      <c r="J126" s="123"/>
      <c r="K126" s="123"/>
      <c r="L126" s="123"/>
      <c r="M126" s="123"/>
      <c r="N126" s="123"/>
      <c r="O126" s="123"/>
      <c r="P126" s="123"/>
      <c r="Q126" s="123"/>
      <c r="R126" s="123"/>
      <c r="S126" s="123"/>
      <c r="T126" s="123"/>
      <c r="U126" s="123"/>
      <c r="V126" s="123"/>
      <c r="W126" s="123"/>
      <c r="X126" s="123"/>
      <c r="Y126" s="123"/>
      <c r="Z126" s="123"/>
      <c r="AA126" s="123"/>
      <c r="AB126" s="123"/>
      <c r="AC126" s="123"/>
      <c r="AD126" s="123"/>
      <c r="AE126" s="123"/>
      <c r="AF126" s="123"/>
      <c r="AG126" s="123"/>
      <c r="AH126" s="123"/>
      <c r="AI126" s="123"/>
      <c r="AJ126" s="123"/>
      <c r="AK126" s="123"/>
      <c r="AL126" s="124"/>
    </row>
    <row r="127" spans="1:38" x14ac:dyDescent="0.25">
      <c r="A127" s="83" t="s">
        <v>320</v>
      </c>
      <c r="B127" s="84"/>
      <c r="C127" s="84"/>
      <c r="D127" s="84"/>
      <c r="E127" s="84"/>
      <c r="F127" s="85"/>
      <c r="G127" s="86" t="s">
        <v>321</v>
      </c>
      <c r="H127" s="86"/>
      <c r="I127" s="86"/>
      <c r="J127" s="86"/>
      <c r="K127" s="86"/>
      <c r="L127" s="86"/>
      <c r="M127" s="86"/>
      <c r="N127" s="86"/>
      <c r="O127" s="86"/>
      <c r="P127" s="86"/>
      <c r="Q127" s="86"/>
      <c r="R127" s="86"/>
      <c r="S127" s="86"/>
      <c r="T127" s="86"/>
      <c r="U127" s="86"/>
      <c r="V127" s="86"/>
      <c r="W127" s="86"/>
      <c r="X127" s="86"/>
      <c r="Y127" s="86"/>
      <c r="Z127" s="86"/>
      <c r="AA127" s="86"/>
      <c r="AB127" s="86"/>
      <c r="AC127" s="86"/>
      <c r="AD127" s="86"/>
      <c r="AE127" s="86"/>
      <c r="AF127" s="86"/>
      <c r="AG127" s="86"/>
      <c r="AH127" s="86"/>
      <c r="AI127" s="86"/>
      <c r="AJ127" s="86"/>
      <c r="AK127" s="86"/>
      <c r="AL127" s="86"/>
    </row>
  </sheetData>
  <sheetProtection algorithmName="SHA-512" hashValue="yvyCCFrdp6nWUbouB2q7cDpuorjEqXKgz7tJ/Gpb2+YENZXv6Huv9yKdiysVN81CzhWOUbrWWvYC4/wc54b32w==" saltValue="l9c1uYHi802ldqKYuPXXrQ==" spinCount="100000" sheet="1" objects="1" scenarios="1"/>
  <mergeCells count="245">
    <mergeCell ref="A25:F25"/>
    <mergeCell ref="G25:AL25"/>
    <mergeCell ref="A65:F65"/>
    <mergeCell ref="G65:AL65"/>
    <mergeCell ref="A54:F54"/>
    <mergeCell ref="G54:AL54"/>
    <mergeCell ref="A55:F55"/>
    <mergeCell ref="G55:AL55"/>
    <mergeCell ref="A79:F79"/>
    <mergeCell ref="G79:AL79"/>
    <mergeCell ref="A53:F53"/>
    <mergeCell ref="G53:AL53"/>
    <mergeCell ref="A56:F56"/>
    <mergeCell ref="G56:AL56"/>
    <mergeCell ref="A57:F57"/>
    <mergeCell ref="G57:AL57"/>
    <mergeCell ref="A58:F58"/>
    <mergeCell ref="G58:AL58"/>
    <mergeCell ref="A59:F59"/>
    <mergeCell ref="G59:AL59"/>
    <mergeCell ref="A48:F48"/>
    <mergeCell ref="G48:AL48"/>
    <mergeCell ref="A49:F49"/>
    <mergeCell ref="G49:AL49"/>
    <mergeCell ref="A66:AL66"/>
    <mergeCell ref="A67:F67"/>
    <mergeCell ref="G67:AL67"/>
    <mergeCell ref="A68:F68"/>
    <mergeCell ref="G68:AL68"/>
    <mergeCell ref="A72:F72"/>
    <mergeCell ref="G72:AL72"/>
    <mergeCell ref="A73:F73"/>
    <mergeCell ref="G73:AL73"/>
    <mergeCell ref="A69:F69"/>
    <mergeCell ref="A60:F60"/>
    <mergeCell ref="G60:AL60"/>
    <mergeCell ref="A61:F61"/>
    <mergeCell ref="G61:AL61"/>
    <mergeCell ref="A62:F62"/>
    <mergeCell ref="G62:AL62"/>
    <mergeCell ref="A63:F63"/>
    <mergeCell ref="G63:AL63"/>
    <mergeCell ref="A64:F64"/>
    <mergeCell ref="G64:AL64"/>
    <mergeCell ref="A50:F50"/>
    <mergeCell ref="G50:AL50"/>
    <mergeCell ref="A51:F51"/>
    <mergeCell ref="G51:AL51"/>
    <mergeCell ref="A52:F52"/>
    <mergeCell ref="G52:AL52"/>
    <mergeCell ref="A43:F43"/>
    <mergeCell ref="G43:AL43"/>
    <mergeCell ref="A44:F44"/>
    <mergeCell ref="G44:AL44"/>
    <mergeCell ref="A45:F45"/>
    <mergeCell ref="G45:AL45"/>
    <mergeCell ref="A46:F46"/>
    <mergeCell ref="G46:AL46"/>
    <mergeCell ref="A47:F47"/>
    <mergeCell ref="G47:AL47"/>
    <mergeCell ref="A8:AL8"/>
    <mergeCell ref="A22:F22"/>
    <mergeCell ref="G22:AL22"/>
    <mergeCell ref="A23:F23"/>
    <mergeCell ref="G23:AL23"/>
    <mergeCell ref="A24:F24"/>
    <mergeCell ref="G24:AL24"/>
    <mergeCell ref="A21:F21"/>
    <mergeCell ref="G21:AL21"/>
    <mergeCell ref="A12:F12"/>
    <mergeCell ref="G12:AL12"/>
    <mergeCell ref="A13:F19"/>
    <mergeCell ref="G13:AL13"/>
    <mergeCell ref="I14:AL14"/>
    <mergeCell ref="I15:AL19"/>
    <mergeCell ref="G14:H19"/>
    <mergeCell ref="A20:AL20"/>
    <mergeCell ref="A26:F26"/>
    <mergeCell ref="G26:AL26"/>
    <mergeCell ref="A27:F27"/>
    <mergeCell ref="G27:AL27"/>
    <mergeCell ref="A28:F28"/>
    <mergeCell ref="G28:AL28"/>
    <mergeCell ref="A29:F29"/>
    <mergeCell ref="G29:AL29"/>
    <mergeCell ref="A30:F30"/>
    <mergeCell ref="G30:AL30"/>
    <mergeCell ref="A31:F31"/>
    <mergeCell ref="G31:AL31"/>
    <mergeCell ref="A37:F37"/>
    <mergeCell ref="G37:AL37"/>
    <mergeCell ref="A38:F38"/>
    <mergeCell ref="G38:AL38"/>
    <mergeCell ref="A39:F39"/>
    <mergeCell ref="G39:AL39"/>
    <mergeCell ref="A40:F40"/>
    <mergeCell ref="G40:AL40"/>
    <mergeCell ref="A32:F32"/>
    <mergeCell ref="G32:AL32"/>
    <mergeCell ref="A33:F33"/>
    <mergeCell ref="G33:AL33"/>
    <mergeCell ref="A34:F34"/>
    <mergeCell ref="G34:AL34"/>
    <mergeCell ref="A35:F35"/>
    <mergeCell ref="G35:AL35"/>
    <mergeCell ref="A36:F36"/>
    <mergeCell ref="G36:AL36"/>
    <mergeCell ref="A41:F41"/>
    <mergeCell ref="G41:AL41"/>
    <mergeCell ref="A42:F42"/>
    <mergeCell ref="G42:AL42"/>
    <mergeCell ref="A1:AL1"/>
    <mergeCell ref="A2:AL2"/>
    <mergeCell ref="A3:AL3"/>
    <mergeCell ref="A4:AL4"/>
    <mergeCell ref="C5:F5"/>
    <mergeCell ref="G5:J5"/>
    <mergeCell ref="L5:O5"/>
    <mergeCell ref="P5:T5"/>
    <mergeCell ref="V5:Y5"/>
    <mergeCell ref="Z5:AC5"/>
    <mergeCell ref="AE5:AH5"/>
    <mergeCell ref="AI5:AK5"/>
    <mergeCell ref="A9:F9"/>
    <mergeCell ref="G9:AL9"/>
    <mergeCell ref="A10:F10"/>
    <mergeCell ref="G10:AL10"/>
    <mergeCell ref="A11:F11"/>
    <mergeCell ref="G11:AL11"/>
    <mergeCell ref="Z6:AC6"/>
    <mergeCell ref="AE6:AH6"/>
    <mergeCell ref="AI6:AK6"/>
    <mergeCell ref="C7:F7"/>
    <mergeCell ref="G7:J7"/>
    <mergeCell ref="L7:O7"/>
    <mergeCell ref="P7:T7"/>
    <mergeCell ref="V7:Y7"/>
    <mergeCell ref="Z7:AC7"/>
    <mergeCell ref="AE7:AH7"/>
    <mergeCell ref="AI7:AK7"/>
    <mergeCell ref="C6:F6"/>
    <mergeCell ref="G6:J6"/>
    <mergeCell ref="L6:O6"/>
    <mergeCell ref="P6:T6"/>
    <mergeCell ref="V6:Y6"/>
    <mergeCell ref="G69:AL69"/>
    <mergeCell ref="A70:F70"/>
    <mergeCell ref="G70:AL70"/>
    <mergeCell ref="A71:F71"/>
    <mergeCell ref="G71:AL71"/>
    <mergeCell ref="A78:F78"/>
    <mergeCell ref="G78:AL78"/>
    <mergeCell ref="A80:F80"/>
    <mergeCell ref="G80:AL80"/>
    <mergeCell ref="A74:F74"/>
    <mergeCell ref="G74:AL74"/>
    <mergeCell ref="A81:F81"/>
    <mergeCell ref="G81:AL81"/>
    <mergeCell ref="A75:F75"/>
    <mergeCell ref="G75:AL75"/>
    <mergeCell ref="A76:F76"/>
    <mergeCell ref="G76:AL76"/>
    <mergeCell ref="A77:F77"/>
    <mergeCell ref="G77:AL77"/>
    <mergeCell ref="A86:F86"/>
    <mergeCell ref="G86:AL86"/>
    <mergeCell ref="A83:F83"/>
    <mergeCell ref="G83:AL83"/>
    <mergeCell ref="A87:AL87"/>
    <mergeCell ref="A88:F88"/>
    <mergeCell ref="G88:AL88"/>
    <mergeCell ref="A82:F82"/>
    <mergeCell ref="G82:AL82"/>
    <mergeCell ref="A84:F84"/>
    <mergeCell ref="G84:AL84"/>
    <mergeCell ref="A85:F85"/>
    <mergeCell ref="G85:AL85"/>
    <mergeCell ref="A92:F92"/>
    <mergeCell ref="G92:AL92"/>
    <mergeCell ref="A93:F93"/>
    <mergeCell ref="G93:AL93"/>
    <mergeCell ref="A94:F94"/>
    <mergeCell ref="G94:AL94"/>
    <mergeCell ref="A89:F89"/>
    <mergeCell ref="G89:AL89"/>
    <mergeCell ref="A90:F90"/>
    <mergeCell ref="G90:AL90"/>
    <mergeCell ref="A91:F91"/>
    <mergeCell ref="G91:AL91"/>
    <mergeCell ref="A98:F98"/>
    <mergeCell ref="G98:AL98"/>
    <mergeCell ref="A99:F99"/>
    <mergeCell ref="G99:AL99"/>
    <mergeCell ref="A100:F100"/>
    <mergeCell ref="G100:AL100"/>
    <mergeCell ref="A95:F95"/>
    <mergeCell ref="G95:AL95"/>
    <mergeCell ref="A96:F96"/>
    <mergeCell ref="G96:AL96"/>
    <mergeCell ref="A97:F97"/>
    <mergeCell ref="G97:AL97"/>
    <mergeCell ref="A104:F104"/>
    <mergeCell ref="G104:AL104"/>
    <mergeCell ref="A105:F105"/>
    <mergeCell ref="G105:AL105"/>
    <mergeCell ref="A101:F101"/>
    <mergeCell ref="G101:AL101"/>
    <mergeCell ref="A102:F102"/>
    <mergeCell ref="G102:AL102"/>
    <mergeCell ref="A103:F103"/>
    <mergeCell ref="G103:AL103"/>
    <mergeCell ref="A126:F126"/>
    <mergeCell ref="G126:AL126"/>
    <mergeCell ref="A111:F111"/>
    <mergeCell ref="G111:AL111"/>
    <mergeCell ref="A112:F112"/>
    <mergeCell ref="G112:AL112"/>
    <mergeCell ref="A113:F113"/>
    <mergeCell ref="G113:AL113"/>
    <mergeCell ref="A119:F119"/>
    <mergeCell ref="G119:AL119"/>
    <mergeCell ref="A127:F127"/>
    <mergeCell ref="G127:AL127"/>
    <mergeCell ref="A121:AL123"/>
    <mergeCell ref="A124:F124"/>
    <mergeCell ref="G124:AL124"/>
    <mergeCell ref="A125:F125"/>
    <mergeCell ref="G125:AL125"/>
    <mergeCell ref="A106:AL108"/>
    <mergeCell ref="A109:F109"/>
    <mergeCell ref="G109:AL109"/>
    <mergeCell ref="A110:F110"/>
    <mergeCell ref="G110:AL110"/>
    <mergeCell ref="A117:F117"/>
    <mergeCell ref="G117:AL117"/>
    <mergeCell ref="A118:F118"/>
    <mergeCell ref="G118:AL118"/>
    <mergeCell ref="A114:F114"/>
    <mergeCell ref="G114:AL114"/>
    <mergeCell ref="A115:F115"/>
    <mergeCell ref="G115:AL115"/>
    <mergeCell ref="A116:F116"/>
    <mergeCell ref="G116:AL116"/>
    <mergeCell ref="A120:F120"/>
    <mergeCell ref="G120:AL12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41E5C-D3A0-4585-9FA2-50D7406C2A9F}">
  <sheetPr>
    <tabColor rgb="FF00B050"/>
  </sheetPr>
  <dimension ref="A1:AQ95"/>
  <sheetViews>
    <sheetView tabSelected="1" workbookViewId="0">
      <selection activeCell="AC12" sqref="AC12:AI12"/>
    </sheetView>
  </sheetViews>
  <sheetFormatPr defaultRowHeight="15" x14ac:dyDescent="0.25"/>
  <cols>
    <col min="1" max="93" width="4.7109375" customWidth="1"/>
  </cols>
  <sheetData>
    <row r="1" spans="1:43" ht="18.75" x14ac:dyDescent="0.25">
      <c r="A1" s="243" t="s">
        <v>653</v>
      </c>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row>
    <row r="2" spans="1:43" ht="16.5" customHeight="1" x14ac:dyDescent="0.25">
      <c r="A2" s="244" t="s">
        <v>0</v>
      </c>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c r="AM2" s="244"/>
      <c r="AN2" s="244"/>
      <c r="AO2" s="244"/>
      <c r="AP2" s="244"/>
      <c r="AQ2" s="244"/>
    </row>
    <row r="3" spans="1:43" ht="15.75" customHeight="1" x14ac:dyDescent="0.25">
      <c r="A3" s="245" t="s">
        <v>639</v>
      </c>
      <c r="B3" s="246"/>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46"/>
      <c r="AH3" s="246"/>
      <c r="AI3" s="246"/>
      <c r="AJ3" s="246"/>
      <c r="AK3" s="246"/>
      <c r="AL3" s="246"/>
      <c r="AM3" s="246"/>
      <c r="AN3" s="246"/>
      <c r="AO3" s="246"/>
      <c r="AP3" s="246"/>
      <c r="AQ3" s="246"/>
    </row>
    <row r="4" spans="1:43" x14ac:dyDescent="0.25">
      <c r="A4" s="247" t="s">
        <v>1</v>
      </c>
      <c r="B4" s="248"/>
      <c r="C4" s="248"/>
      <c r="D4" s="248"/>
      <c r="E4" s="248"/>
      <c r="F4" s="248"/>
      <c r="G4" s="248"/>
      <c r="H4" s="248"/>
      <c r="I4" s="248"/>
      <c r="J4" s="248"/>
      <c r="K4" s="248"/>
      <c r="L4" s="248"/>
      <c r="M4" s="249"/>
      <c r="N4" s="256" t="s">
        <v>516</v>
      </c>
      <c r="O4" s="256"/>
      <c r="P4" s="256"/>
      <c r="Q4" s="256"/>
      <c r="R4" s="256"/>
      <c r="S4" s="256"/>
      <c r="T4" s="256"/>
      <c r="U4" s="256"/>
      <c r="V4" s="256"/>
      <c r="W4" s="256"/>
      <c r="X4" s="256"/>
      <c r="Y4" s="256"/>
      <c r="Z4" s="1"/>
      <c r="AA4" s="257" t="s">
        <v>2</v>
      </c>
      <c r="AB4" s="257"/>
      <c r="AC4" s="257"/>
      <c r="AD4" s="257"/>
      <c r="AE4" s="257"/>
      <c r="AF4" s="256" t="s">
        <v>3</v>
      </c>
      <c r="AG4" s="256"/>
      <c r="AH4" s="256"/>
      <c r="AI4" s="256"/>
      <c r="AJ4" s="256"/>
      <c r="AK4" s="256"/>
      <c r="AL4" s="256"/>
      <c r="AM4" s="256"/>
      <c r="AN4" s="256"/>
      <c r="AO4" s="256"/>
      <c r="AP4" s="256"/>
      <c r="AQ4" s="256"/>
    </row>
    <row r="5" spans="1:43" x14ac:dyDescent="0.25">
      <c r="A5" s="247" t="s">
        <v>4</v>
      </c>
      <c r="B5" s="248"/>
      <c r="C5" s="248"/>
      <c r="D5" s="248"/>
      <c r="E5" s="248"/>
      <c r="F5" s="248"/>
      <c r="G5" s="248"/>
      <c r="H5" s="248"/>
      <c r="I5" s="248"/>
      <c r="J5" s="248"/>
      <c r="K5" s="248"/>
      <c r="L5" s="248"/>
      <c r="M5" s="249"/>
      <c r="N5" s="258" t="s">
        <v>517</v>
      </c>
      <c r="O5" s="258"/>
      <c r="P5" s="258"/>
      <c r="Q5" s="258"/>
      <c r="R5" s="258"/>
      <c r="S5" s="258"/>
      <c r="T5" s="258"/>
      <c r="U5" s="258"/>
      <c r="V5" s="258"/>
      <c r="W5" s="258"/>
      <c r="X5" s="258"/>
      <c r="Y5" s="258"/>
      <c r="Z5" s="2"/>
      <c r="AA5" s="259" t="s">
        <v>5</v>
      </c>
      <c r="AB5" s="259"/>
      <c r="AC5" s="259"/>
      <c r="AD5" s="259"/>
      <c r="AE5" s="259"/>
      <c r="AF5" s="260" t="s">
        <v>6</v>
      </c>
      <c r="AG5" s="260"/>
      <c r="AH5" s="260"/>
      <c r="AI5" s="260"/>
      <c r="AJ5" s="260"/>
      <c r="AK5" s="260"/>
      <c r="AL5" s="260"/>
      <c r="AM5" s="260"/>
      <c r="AN5" s="260"/>
      <c r="AO5" s="260"/>
      <c r="AP5" s="260"/>
      <c r="AQ5" s="260"/>
    </row>
    <row r="6" spans="1:43" x14ac:dyDescent="0.25">
      <c r="A6" s="250" t="s">
        <v>7</v>
      </c>
      <c r="B6" s="251"/>
      <c r="C6" s="251"/>
      <c r="D6" s="251"/>
      <c r="E6" s="251"/>
      <c r="F6" s="251"/>
      <c r="G6" s="251"/>
      <c r="H6" s="251"/>
      <c r="I6" s="251"/>
      <c r="J6" s="251"/>
      <c r="K6" s="251"/>
      <c r="L6" s="251"/>
      <c r="M6" s="252"/>
      <c r="N6" s="261" t="s">
        <v>8</v>
      </c>
      <c r="O6" s="261"/>
      <c r="P6" s="261"/>
      <c r="Q6" s="261"/>
      <c r="R6" s="261"/>
      <c r="S6" s="261"/>
      <c r="T6" s="261"/>
      <c r="U6" s="261"/>
      <c r="V6" s="261"/>
      <c r="W6" s="261"/>
      <c r="X6" s="261"/>
      <c r="Y6" s="261"/>
      <c r="Z6" s="2"/>
      <c r="AA6" s="262" t="s">
        <v>323</v>
      </c>
      <c r="AB6" s="262"/>
      <c r="AC6" s="262"/>
      <c r="AD6" s="262"/>
      <c r="AE6" s="262"/>
      <c r="AF6" s="258" t="s">
        <v>9</v>
      </c>
      <c r="AG6" s="258"/>
      <c r="AH6" s="258"/>
      <c r="AI6" s="258"/>
      <c r="AJ6" s="258"/>
      <c r="AK6" s="258"/>
      <c r="AL6" s="258"/>
      <c r="AM6" s="258"/>
      <c r="AN6" s="258"/>
      <c r="AO6" s="258"/>
      <c r="AP6" s="258"/>
      <c r="AQ6" s="258"/>
    </row>
    <row r="7" spans="1:43" x14ac:dyDescent="0.25">
      <c r="A7" s="253"/>
      <c r="B7" s="254"/>
      <c r="C7" s="254"/>
      <c r="D7" s="254"/>
      <c r="E7" s="254"/>
      <c r="F7" s="254"/>
      <c r="G7" s="254"/>
      <c r="H7" s="254"/>
      <c r="I7" s="254"/>
      <c r="J7" s="254"/>
      <c r="K7" s="254"/>
      <c r="L7" s="254"/>
      <c r="M7" s="255"/>
      <c r="N7" s="261"/>
      <c r="O7" s="261"/>
      <c r="P7" s="261"/>
      <c r="Q7" s="261"/>
      <c r="R7" s="261"/>
      <c r="S7" s="261"/>
      <c r="T7" s="261"/>
      <c r="U7" s="261"/>
      <c r="V7" s="261"/>
      <c r="W7" s="261"/>
      <c r="X7" s="261"/>
      <c r="Y7" s="261"/>
      <c r="Z7" s="2"/>
      <c r="AA7" s="262" t="s">
        <v>10</v>
      </c>
      <c r="AB7" s="262"/>
      <c r="AC7" s="262"/>
      <c r="AD7" s="262"/>
      <c r="AE7" s="262"/>
      <c r="AF7" s="258" t="s">
        <v>11</v>
      </c>
      <c r="AG7" s="258"/>
      <c r="AH7" s="258"/>
      <c r="AI7" s="258"/>
      <c r="AJ7" s="258"/>
      <c r="AK7" s="258"/>
      <c r="AL7" s="258"/>
      <c r="AM7" s="258"/>
      <c r="AN7" s="258"/>
      <c r="AO7" s="258"/>
      <c r="AP7" s="258"/>
      <c r="AQ7" s="258"/>
    </row>
    <row r="8" spans="1:43" ht="15.75" x14ac:dyDescent="0.25">
      <c r="A8" s="276" t="s">
        <v>12</v>
      </c>
      <c r="B8" s="277"/>
      <c r="C8" s="277"/>
      <c r="D8" s="277"/>
      <c r="E8" s="277"/>
      <c r="F8" s="277"/>
      <c r="G8" s="277"/>
      <c r="H8" s="277"/>
      <c r="I8" s="277"/>
      <c r="J8" s="277"/>
      <c r="K8" s="277"/>
      <c r="L8" s="277"/>
      <c r="M8" s="278"/>
      <c r="N8" s="273" t="s">
        <v>18</v>
      </c>
      <c r="O8" s="273"/>
      <c r="P8" s="273"/>
      <c r="Q8" s="273"/>
      <c r="R8" s="273"/>
      <c r="S8" s="273"/>
      <c r="T8" s="273"/>
      <c r="U8" s="273"/>
      <c r="V8" s="273">
        <v>2019</v>
      </c>
      <c r="W8" s="273"/>
      <c r="X8" s="273"/>
      <c r="Y8" s="273"/>
      <c r="Z8" s="2"/>
      <c r="AA8" s="274" t="s">
        <v>14</v>
      </c>
      <c r="AB8" s="274"/>
      <c r="AC8" s="274"/>
      <c r="AD8" s="274"/>
      <c r="AE8" s="274"/>
      <c r="AF8" s="275" t="s">
        <v>518</v>
      </c>
      <c r="AG8" s="275"/>
      <c r="AH8" s="275"/>
      <c r="AI8" s="275"/>
      <c r="AJ8" s="275"/>
      <c r="AK8" s="275"/>
      <c r="AL8" s="275"/>
      <c r="AM8" s="275"/>
      <c r="AN8" s="275"/>
      <c r="AO8" s="275"/>
      <c r="AP8" s="275"/>
      <c r="AQ8" s="275"/>
    </row>
    <row r="9" spans="1:43" ht="18.75" x14ac:dyDescent="0.25">
      <c r="A9" s="245" t="s">
        <v>640</v>
      </c>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246"/>
      <c r="AL9" s="246"/>
      <c r="AM9" s="246"/>
      <c r="AN9" s="246"/>
      <c r="AO9" s="246"/>
      <c r="AP9" s="246"/>
      <c r="AQ9" s="246"/>
    </row>
    <row r="10" spans="1:43" ht="45" customHeight="1" x14ac:dyDescent="0.25">
      <c r="A10" s="51" t="s">
        <v>324</v>
      </c>
      <c r="B10" s="280" t="s">
        <v>463</v>
      </c>
      <c r="C10" s="280"/>
      <c r="D10" s="280"/>
      <c r="E10" s="280"/>
      <c r="F10" s="280"/>
      <c r="G10" s="281" t="s">
        <v>464</v>
      </c>
      <c r="H10" s="281"/>
      <c r="I10" s="281"/>
      <c r="J10" s="281"/>
      <c r="K10" s="281"/>
      <c r="L10" s="281"/>
      <c r="M10" s="281"/>
      <c r="N10" s="282" t="s">
        <v>465</v>
      </c>
      <c r="O10" s="282"/>
      <c r="P10" s="282"/>
      <c r="Q10" s="282"/>
      <c r="R10" s="282"/>
      <c r="S10" s="282"/>
      <c r="T10" s="282"/>
      <c r="U10" s="282"/>
      <c r="V10" s="49"/>
      <c r="W10" s="51" t="s">
        <v>324</v>
      </c>
      <c r="X10" s="280" t="s">
        <v>463</v>
      </c>
      <c r="Y10" s="280"/>
      <c r="Z10" s="280"/>
      <c r="AA10" s="280"/>
      <c r="AB10" s="280"/>
      <c r="AC10" s="281" t="s">
        <v>464</v>
      </c>
      <c r="AD10" s="281"/>
      <c r="AE10" s="281"/>
      <c r="AF10" s="281"/>
      <c r="AG10" s="281"/>
      <c r="AH10" s="281"/>
      <c r="AI10" s="281"/>
      <c r="AJ10" s="282" t="s">
        <v>465</v>
      </c>
      <c r="AK10" s="282"/>
      <c r="AL10" s="282"/>
      <c r="AM10" s="282"/>
      <c r="AN10" s="282"/>
      <c r="AO10" s="282"/>
      <c r="AP10" s="282"/>
      <c r="AQ10" s="282"/>
    </row>
    <row r="11" spans="1:43" ht="15.75" x14ac:dyDescent="0.25">
      <c r="A11" s="48">
        <v>1</v>
      </c>
      <c r="B11" s="285"/>
      <c r="C11" s="285"/>
      <c r="D11" s="285"/>
      <c r="E11" s="285"/>
      <c r="F11" s="285"/>
      <c r="G11" s="283"/>
      <c r="H11" s="284"/>
      <c r="I11" s="284"/>
      <c r="J11" s="284"/>
      <c r="K11" s="284"/>
      <c r="L11" s="284"/>
      <c r="M11" s="284"/>
      <c r="N11" s="283"/>
      <c r="O11" s="284"/>
      <c r="P11" s="284"/>
      <c r="Q11" s="284"/>
      <c r="R11" s="284"/>
      <c r="S11" s="284"/>
      <c r="T11" s="284"/>
      <c r="U11" s="284"/>
      <c r="V11" s="50"/>
      <c r="W11" s="48">
        <v>7</v>
      </c>
      <c r="X11" s="285"/>
      <c r="Y11" s="285"/>
      <c r="Z11" s="285"/>
      <c r="AA11" s="285"/>
      <c r="AB11" s="285"/>
      <c r="AC11" s="283"/>
      <c r="AD11" s="284"/>
      <c r="AE11" s="284"/>
      <c r="AF11" s="284"/>
      <c r="AG11" s="284"/>
      <c r="AH11" s="284"/>
      <c r="AI11" s="284"/>
      <c r="AJ11" s="283"/>
      <c r="AK11" s="284"/>
      <c r="AL11" s="284"/>
      <c r="AM11" s="284"/>
      <c r="AN11" s="284"/>
      <c r="AO11" s="284"/>
      <c r="AP11" s="284"/>
      <c r="AQ11" s="284"/>
    </row>
    <row r="12" spans="1:43" ht="15.75" x14ac:dyDescent="0.25">
      <c r="A12" s="48">
        <v>2</v>
      </c>
      <c r="B12" s="285"/>
      <c r="C12" s="285"/>
      <c r="D12" s="285"/>
      <c r="E12" s="285"/>
      <c r="F12" s="285"/>
      <c r="G12" s="283"/>
      <c r="H12" s="284"/>
      <c r="I12" s="284"/>
      <c r="J12" s="284"/>
      <c r="K12" s="284"/>
      <c r="L12" s="284"/>
      <c r="M12" s="284"/>
      <c r="N12" s="283"/>
      <c r="O12" s="284"/>
      <c r="P12" s="284"/>
      <c r="Q12" s="284"/>
      <c r="R12" s="284"/>
      <c r="S12" s="284"/>
      <c r="T12" s="284"/>
      <c r="U12" s="284"/>
      <c r="V12" s="50"/>
      <c r="W12" s="48">
        <v>8</v>
      </c>
      <c r="X12" s="285"/>
      <c r="Y12" s="285"/>
      <c r="Z12" s="285"/>
      <c r="AA12" s="285"/>
      <c r="AB12" s="285"/>
      <c r="AC12" s="283"/>
      <c r="AD12" s="284"/>
      <c r="AE12" s="284"/>
      <c r="AF12" s="284"/>
      <c r="AG12" s="284"/>
      <c r="AH12" s="284"/>
      <c r="AI12" s="284"/>
      <c r="AJ12" s="283"/>
      <c r="AK12" s="284"/>
      <c r="AL12" s="284"/>
      <c r="AM12" s="284"/>
      <c r="AN12" s="284"/>
      <c r="AO12" s="284"/>
      <c r="AP12" s="284"/>
      <c r="AQ12" s="284"/>
    </row>
    <row r="13" spans="1:43" ht="15.75" x14ac:dyDescent="0.25">
      <c r="A13" s="48">
        <v>3</v>
      </c>
      <c r="B13" s="285"/>
      <c r="C13" s="285"/>
      <c r="D13" s="285"/>
      <c r="E13" s="285"/>
      <c r="F13" s="285"/>
      <c r="G13" s="283"/>
      <c r="H13" s="284"/>
      <c r="I13" s="284"/>
      <c r="J13" s="284"/>
      <c r="K13" s="284"/>
      <c r="L13" s="284"/>
      <c r="M13" s="284"/>
      <c r="N13" s="283"/>
      <c r="O13" s="284"/>
      <c r="P13" s="284"/>
      <c r="Q13" s="284"/>
      <c r="R13" s="284"/>
      <c r="S13" s="284"/>
      <c r="T13" s="284"/>
      <c r="U13" s="284"/>
      <c r="V13" s="50"/>
      <c r="W13" s="48">
        <v>9</v>
      </c>
      <c r="X13" s="285"/>
      <c r="Y13" s="285"/>
      <c r="Z13" s="285"/>
      <c r="AA13" s="285"/>
      <c r="AB13" s="285"/>
      <c r="AC13" s="283"/>
      <c r="AD13" s="284"/>
      <c r="AE13" s="284"/>
      <c r="AF13" s="284"/>
      <c r="AG13" s="284"/>
      <c r="AH13" s="284"/>
      <c r="AI13" s="284"/>
      <c r="AJ13" s="283"/>
      <c r="AK13" s="284"/>
      <c r="AL13" s="284"/>
      <c r="AM13" s="284"/>
      <c r="AN13" s="284"/>
      <c r="AO13" s="284"/>
      <c r="AP13" s="284"/>
      <c r="AQ13" s="284"/>
    </row>
    <row r="14" spans="1:43" ht="15.75" x14ac:dyDescent="0.25">
      <c r="A14" s="48">
        <v>4</v>
      </c>
      <c r="B14" s="285"/>
      <c r="C14" s="285"/>
      <c r="D14" s="285"/>
      <c r="E14" s="285"/>
      <c r="F14" s="285"/>
      <c r="G14" s="283"/>
      <c r="H14" s="284"/>
      <c r="I14" s="284"/>
      <c r="J14" s="284"/>
      <c r="K14" s="284"/>
      <c r="L14" s="284"/>
      <c r="M14" s="284"/>
      <c r="N14" s="283"/>
      <c r="O14" s="284"/>
      <c r="P14" s="284"/>
      <c r="Q14" s="284"/>
      <c r="R14" s="284"/>
      <c r="S14" s="284"/>
      <c r="T14" s="284"/>
      <c r="U14" s="284"/>
      <c r="V14" s="50"/>
      <c r="W14" s="48">
        <v>10</v>
      </c>
      <c r="X14" s="285"/>
      <c r="Y14" s="285"/>
      <c r="Z14" s="285"/>
      <c r="AA14" s="285"/>
      <c r="AB14" s="285"/>
      <c r="AC14" s="283"/>
      <c r="AD14" s="284"/>
      <c r="AE14" s="284"/>
      <c r="AF14" s="284"/>
      <c r="AG14" s="284"/>
      <c r="AH14" s="284"/>
      <c r="AI14" s="284"/>
      <c r="AJ14" s="283"/>
      <c r="AK14" s="284"/>
      <c r="AL14" s="284"/>
      <c r="AM14" s="284"/>
      <c r="AN14" s="284"/>
      <c r="AO14" s="284"/>
      <c r="AP14" s="284"/>
      <c r="AQ14" s="284"/>
    </row>
    <row r="15" spans="1:43" x14ac:dyDescent="0.25">
      <c r="A15" s="48">
        <v>5</v>
      </c>
      <c r="B15" s="285"/>
      <c r="C15" s="285"/>
      <c r="D15" s="285"/>
      <c r="E15" s="285"/>
      <c r="F15" s="285"/>
      <c r="G15" s="283"/>
      <c r="H15" s="284"/>
      <c r="I15" s="284"/>
      <c r="J15" s="284"/>
      <c r="K15" s="284"/>
      <c r="L15" s="284"/>
      <c r="M15" s="284"/>
      <c r="N15" s="283"/>
      <c r="O15" s="284"/>
      <c r="P15" s="284"/>
      <c r="Q15" s="284"/>
      <c r="R15" s="284"/>
      <c r="S15" s="284"/>
      <c r="T15" s="284"/>
      <c r="U15" s="284"/>
      <c r="V15" s="19"/>
      <c r="W15" s="48">
        <v>11</v>
      </c>
      <c r="X15" s="285"/>
      <c r="Y15" s="285"/>
      <c r="Z15" s="285"/>
      <c r="AA15" s="285"/>
      <c r="AB15" s="285"/>
      <c r="AC15" s="283"/>
      <c r="AD15" s="284"/>
      <c r="AE15" s="284"/>
      <c r="AF15" s="284"/>
      <c r="AG15" s="284"/>
      <c r="AH15" s="284"/>
      <c r="AI15" s="284"/>
      <c r="AJ15" s="283"/>
      <c r="AK15" s="284"/>
      <c r="AL15" s="284"/>
      <c r="AM15" s="284"/>
      <c r="AN15" s="284"/>
      <c r="AO15" s="284"/>
      <c r="AP15" s="284"/>
      <c r="AQ15" s="284"/>
    </row>
    <row r="16" spans="1:43" ht="15.75" x14ac:dyDescent="0.25">
      <c r="A16" s="48">
        <v>6</v>
      </c>
      <c r="B16" s="285"/>
      <c r="C16" s="285"/>
      <c r="D16" s="285"/>
      <c r="E16" s="285"/>
      <c r="F16" s="285"/>
      <c r="G16" s="283"/>
      <c r="H16" s="284"/>
      <c r="I16" s="284"/>
      <c r="J16" s="284"/>
      <c r="K16" s="284"/>
      <c r="L16" s="284"/>
      <c r="M16" s="284"/>
      <c r="N16" s="283"/>
      <c r="O16" s="284"/>
      <c r="P16" s="284"/>
      <c r="Q16" s="284"/>
      <c r="R16" s="284"/>
      <c r="S16" s="284"/>
      <c r="T16" s="284"/>
      <c r="U16" s="284"/>
      <c r="V16" s="50"/>
      <c r="W16" s="48">
        <v>12</v>
      </c>
      <c r="X16" s="285"/>
      <c r="Y16" s="285"/>
      <c r="Z16" s="285"/>
      <c r="AA16" s="285"/>
      <c r="AB16" s="285"/>
      <c r="AC16" s="283"/>
      <c r="AD16" s="284"/>
      <c r="AE16" s="284"/>
      <c r="AF16" s="284"/>
      <c r="AG16" s="284"/>
      <c r="AH16" s="284"/>
      <c r="AI16" s="284"/>
      <c r="AJ16" s="283"/>
      <c r="AK16" s="284"/>
      <c r="AL16" s="284"/>
      <c r="AM16" s="284"/>
      <c r="AN16" s="284"/>
      <c r="AO16" s="284"/>
      <c r="AP16" s="284"/>
      <c r="AQ16" s="284"/>
    </row>
    <row r="17" spans="1:43" ht="30" customHeight="1" x14ac:dyDescent="0.25">
      <c r="A17" s="245" t="s">
        <v>641</v>
      </c>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46"/>
      <c r="AL17" s="246"/>
      <c r="AM17" s="246"/>
      <c r="AN17" s="246"/>
      <c r="AO17" s="32"/>
      <c r="AP17" s="32"/>
      <c r="AQ17" s="32"/>
    </row>
    <row r="18" spans="1:43" ht="30" customHeight="1" x14ac:dyDescent="0.25">
      <c r="A18" s="268" t="s">
        <v>325</v>
      </c>
      <c r="B18" s="269"/>
      <c r="C18" s="270" t="s">
        <v>450</v>
      </c>
      <c r="D18" s="271"/>
      <c r="E18" s="271"/>
      <c r="F18" s="271"/>
      <c r="G18" s="271"/>
      <c r="H18" s="271"/>
      <c r="I18" s="271"/>
      <c r="J18" s="271"/>
      <c r="K18" s="271"/>
      <c r="L18" s="271"/>
      <c r="M18" s="271"/>
      <c r="N18" s="271"/>
      <c r="O18" s="271"/>
      <c r="P18" s="271"/>
      <c r="Q18" s="271"/>
      <c r="R18" s="271"/>
      <c r="S18" s="271"/>
      <c r="T18" s="271"/>
      <c r="U18" s="271"/>
      <c r="V18" s="271"/>
      <c r="W18" s="271"/>
      <c r="X18" s="271"/>
      <c r="Y18" s="271"/>
      <c r="Z18" s="271"/>
      <c r="AA18" s="271"/>
      <c r="AB18" s="271"/>
      <c r="AC18" s="271"/>
      <c r="AD18" s="271"/>
      <c r="AE18" s="271"/>
      <c r="AF18" s="271"/>
      <c r="AG18" s="271"/>
      <c r="AH18" s="271"/>
      <c r="AI18" s="271"/>
      <c r="AJ18" s="271"/>
      <c r="AK18" s="271"/>
      <c r="AL18" s="271"/>
      <c r="AM18" s="271"/>
      <c r="AN18" s="271"/>
      <c r="AO18" s="271"/>
      <c r="AP18" s="271"/>
      <c r="AQ18" s="272"/>
    </row>
    <row r="19" spans="1:43" x14ac:dyDescent="0.25">
      <c r="A19" s="266" t="s">
        <v>435</v>
      </c>
      <c r="B19" s="267"/>
      <c r="C19" s="231"/>
      <c r="D19" s="232"/>
      <c r="E19" s="232"/>
      <c r="F19" s="232"/>
      <c r="G19" s="232"/>
      <c r="H19" s="232"/>
      <c r="I19" s="232"/>
      <c r="J19" s="232"/>
      <c r="K19" s="232"/>
      <c r="L19" s="232"/>
      <c r="M19" s="232"/>
      <c r="N19" s="232"/>
      <c r="O19" s="232"/>
      <c r="P19" s="232"/>
      <c r="Q19" s="232"/>
      <c r="R19" s="232"/>
      <c r="S19" s="232"/>
      <c r="T19" s="232"/>
      <c r="U19" s="232"/>
      <c r="V19" s="232"/>
      <c r="W19" s="232"/>
      <c r="X19" s="232"/>
      <c r="Y19" s="232"/>
      <c r="Z19" s="232"/>
      <c r="AA19" s="232"/>
      <c r="AB19" s="232"/>
      <c r="AC19" s="232"/>
      <c r="AD19" s="232"/>
      <c r="AE19" s="232"/>
      <c r="AF19" s="232"/>
      <c r="AG19" s="232"/>
      <c r="AH19" s="232"/>
      <c r="AI19" s="232"/>
      <c r="AJ19" s="232"/>
      <c r="AK19" s="232"/>
      <c r="AL19" s="232"/>
      <c r="AM19" s="232"/>
      <c r="AN19" s="232"/>
      <c r="AO19" s="232"/>
      <c r="AP19" s="232"/>
      <c r="AQ19" s="279"/>
    </row>
    <row r="20" spans="1:43" x14ac:dyDescent="0.25">
      <c r="A20" s="266"/>
      <c r="B20" s="267"/>
      <c r="C20" s="231"/>
      <c r="D20" s="232"/>
      <c r="E20" s="232"/>
      <c r="F20" s="232"/>
      <c r="G20" s="232"/>
      <c r="H20" s="232"/>
      <c r="I20" s="232"/>
      <c r="J20" s="232"/>
      <c r="K20" s="232"/>
      <c r="L20" s="232"/>
      <c r="M20" s="232"/>
      <c r="N20" s="232"/>
      <c r="O20" s="232"/>
      <c r="P20" s="232"/>
      <c r="Q20" s="232"/>
      <c r="R20" s="232"/>
      <c r="S20" s="232"/>
      <c r="T20" s="232"/>
      <c r="U20" s="232"/>
      <c r="V20" s="232"/>
      <c r="W20" s="232"/>
      <c r="X20" s="232"/>
      <c r="Y20" s="232"/>
      <c r="Z20" s="232"/>
      <c r="AA20" s="232"/>
      <c r="AB20" s="232"/>
      <c r="AC20" s="232"/>
      <c r="AD20" s="232"/>
      <c r="AE20" s="232"/>
      <c r="AF20" s="232"/>
      <c r="AG20" s="232"/>
      <c r="AH20" s="232"/>
      <c r="AI20" s="232"/>
      <c r="AJ20" s="232"/>
      <c r="AK20" s="232"/>
      <c r="AL20" s="232"/>
      <c r="AM20" s="232"/>
      <c r="AN20" s="232"/>
      <c r="AO20" s="232"/>
      <c r="AP20" s="232"/>
      <c r="AQ20" s="279"/>
    </row>
    <row r="21" spans="1:43" x14ac:dyDescent="0.25">
      <c r="A21" s="266"/>
      <c r="B21" s="267"/>
      <c r="C21" s="231"/>
      <c r="D21" s="232"/>
      <c r="E21" s="232"/>
      <c r="F21" s="232"/>
      <c r="G21" s="232"/>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79"/>
    </row>
    <row r="22" spans="1:43" x14ac:dyDescent="0.25">
      <c r="A22" s="266"/>
      <c r="B22" s="267"/>
      <c r="C22" s="231"/>
      <c r="D22" s="232"/>
      <c r="E22" s="232"/>
      <c r="F22" s="232"/>
      <c r="G22" s="232"/>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79"/>
    </row>
    <row r="23" spans="1:43" x14ac:dyDescent="0.25">
      <c r="A23" s="266"/>
      <c r="B23" s="267"/>
      <c r="C23" s="231"/>
      <c r="D23" s="232"/>
      <c r="E23" s="232"/>
      <c r="F23" s="232"/>
      <c r="G23" s="232"/>
      <c r="H23" s="232"/>
      <c r="I23" s="232"/>
      <c r="J23" s="232"/>
      <c r="K23" s="232"/>
      <c r="L23" s="232"/>
      <c r="M23" s="232"/>
      <c r="N23" s="232"/>
      <c r="O23" s="232"/>
      <c r="P23" s="232"/>
      <c r="Q23" s="232"/>
      <c r="R23" s="232"/>
      <c r="S23" s="232"/>
      <c r="T23" s="232"/>
      <c r="U23" s="232"/>
      <c r="V23" s="232"/>
      <c r="W23" s="232"/>
      <c r="X23" s="232"/>
      <c r="Y23" s="232"/>
      <c r="Z23" s="232"/>
      <c r="AA23" s="232"/>
      <c r="AB23" s="232"/>
      <c r="AC23" s="232"/>
      <c r="AD23" s="232"/>
      <c r="AE23" s="232"/>
      <c r="AF23" s="232"/>
      <c r="AG23" s="232"/>
      <c r="AH23" s="232"/>
      <c r="AI23" s="232"/>
      <c r="AJ23" s="232"/>
      <c r="AK23" s="232"/>
      <c r="AL23" s="232"/>
      <c r="AM23" s="232"/>
      <c r="AN23" s="232"/>
      <c r="AO23" s="232"/>
      <c r="AP23" s="232"/>
      <c r="AQ23" s="279"/>
    </row>
    <row r="24" spans="1:43" ht="30" customHeight="1" x14ac:dyDescent="0.25">
      <c r="A24" s="263">
        <v>43739</v>
      </c>
      <c r="B24" s="264"/>
      <c r="C24" s="270" t="s">
        <v>450</v>
      </c>
      <c r="D24" s="271"/>
      <c r="E24" s="271"/>
      <c r="F24" s="271"/>
      <c r="G24" s="271"/>
      <c r="H24" s="271"/>
      <c r="I24" s="271"/>
      <c r="J24" s="271"/>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71"/>
      <c r="AI24" s="271"/>
      <c r="AJ24" s="271"/>
      <c r="AK24" s="271"/>
      <c r="AL24" s="271"/>
      <c r="AM24" s="271"/>
      <c r="AN24" s="271"/>
      <c r="AO24" s="271"/>
      <c r="AP24" s="271"/>
      <c r="AQ24" s="272"/>
    </row>
    <row r="25" spans="1:43" x14ac:dyDescent="0.25">
      <c r="A25" s="265"/>
      <c r="B25" s="264"/>
      <c r="C25" s="231"/>
      <c r="D25" s="232"/>
      <c r="E25" s="232"/>
      <c r="F25" s="232"/>
      <c r="G25" s="232"/>
      <c r="H25" s="232"/>
      <c r="I25" s="232"/>
      <c r="J25" s="232"/>
      <c r="K25" s="232"/>
      <c r="L25" s="232"/>
      <c r="M25" s="232"/>
      <c r="N25" s="232"/>
      <c r="O25" s="232"/>
      <c r="P25" s="232"/>
      <c r="Q25" s="232"/>
      <c r="R25" s="232"/>
      <c r="S25" s="232"/>
      <c r="T25" s="232"/>
      <c r="U25" s="232"/>
      <c r="V25" s="232"/>
      <c r="W25" s="232"/>
      <c r="X25" s="232"/>
      <c r="Y25" s="232"/>
      <c r="Z25" s="232"/>
      <c r="AA25" s="232"/>
      <c r="AB25" s="232"/>
      <c r="AC25" s="232"/>
      <c r="AD25" s="232"/>
      <c r="AE25" s="232"/>
      <c r="AF25" s="232"/>
      <c r="AG25" s="232"/>
      <c r="AH25" s="232"/>
      <c r="AI25" s="232"/>
      <c r="AJ25" s="232"/>
      <c r="AK25" s="232"/>
      <c r="AL25" s="232"/>
      <c r="AM25" s="232"/>
      <c r="AN25" s="232"/>
      <c r="AO25" s="232"/>
      <c r="AP25" s="232"/>
      <c r="AQ25" s="279"/>
    </row>
    <row r="26" spans="1:43" x14ac:dyDescent="0.25">
      <c r="A26" s="265"/>
      <c r="B26" s="264"/>
      <c r="C26" s="231"/>
      <c r="D26" s="232"/>
      <c r="E26" s="232"/>
      <c r="F26" s="232"/>
      <c r="G26" s="232"/>
      <c r="H26" s="232"/>
      <c r="I26" s="232"/>
      <c r="J26" s="232"/>
      <c r="K26" s="232"/>
      <c r="L26" s="232"/>
      <c r="M26" s="232"/>
      <c r="N26" s="232"/>
      <c r="O26" s="232"/>
      <c r="P26" s="232"/>
      <c r="Q26" s="232"/>
      <c r="R26" s="232"/>
      <c r="S26" s="232"/>
      <c r="T26" s="232"/>
      <c r="U26" s="232"/>
      <c r="V26" s="232"/>
      <c r="W26" s="232"/>
      <c r="X26" s="232"/>
      <c r="Y26" s="232"/>
      <c r="Z26" s="232"/>
      <c r="AA26" s="232"/>
      <c r="AB26" s="232"/>
      <c r="AC26" s="232"/>
      <c r="AD26" s="232"/>
      <c r="AE26" s="232"/>
      <c r="AF26" s="232"/>
      <c r="AG26" s="232"/>
      <c r="AH26" s="232"/>
      <c r="AI26" s="232"/>
      <c r="AJ26" s="232"/>
      <c r="AK26" s="232"/>
      <c r="AL26" s="232"/>
      <c r="AM26" s="232"/>
      <c r="AN26" s="232"/>
      <c r="AO26" s="232"/>
      <c r="AP26" s="232"/>
      <c r="AQ26" s="279"/>
    </row>
    <row r="27" spans="1:43" x14ac:dyDescent="0.25">
      <c r="A27" s="265"/>
      <c r="B27" s="264"/>
      <c r="C27" s="231"/>
      <c r="D27" s="232"/>
      <c r="E27" s="232"/>
      <c r="F27" s="232"/>
      <c r="G27" s="232"/>
      <c r="H27" s="232"/>
      <c r="I27" s="232"/>
      <c r="J27" s="232"/>
      <c r="K27" s="232"/>
      <c r="L27" s="232"/>
      <c r="M27" s="232"/>
      <c r="N27" s="232"/>
      <c r="O27" s="232"/>
      <c r="P27" s="232"/>
      <c r="Q27" s="232"/>
      <c r="R27" s="232"/>
      <c r="S27" s="232"/>
      <c r="T27" s="232"/>
      <c r="U27" s="232"/>
      <c r="V27" s="232"/>
      <c r="W27" s="232"/>
      <c r="X27" s="232"/>
      <c r="Y27" s="232"/>
      <c r="Z27" s="232"/>
      <c r="AA27" s="232"/>
      <c r="AB27" s="232"/>
      <c r="AC27" s="232"/>
      <c r="AD27" s="232"/>
      <c r="AE27" s="232"/>
      <c r="AF27" s="232"/>
      <c r="AG27" s="232"/>
      <c r="AH27" s="232"/>
      <c r="AI27" s="232"/>
      <c r="AJ27" s="232"/>
      <c r="AK27" s="232"/>
      <c r="AL27" s="232"/>
      <c r="AM27" s="232"/>
      <c r="AN27" s="232"/>
      <c r="AO27" s="232"/>
      <c r="AP27" s="232"/>
      <c r="AQ27" s="279"/>
    </row>
    <row r="28" spans="1:43" x14ac:dyDescent="0.25">
      <c r="A28" s="265"/>
      <c r="B28" s="264"/>
      <c r="C28" s="231"/>
      <c r="D28" s="232"/>
      <c r="E28" s="232"/>
      <c r="F28" s="232"/>
      <c r="G28" s="232"/>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79"/>
    </row>
    <row r="29" spans="1:43" x14ac:dyDescent="0.25">
      <c r="A29" s="265"/>
      <c r="B29" s="264"/>
      <c r="C29" s="231"/>
      <c r="D29" s="232"/>
      <c r="E29" s="232"/>
      <c r="F29" s="232"/>
      <c r="G29" s="232"/>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79"/>
    </row>
    <row r="30" spans="1:43" ht="30" customHeight="1" x14ac:dyDescent="0.25">
      <c r="A30" s="286">
        <v>43770</v>
      </c>
      <c r="B30" s="287"/>
      <c r="C30" s="270" t="s">
        <v>450</v>
      </c>
      <c r="D30" s="271"/>
      <c r="E30" s="271"/>
      <c r="F30" s="271"/>
      <c r="G30" s="271"/>
      <c r="H30" s="271"/>
      <c r="I30" s="271"/>
      <c r="J30" s="271"/>
      <c r="K30" s="271"/>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c r="AI30" s="271"/>
      <c r="AJ30" s="271"/>
      <c r="AK30" s="271"/>
      <c r="AL30" s="271"/>
      <c r="AM30" s="271"/>
      <c r="AN30" s="271"/>
      <c r="AO30" s="271"/>
      <c r="AP30" s="271"/>
      <c r="AQ30" s="272"/>
    </row>
    <row r="31" spans="1:43" x14ac:dyDescent="0.25">
      <c r="A31" s="288"/>
      <c r="B31" s="287"/>
      <c r="C31" s="231"/>
      <c r="D31" s="232"/>
      <c r="E31" s="232"/>
      <c r="F31" s="232"/>
      <c r="G31" s="232"/>
      <c r="H31" s="232"/>
      <c r="I31" s="232"/>
      <c r="J31" s="232"/>
      <c r="K31" s="232"/>
      <c r="L31" s="232"/>
      <c r="M31" s="232"/>
      <c r="N31" s="232"/>
      <c r="O31" s="232"/>
      <c r="P31" s="232"/>
      <c r="Q31" s="232"/>
      <c r="R31" s="232"/>
      <c r="S31" s="232"/>
      <c r="T31" s="232"/>
      <c r="U31" s="232"/>
      <c r="V31" s="232"/>
      <c r="W31" s="232"/>
      <c r="X31" s="232"/>
      <c r="Y31" s="232"/>
      <c r="Z31" s="232"/>
      <c r="AA31" s="232"/>
      <c r="AB31" s="232"/>
      <c r="AC31" s="232"/>
      <c r="AD31" s="232"/>
      <c r="AE31" s="232"/>
      <c r="AF31" s="232"/>
      <c r="AG31" s="232"/>
      <c r="AH31" s="232"/>
      <c r="AI31" s="232"/>
      <c r="AJ31" s="232"/>
      <c r="AK31" s="232"/>
      <c r="AL31" s="232"/>
      <c r="AM31" s="232"/>
      <c r="AN31" s="232"/>
      <c r="AO31" s="232"/>
      <c r="AP31" s="232"/>
      <c r="AQ31" s="279"/>
    </row>
    <row r="32" spans="1:43" x14ac:dyDescent="0.25">
      <c r="A32" s="288"/>
      <c r="B32" s="287"/>
      <c r="C32" s="231"/>
      <c r="D32" s="232"/>
      <c r="E32" s="232"/>
      <c r="F32" s="232"/>
      <c r="G32" s="232"/>
      <c r="H32" s="232"/>
      <c r="I32" s="232"/>
      <c r="J32" s="232"/>
      <c r="K32" s="232"/>
      <c r="L32" s="232"/>
      <c r="M32" s="232"/>
      <c r="N32" s="232"/>
      <c r="O32" s="232"/>
      <c r="P32" s="232"/>
      <c r="Q32" s="232"/>
      <c r="R32" s="232"/>
      <c r="S32" s="232"/>
      <c r="T32" s="232"/>
      <c r="U32" s="232"/>
      <c r="V32" s="232"/>
      <c r="W32" s="232"/>
      <c r="X32" s="232"/>
      <c r="Y32" s="232"/>
      <c r="Z32" s="232"/>
      <c r="AA32" s="232"/>
      <c r="AB32" s="232"/>
      <c r="AC32" s="232"/>
      <c r="AD32" s="232"/>
      <c r="AE32" s="232"/>
      <c r="AF32" s="232"/>
      <c r="AG32" s="232"/>
      <c r="AH32" s="232"/>
      <c r="AI32" s="232"/>
      <c r="AJ32" s="232"/>
      <c r="AK32" s="232"/>
      <c r="AL32" s="232"/>
      <c r="AM32" s="232"/>
      <c r="AN32" s="232"/>
      <c r="AO32" s="232"/>
      <c r="AP32" s="232"/>
      <c r="AQ32" s="279"/>
    </row>
    <row r="33" spans="1:43" x14ac:dyDescent="0.25">
      <c r="A33" s="288"/>
      <c r="B33" s="287"/>
      <c r="C33" s="231"/>
      <c r="D33" s="232"/>
      <c r="E33" s="232"/>
      <c r="F33" s="232"/>
      <c r="G33" s="232"/>
      <c r="H33" s="232"/>
      <c r="I33" s="232"/>
      <c r="J33" s="232"/>
      <c r="K33" s="232"/>
      <c r="L33" s="232"/>
      <c r="M33" s="232"/>
      <c r="N33" s="232"/>
      <c r="O33" s="232"/>
      <c r="P33" s="232"/>
      <c r="Q33" s="232"/>
      <c r="R33" s="232"/>
      <c r="S33" s="232"/>
      <c r="T33" s="232"/>
      <c r="U33" s="232"/>
      <c r="V33" s="232"/>
      <c r="W33" s="232"/>
      <c r="X33" s="232"/>
      <c r="Y33" s="232"/>
      <c r="Z33" s="232"/>
      <c r="AA33" s="232"/>
      <c r="AB33" s="232"/>
      <c r="AC33" s="232"/>
      <c r="AD33" s="232"/>
      <c r="AE33" s="232"/>
      <c r="AF33" s="232"/>
      <c r="AG33" s="232"/>
      <c r="AH33" s="232"/>
      <c r="AI33" s="232"/>
      <c r="AJ33" s="232"/>
      <c r="AK33" s="232"/>
      <c r="AL33" s="232"/>
      <c r="AM33" s="232"/>
      <c r="AN33" s="232"/>
      <c r="AO33" s="232"/>
      <c r="AP33" s="232"/>
      <c r="AQ33" s="279"/>
    </row>
    <row r="34" spans="1:43" x14ac:dyDescent="0.25">
      <c r="A34" s="288"/>
      <c r="B34" s="287"/>
      <c r="C34" s="231"/>
      <c r="D34" s="232"/>
      <c r="E34" s="232"/>
      <c r="F34" s="232"/>
      <c r="G34" s="232"/>
      <c r="H34" s="232"/>
      <c r="I34" s="232"/>
      <c r="J34" s="232"/>
      <c r="K34" s="232"/>
      <c r="L34" s="232"/>
      <c r="M34" s="232"/>
      <c r="N34" s="232"/>
      <c r="O34" s="232"/>
      <c r="P34" s="232"/>
      <c r="Q34" s="232"/>
      <c r="R34" s="232"/>
      <c r="S34" s="232"/>
      <c r="T34" s="232"/>
      <c r="U34" s="232"/>
      <c r="V34" s="232"/>
      <c r="W34" s="232"/>
      <c r="X34" s="232"/>
      <c r="Y34" s="232"/>
      <c r="Z34" s="232"/>
      <c r="AA34" s="232"/>
      <c r="AB34" s="232"/>
      <c r="AC34" s="232"/>
      <c r="AD34" s="232"/>
      <c r="AE34" s="232"/>
      <c r="AF34" s="232"/>
      <c r="AG34" s="232"/>
      <c r="AH34" s="232"/>
      <c r="AI34" s="232"/>
      <c r="AJ34" s="232"/>
      <c r="AK34" s="232"/>
      <c r="AL34" s="232"/>
      <c r="AM34" s="232"/>
      <c r="AN34" s="232"/>
      <c r="AO34" s="232"/>
      <c r="AP34" s="232"/>
      <c r="AQ34" s="279"/>
    </row>
    <row r="35" spans="1:43" x14ac:dyDescent="0.25">
      <c r="A35" s="288"/>
      <c r="B35" s="287"/>
      <c r="C35" s="231"/>
      <c r="D35" s="232"/>
      <c r="E35" s="232"/>
      <c r="F35" s="232"/>
      <c r="G35" s="232"/>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79"/>
    </row>
    <row r="36" spans="1:43" ht="30" customHeight="1" x14ac:dyDescent="0.25">
      <c r="A36" s="263">
        <v>43800</v>
      </c>
      <c r="B36" s="264"/>
      <c r="C36" s="270" t="s">
        <v>450</v>
      </c>
      <c r="D36" s="271"/>
      <c r="E36" s="271"/>
      <c r="F36" s="271"/>
      <c r="G36" s="271"/>
      <c r="H36" s="271"/>
      <c r="I36" s="271"/>
      <c r="J36" s="271"/>
      <c r="K36" s="271"/>
      <c r="L36" s="271"/>
      <c r="M36" s="271"/>
      <c r="N36" s="271"/>
      <c r="O36" s="271"/>
      <c r="P36" s="271"/>
      <c r="Q36" s="271"/>
      <c r="R36" s="271"/>
      <c r="S36" s="271"/>
      <c r="T36" s="271"/>
      <c r="U36" s="271"/>
      <c r="V36" s="271"/>
      <c r="W36" s="271"/>
      <c r="X36" s="271"/>
      <c r="Y36" s="271"/>
      <c r="Z36" s="271"/>
      <c r="AA36" s="271"/>
      <c r="AB36" s="271"/>
      <c r="AC36" s="271"/>
      <c r="AD36" s="271"/>
      <c r="AE36" s="271"/>
      <c r="AF36" s="271"/>
      <c r="AG36" s="271"/>
      <c r="AH36" s="271"/>
      <c r="AI36" s="271"/>
      <c r="AJ36" s="271"/>
      <c r="AK36" s="271"/>
      <c r="AL36" s="271"/>
      <c r="AM36" s="271"/>
      <c r="AN36" s="271"/>
      <c r="AO36" s="271"/>
      <c r="AP36" s="271"/>
      <c r="AQ36" s="272"/>
    </row>
    <row r="37" spans="1:43" x14ac:dyDescent="0.25">
      <c r="A37" s="265"/>
      <c r="B37" s="264"/>
      <c r="C37" s="231"/>
      <c r="D37" s="232"/>
      <c r="E37" s="232"/>
      <c r="F37" s="232"/>
      <c r="G37" s="232"/>
      <c r="H37" s="232"/>
      <c r="I37" s="232"/>
      <c r="J37" s="232"/>
      <c r="K37" s="232"/>
      <c r="L37" s="232"/>
      <c r="M37" s="232"/>
      <c r="N37" s="232"/>
      <c r="O37" s="232"/>
      <c r="P37" s="232"/>
      <c r="Q37" s="232"/>
      <c r="R37" s="232"/>
      <c r="S37" s="232"/>
      <c r="T37" s="232"/>
      <c r="U37" s="232"/>
      <c r="V37" s="232"/>
      <c r="W37" s="232"/>
      <c r="X37" s="232"/>
      <c r="Y37" s="232"/>
      <c r="Z37" s="232"/>
      <c r="AA37" s="232"/>
      <c r="AB37" s="232"/>
      <c r="AC37" s="232"/>
      <c r="AD37" s="232"/>
      <c r="AE37" s="232"/>
      <c r="AF37" s="232"/>
      <c r="AG37" s="232"/>
      <c r="AH37" s="232"/>
      <c r="AI37" s="232"/>
      <c r="AJ37" s="232"/>
      <c r="AK37" s="232"/>
      <c r="AL37" s="232"/>
      <c r="AM37" s="232"/>
      <c r="AN37" s="232"/>
      <c r="AO37" s="232"/>
      <c r="AP37" s="232"/>
      <c r="AQ37" s="279"/>
    </row>
    <row r="38" spans="1:43" x14ac:dyDescent="0.25">
      <c r="A38" s="265"/>
      <c r="B38" s="264"/>
      <c r="C38" s="231"/>
      <c r="D38" s="232"/>
      <c r="E38" s="232"/>
      <c r="F38" s="232"/>
      <c r="G38" s="232"/>
      <c r="H38" s="232"/>
      <c r="I38" s="232"/>
      <c r="J38" s="232"/>
      <c r="K38" s="232"/>
      <c r="L38" s="232"/>
      <c r="M38" s="232"/>
      <c r="N38" s="232"/>
      <c r="O38" s="232"/>
      <c r="P38" s="232"/>
      <c r="Q38" s="232"/>
      <c r="R38" s="232"/>
      <c r="S38" s="232"/>
      <c r="T38" s="232"/>
      <c r="U38" s="232"/>
      <c r="V38" s="232"/>
      <c r="W38" s="232"/>
      <c r="X38" s="232"/>
      <c r="Y38" s="232"/>
      <c r="Z38" s="232"/>
      <c r="AA38" s="232"/>
      <c r="AB38" s="232"/>
      <c r="AC38" s="232"/>
      <c r="AD38" s="232"/>
      <c r="AE38" s="232"/>
      <c r="AF38" s="232"/>
      <c r="AG38" s="232"/>
      <c r="AH38" s="232"/>
      <c r="AI38" s="232"/>
      <c r="AJ38" s="232"/>
      <c r="AK38" s="232"/>
      <c r="AL38" s="232"/>
      <c r="AM38" s="232"/>
      <c r="AN38" s="232"/>
      <c r="AO38" s="232"/>
      <c r="AP38" s="232"/>
      <c r="AQ38" s="279"/>
    </row>
    <row r="39" spans="1:43" x14ac:dyDescent="0.25">
      <c r="A39" s="265"/>
      <c r="B39" s="264"/>
      <c r="C39" s="231"/>
      <c r="D39" s="232"/>
      <c r="E39" s="232"/>
      <c r="F39" s="232"/>
      <c r="G39" s="232"/>
      <c r="H39" s="232"/>
      <c r="I39" s="232"/>
      <c r="J39" s="232"/>
      <c r="K39" s="232"/>
      <c r="L39" s="232"/>
      <c r="M39" s="232"/>
      <c r="N39" s="232"/>
      <c r="O39" s="232"/>
      <c r="P39" s="232"/>
      <c r="Q39" s="232"/>
      <c r="R39" s="232"/>
      <c r="S39" s="232"/>
      <c r="T39" s="232"/>
      <c r="U39" s="232"/>
      <c r="V39" s="232"/>
      <c r="W39" s="232"/>
      <c r="X39" s="232"/>
      <c r="Y39" s="232"/>
      <c r="Z39" s="232"/>
      <c r="AA39" s="232"/>
      <c r="AB39" s="232"/>
      <c r="AC39" s="232"/>
      <c r="AD39" s="232"/>
      <c r="AE39" s="232"/>
      <c r="AF39" s="232"/>
      <c r="AG39" s="232"/>
      <c r="AH39" s="232"/>
      <c r="AI39" s="232"/>
      <c r="AJ39" s="232"/>
      <c r="AK39" s="232"/>
      <c r="AL39" s="232"/>
      <c r="AM39" s="232"/>
      <c r="AN39" s="232"/>
      <c r="AO39" s="232"/>
      <c r="AP39" s="232"/>
      <c r="AQ39" s="279"/>
    </row>
    <row r="40" spans="1:43" x14ac:dyDescent="0.25">
      <c r="A40" s="265"/>
      <c r="B40" s="264"/>
      <c r="C40" s="231"/>
      <c r="D40" s="232"/>
      <c r="E40" s="232"/>
      <c r="F40" s="232"/>
      <c r="G40" s="232"/>
      <c r="H40" s="232"/>
      <c r="I40" s="232"/>
      <c r="J40" s="232"/>
      <c r="K40" s="232"/>
      <c r="L40" s="232"/>
      <c r="M40" s="232"/>
      <c r="N40" s="232"/>
      <c r="O40" s="232"/>
      <c r="P40" s="232"/>
      <c r="Q40" s="232"/>
      <c r="R40" s="232"/>
      <c r="S40" s="232"/>
      <c r="T40" s="232"/>
      <c r="U40" s="232"/>
      <c r="V40" s="232"/>
      <c r="W40" s="232"/>
      <c r="X40" s="232"/>
      <c r="Y40" s="232"/>
      <c r="Z40" s="232"/>
      <c r="AA40" s="232"/>
      <c r="AB40" s="232"/>
      <c r="AC40" s="232"/>
      <c r="AD40" s="232"/>
      <c r="AE40" s="232"/>
      <c r="AF40" s="232"/>
      <c r="AG40" s="232"/>
      <c r="AH40" s="232"/>
      <c r="AI40" s="232"/>
      <c r="AJ40" s="232"/>
      <c r="AK40" s="232"/>
      <c r="AL40" s="232"/>
      <c r="AM40" s="232"/>
      <c r="AN40" s="232"/>
      <c r="AO40" s="232"/>
      <c r="AP40" s="232"/>
      <c r="AQ40" s="279"/>
    </row>
    <row r="41" spans="1:43" x14ac:dyDescent="0.25">
      <c r="A41" s="265"/>
      <c r="B41" s="264"/>
      <c r="C41" s="231"/>
      <c r="D41" s="232"/>
      <c r="E41" s="232"/>
      <c r="F41" s="232"/>
      <c r="G41" s="232"/>
      <c r="H41" s="232"/>
      <c r="I41" s="232"/>
      <c r="J41" s="232"/>
      <c r="K41" s="232"/>
      <c r="L41" s="232"/>
      <c r="M41" s="232"/>
      <c r="N41" s="232"/>
      <c r="O41" s="232"/>
      <c r="P41" s="232"/>
      <c r="Q41" s="232"/>
      <c r="R41" s="232"/>
      <c r="S41" s="232"/>
      <c r="T41" s="232"/>
      <c r="U41" s="232"/>
      <c r="V41" s="232"/>
      <c r="W41" s="232"/>
      <c r="X41" s="232"/>
      <c r="Y41" s="232"/>
      <c r="Z41" s="232"/>
      <c r="AA41" s="232"/>
      <c r="AB41" s="232"/>
      <c r="AC41" s="232"/>
      <c r="AD41" s="232"/>
      <c r="AE41" s="232"/>
      <c r="AF41" s="232"/>
      <c r="AG41" s="232"/>
      <c r="AH41" s="232"/>
      <c r="AI41" s="232"/>
      <c r="AJ41" s="232"/>
      <c r="AK41" s="232"/>
      <c r="AL41" s="232"/>
      <c r="AM41" s="232"/>
      <c r="AN41" s="232"/>
      <c r="AO41" s="232"/>
      <c r="AP41" s="232"/>
      <c r="AQ41" s="279"/>
    </row>
    <row r="42" spans="1:43" ht="30" customHeight="1" x14ac:dyDescent="0.25">
      <c r="A42" s="286">
        <v>43831</v>
      </c>
      <c r="B42" s="287"/>
      <c r="C42" s="270" t="s">
        <v>450</v>
      </c>
      <c r="D42" s="271"/>
      <c r="E42" s="271"/>
      <c r="F42" s="271"/>
      <c r="G42" s="271"/>
      <c r="H42" s="271"/>
      <c r="I42" s="271"/>
      <c r="J42" s="271"/>
      <c r="K42" s="271"/>
      <c r="L42" s="271"/>
      <c r="M42" s="271"/>
      <c r="N42" s="271"/>
      <c r="O42" s="271"/>
      <c r="P42" s="271"/>
      <c r="Q42" s="271"/>
      <c r="R42" s="271"/>
      <c r="S42" s="271"/>
      <c r="T42" s="271"/>
      <c r="U42" s="271"/>
      <c r="V42" s="271"/>
      <c r="W42" s="271"/>
      <c r="X42" s="271"/>
      <c r="Y42" s="271"/>
      <c r="Z42" s="271"/>
      <c r="AA42" s="271"/>
      <c r="AB42" s="271"/>
      <c r="AC42" s="271"/>
      <c r="AD42" s="271"/>
      <c r="AE42" s="271"/>
      <c r="AF42" s="271"/>
      <c r="AG42" s="271"/>
      <c r="AH42" s="271"/>
      <c r="AI42" s="271"/>
      <c r="AJ42" s="271"/>
      <c r="AK42" s="271"/>
      <c r="AL42" s="271"/>
      <c r="AM42" s="271"/>
      <c r="AN42" s="271"/>
      <c r="AO42" s="271"/>
      <c r="AP42" s="271"/>
      <c r="AQ42" s="272"/>
    </row>
    <row r="43" spans="1:43" x14ac:dyDescent="0.25">
      <c r="A43" s="288"/>
      <c r="B43" s="287"/>
      <c r="C43" s="231"/>
      <c r="D43" s="232"/>
      <c r="E43" s="232"/>
      <c r="F43" s="232"/>
      <c r="G43" s="232"/>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79"/>
    </row>
    <row r="44" spans="1:43" x14ac:dyDescent="0.25">
      <c r="A44" s="288"/>
      <c r="B44" s="287"/>
      <c r="C44" s="231"/>
      <c r="D44" s="232"/>
      <c r="E44" s="232"/>
      <c r="F44" s="232"/>
      <c r="G44" s="232"/>
      <c r="H44" s="232"/>
      <c r="I44" s="232"/>
      <c r="J44" s="232"/>
      <c r="K44" s="232"/>
      <c r="L44" s="232"/>
      <c r="M44" s="232"/>
      <c r="N44" s="232"/>
      <c r="O44" s="232"/>
      <c r="P44" s="232"/>
      <c r="Q44" s="232"/>
      <c r="R44" s="232"/>
      <c r="S44" s="232"/>
      <c r="T44" s="232"/>
      <c r="U44" s="232"/>
      <c r="V44" s="232"/>
      <c r="W44" s="232"/>
      <c r="X44" s="232"/>
      <c r="Y44" s="232"/>
      <c r="Z44" s="232"/>
      <c r="AA44" s="232"/>
      <c r="AB44" s="232"/>
      <c r="AC44" s="232"/>
      <c r="AD44" s="232"/>
      <c r="AE44" s="232"/>
      <c r="AF44" s="232"/>
      <c r="AG44" s="232"/>
      <c r="AH44" s="232"/>
      <c r="AI44" s="232"/>
      <c r="AJ44" s="232"/>
      <c r="AK44" s="232"/>
      <c r="AL44" s="232"/>
      <c r="AM44" s="232"/>
      <c r="AN44" s="232"/>
      <c r="AO44" s="232"/>
      <c r="AP44" s="232"/>
      <c r="AQ44" s="279"/>
    </row>
    <row r="45" spans="1:43" x14ac:dyDescent="0.25">
      <c r="A45" s="288"/>
      <c r="B45" s="287"/>
      <c r="C45" s="231"/>
      <c r="D45" s="232"/>
      <c r="E45" s="232"/>
      <c r="F45" s="232"/>
      <c r="G45" s="232"/>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79"/>
    </row>
    <row r="46" spans="1:43" x14ac:dyDescent="0.25">
      <c r="A46" s="288"/>
      <c r="B46" s="287"/>
      <c r="C46" s="231"/>
      <c r="D46" s="232"/>
      <c r="E46" s="232"/>
      <c r="F46" s="232"/>
      <c r="G46" s="232"/>
      <c r="H46" s="232"/>
      <c r="I46" s="232"/>
      <c r="J46" s="232"/>
      <c r="K46" s="232"/>
      <c r="L46" s="232"/>
      <c r="M46" s="232"/>
      <c r="N46" s="232"/>
      <c r="O46" s="232"/>
      <c r="P46" s="232"/>
      <c r="Q46" s="232"/>
      <c r="R46" s="232"/>
      <c r="S46" s="232"/>
      <c r="T46" s="232"/>
      <c r="U46" s="232"/>
      <c r="V46" s="232"/>
      <c r="W46" s="232"/>
      <c r="X46" s="232"/>
      <c r="Y46" s="232"/>
      <c r="Z46" s="232"/>
      <c r="AA46" s="232"/>
      <c r="AB46" s="232"/>
      <c r="AC46" s="232"/>
      <c r="AD46" s="232"/>
      <c r="AE46" s="232"/>
      <c r="AF46" s="232"/>
      <c r="AG46" s="232"/>
      <c r="AH46" s="232"/>
      <c r="AI46" s="232"/>
      <c r="AJ46" s="232"/>
      <c r="AK46" s="232"/>
      <c r="AL46" s="232"/>
      <c r="AM46" s="232"/>
      <c r="AN46" s="232"/>
      <c r="AO46" s="232"/>
      <c r="AP46" s="232"/>
      <c r="AQ46" s="279"/>
    </row>
    <row r="47" spans="1:43" x14ac:dyDescent="0.25">
      <c r="A47" s="288"/>
      <c r="B47" s="287"/>
      <c r="C47" s="231"/>
      <c r="D47" s="232"/>
      <c r="E47" s="232"/>
      <c r="F47" s="232"/>
      <c r="G47" s="232"/>
      <c r="H47" s="232"/>
      <c r="I47" s="232"/>
      <c r="J47" s="232"/>
      <c r="K47" s="232"/>
      <c r="L47" s="232"/>
      <c r="M47" s="232"/>
      <c r="N47" s="232"/>
      <c r="O47" s="232"/>
      <c r="P47" s="232"/>
      <c r="Q47" s="232"/>
      <c r="R47" s="232"/>
      <c r="S47" s="232"/>
      <c r="T47" s="232"/>
      <c r="U47" s="232"/>
      <c r="V47" s="232"/>
      <c r="W47" s="232"/>
      <c r="X47" s="232"/>
      <c r="Y47" s="232"/>
      <c r="Z47" s="232"/>
      <c r="AA47" s="232"/>
      <c r="AB47" s="232"/>
      <c r="AC47" s="232"/>
      <c r="AD47" s="232"/>
      <c r="AE47" s="232"/>
      <c r="AF47" s="232"/>
      <c r="AG47" s="232"/>
      <c r="AH47" s="232"/>
      <c r="AI47" s="232"/>
      <c r="AJ47" s="232"/>
      <c r="AK47" s="232"/>
      <c r="AL47" s="232"/>
      <c r="AM47" s="232"/>
      <c r="AN47" s="232"/>
      <c r="AO47" s="232"/>
      <c r="AP47" s="232"/>
      <c r="AQ47" s="279"/>
    </row>
    <row r="48" spans="1:43" ht="30" customHeight="1" x14ac:dyDescent="0.25">
      <c r="A48" s="263">
        <v>43862</v>
      </c>
      <c r="B48" s="264"/>
      <c r="C48" s="270" t="s">
        <v>450</v>
      </c>
      <c r="D48" s="271"/>
      <c r="E48" s="271"/>
      <c r="F48" s="271"/>
      <c r="G48" s="271"/>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271"/>
      <c r="AL48" s="271"/>
      <c r="AM48" s="271"/>
      <c r="AN48" s="271"/>
      <c r="AO48" s="271"/>
      <c r="AP48" s="271"/>
      <c r="AQ48" s="272"/>
    </row>
    <row r="49" spans="1:43" x14ac:dyDescent="0.25">
      <c r="A49" s="265"/>
      <c r="B49" s="264"/>
      <c r="C49" s="231"/>
      <c r="D49" s="232"/>
      <c r="E49" s="232"/>
      <c r="F49" s="232"/>
      <c r="G49" s="232"/>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79"/>
    </row>
    <row r="50" spans="1:43" x14ac:dyDescent="0.25">
      <c r="A50" s="265"/>
      <c r="B50" s="264"/>
      <c r="C50" s="231"/>
      <c r="D50" s="232"/>
      <c r="E50" s="232"/>
      <c r="F50" s="232"/>
      <c r="G50" s="232"/>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79"/>
    </row>
    <row r="51" spans="1:43" x14ac:dyDescent="0.25">
      <c r="A51" s="265"/>
      <c r="B51" s="264"/>
      <c r="C51" s="231"/>
      <c r="D51" s="232"/>
      <c r="E51" s="232"/>
      <c r="F51" s="232"/>
      <c r="G51" s="232"/>
      <c r="H51" s="232"/>
      <c r="I51" s="232"/>
      <c r="J51" s="232"/>
      <c r="K51" s="232"/>
      <c r="L51" s="232"/>
      <c r="M51" s="232"/>
      <c r="N51" s="232"/>
      <c r="O51" s="232"/>
      <c r="P51" s="232"/>
      <c r="Q51" s="232"/>
      <c r="R51" s="232"/>
      <c r="S51" s="232"/>
      <c r="T51" s="232"/>
      <c r="U51" s="232"/>
      <c r="V51" s="232"/>
      <c r="W51" s="232"/>
      <c r="X51" s="232"/>
      <c r="Y51" s="232"/>
      <c r="Z51" s="232"/>
      <c r="AA51" s="232"/>
      <c r="AB51" s="232"/>
      <c r="AC51" s="232"/>
      <c r="AD51" s="232"/>
      <c r="AE51" s="232"/>
      <c r="AF51" s="232"/>
      <c r="AG51" s="232"/>
      <c r="AH51" s="232"/>
      <c r="AI51" s="232"/>
      <c r="AJ51" s="232"/>
      <c r="AK51" s="232"/>
      <c r="AL51" s="232"/>
      <c r="AM51" s="232"/>
      <c r="AN51" s="232"/>
      <c r="AO51" s="232"/>
      <c r="AP51" s="232"/>
      <c r="AQ51" s="279"/>
    </row>
    <row r="52" spans="1:43" x14ac:dyDescent="0.25">
      <c r="A52" s="265"/>
      <c r="B52" s="264"/>
      <c r="C52" s="231"/>
      <c r="D52" s="232"/>
      <c r="E52" s="232"/>
      <c r="F52" s="232"/>
      <c r="G52" s="232"/>
      <c r="H52" s="232"/>
      <c r="I52" s="232"/>
      <c r="J52" s="232"/>
      <c r="K52" s="232"/>
      <c r="L52" s="232"/>
      <c r="M52" s="232"/>
      <c r="N52" s="232"/>
      <c r="O52" s="232"/>
      <c r="P52" s="232"/>
      <c r="Q52" s="232"/>
      <c r="R52" s="232"/>
      <c r="S52" s="232"/>
      <c r="T52" s="232"/>
      <c r="U52" s="232"/>
      <c r="V52" s="232"/>
      <c r="W52" s="232"/>
      <c r="X52" s="232"/>
      <c r="Y52" s="232"/>
      <c r="Z52" s="232"/>
      <c r="AA52" s="232"/>
      <c r="AB52" s="232"/>
      <c r="AC52" s="232"/>
      <c r="AD52" s="232"/>
      <c r="AE52" s="232"/>
      <c r="AF52" s="232"/>
      <c r="AG52" s="232"/>
      <c r="AH52" s="232"/>
      <c r="AI52" s="232"/>
      <c r="AJ52" s="232"/>
      <c r="AK52" s="232"/>
      <c r="AL52" s="232"/>
      <c r="AM52" s="232"/>
      <c r="AN52" s="232"/>
      <c r="AO52" s="232"/>
      <c r="AP52" s="232"/>
      <c r="AQ52" s="279"/>
    </row>
    <row r="53" spans="1:43" x14ac:dyDescent="0.25">
      <c r="A53" s="265"/>
      <c r="B53" s="264"/>
      <c r="C53" s="231"/>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c r="AL53" s="232"/>
      <c r="AM53" s="232"/>
      <c r="AN53" s="232"/>
      <c r="AO53" s="232"/>
      <c r="AP53" s="232"/>
      <c r="AQ53" s="279"/>
    </row>
    <row r="54" spans="1:43" ht="30" customHeight="1" x14ac:dyDescent="0.25">
      <c r="A54" s="286">
        <v>43891</v>
      </c>
      <c r="B54" s="287"/>
      <c r="C54" s="270" t="s">
        <v>450</v>
      </c>
      <c r="D54" s="271"/>
      <c r="E54" s="271"/>
      <c r="F54" s="271"/>
      <c r="G54" s="271"/>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271"/>
      <c r="AL54" s="271"/>
      <c r="AM54" s="271"/>
      <c r="AN54" s="271"/>
      <c r="AO54" s="271"/>
      <c r="AP54" s="271"/>
      <c r="AQ54" s="272"/>
    </row>
    <row r="55" spans="1:43" x14ac:dyDescent="0.25">
      <c r="A55" s="288"/>
      <c r="B55" s="287"/>
      <c r="C55" s="231"/>
      <c r="D55" s="232"/>
      <c r="E55" s="232"/>
      <c r="F55" s="232"/>
      <c r="G55" s="232"/>
      <c r="H55" s="232"/>
      <c r="I55" s="232"/>
      <c r="J55" s="232"/>
      <c r="K55" s="232"/>
      <c r="L55" s="232"/>
      <c r="M55" s="232"/>
      <c r="N55" s="232"/>
      <c r="O55" s="232"/>
      <c r="P55" s="232"/>
      <c r="Q55" s="232"/>
      <c r="R55" s="232"/>
      <c r="S55" s="232"/>
      <c r="T55" s="232"/>
      <c r="U55" s="232"/>
      <c r="V55" s="232"/>
      <c r="W55" s="232"/>
      <c r="X55" s="232"/>
      <c r="Y55" s="232"/>
      <c r="Z55" s="232"/>
      <c r="AA55" s="232"/>
      <c r="AB55" s="232"/>
      <c r="AC55" s="232"/>
      <c r="AD55" s="232"/>
      <c r="AE55" s="232"/>
      <c r="AF55" s="232"/>
      <c r="AG55" s="232"/>
      <c r="AH55" s="232"/>
      <c r="AI55" s="232"/>
      <c r="AJ55" s="232"/>
      <c r="AK55" s="232"/>
      <c r="AL55" s="232"/>
      <c r="AM55" s="232"/>
      <c r="AN55" s="232"/>
      <c r="AO55" s="232"/>
      <c r="AP55" s="232"/>
      <c r="AQ55" s="279"/>
    </row>
    <row r="56" spans="1:43" x14ac:dyDescent="0.25">
      <c r="A56" s="288"/>
      <c r="B56" s="287"/>
      <c r="C56" s="231"/>
      <c r="D56" s="232"/>
      <c r="E56" s="232"/>
      <c r="F56" s="232"/>
      <c r="G56" s="232"/>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79"/>
    </row>
    <row r="57" spans="1:43" x14ac:dyDescent="0.25">
      <c r="A57" s="288"/>
      <c r="B57" s="287"/>
      <c r="C57" s="231"/>
      <c r="D57" s="232"/>
      <c r="E57" s="232"/>
      <c r="F57" s="232"/>
      <c r="G57" s="232"/>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79"/>
    </row>
    <row r="58" spans="1:43" x14ac:dyDescent="0.25">
      <c r="A58" s="288"/>
      <c r="B58" s="287"/>
      <c r="C58" s="231"/>
      <c r="D58" s="232"/>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c r="AE58" s="232"/>
      <c r="AF58" s="232"/>
      <c r="AG58" s="232"/>
      <c r="AH58" s="232"/>
      <c r="AI58" s="232"/>
      <c r="AJ58" s="232"/>
      <c r="AK58" s="232"/>
      <c r="AL58" s="232"/>
      <c r="AM58" s="232"/>
      <c r="AN58" s="232"/>
      <c r="AO58" s="232"/>
      <c r="AP58" s="232"/>
      <c r="AQ58" s="279"/>
    </row>
    <row r="59" spans="1:43" x14ac:dyDescent="0.25">
      <c r="A59" s="288"/>
      <c r="B59" s="287"/>
      <c r="C59" s="231"/>
      <c r="D59" s="232"/>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c r="AF59" s="232"/>
      <c r="AG59" s="232"/>
      <c r="AH59" s="232"/>
      <c r="AI59" s="232"/>
      <c r="AJ59" s="232"/>
      <c r="AK59" s="232"/>
      <c r="AL59" s="232"/>
      <c r="AM59" s="232"/>
      <c r="AN59" s="232"/>
      <c r="AO59" s="232"/>
      <c r="AP59" s="232"/>
      <c r="AQ59" s="279"/>
    </row>
    <row r="60" spans="1:43" ht="30" customHeight="1" x14ac:dyDescent="0.25">
      <c r="A60" s="263">
        <v>43922</v>
      </c>
      <c r="B60" s="264"/>
      <c r="C60" s="270" t="s">
        <v>450</v>
      </c>
      <c r="D60" s="271"/>
      <c r="E60" s="271"/>
      <c r="F60" s="271"/>
      <c r="G60" s="271"/>
      <c r="H60" s="271"/>
      <c r="I60" s="271"/>
      <c r="J60" s="271"/>
      <c r="K60" s="271"/>
      <c r="L60" s="271"/>
      <c r="M60" s="271"/>
      <c r="N60" s="271"/>
      <c r="O60" s="271"/>
      <c r="P60" s="271"/>
      <c r="Q60" s="271"/>
      <c r="R60" s="271"/>
      <c r="S60" s="271"/>
      <c r="T60" s="271"/>
      <c r="U60" s="271"/>
      <c r="V60" s="271"/>
      <c r="W60" s="271"/>
      <c r="X60" s="271"/>
      <c r="Y60" s="271"/>
      <c r="Z60" s="271"/>
      <c r="AA60" s="271"/>
      <c r="AB60" s="271"/>
      <c r="AC60" s="271"/>
      <c r="AD60" s="271"/>
      <c r="AE60" s="271"/>
      <c r="AF60" s="271"/>
      <c r="AG60" s="271"/>
      <c r="AH60" s="271"/>
      <c r="AI60" s="271"/>
      <c r="AJ60" s="271"/>
      <c r="AK60" s="271"/>
      <c r="AL60" s="271"/>
      <c r="AM60" s="271"/>
      <c r="AN60" s="271"/>
      <c r="AO60" s="271"/>
      <c r="AP60" s="271"/>
      <c r="AQ60" s="272"/>
    </row>
    <row r="61" spans="1:43" x14ac:dyDescent="0.25">
      <c r="A61" s="265"/>
      <c r="B61" s="264"/>
      <c r="C61" s="231"/>
      <c r="D61" s="232"/>
      <c r="E61" s="232"/>
      <c r="F61" s="232"/>
      <c r="G61" s="232"/>
      <c r="H61" s="232"/>
      <c r="I61" s="232"/>
      <c r="J61" s="232"/>
      <c r="K61" s="232"/>
      <c r="L61" s="232"/>
      <c r="M61" s="232"/>
      <c r="N61" s="232"/>
      <c r="O61" s="232"/>
      <c r="P61" s="232"/>
      <c r="Q61" s="232"/>
      <c r="R61" s="232"/>
      <c r="S61" s="232"/>
      <c r="T61" s="232"/>
      <c r="U61" s="232"/>
      <c r="V61" s="232"/>
      <c r="W61" s="232"/>
      <c r="X61" s="232"/>
      <c r="Y61" s="232"/>
      <c r="Z61" s="232"/>
      <c r="AA61" s="232"/>
      <c r="AB61" s="232"/>
      <c r="AC61" s="232"/>
      <c r="AD61" s="232"/>
      <c r="AE61" s="232"/>
      <c r="AF61" s="232"/>
      <c r="AG61" s="232"/>
      <c r="AH61" s="232"/>
      <c r="AI61" s="232"/>
      <c r="AJ61" s="232"/>
      <c r="AK61" s="232"/>
      <c r="AL61" s="232"/>
      <c r="AM61" s="232"/>
      <c r="AN61" s="232"/>
      <c r="AO61" s="232"/>
      <c r="AP61" s="232"/>
      <c r="AQ61" s="279"/>
    </row>
    <row r="62" spans="1:43" x14ac:dyDescent="0.25">
      <c r="A62" s="265"/>
      <c r="B62" s="264"/>
      <c r="C62" s="231"/>
      <c r="D62" s="232"/>
      <c r="E62" s="232"/>
      <c r="F62" s="232"/>
      <c r="G62" s="232"/>
      <c r="H62" s="232"/>
      <c r="I62" s="232"/>
      <c r="J62" s="232"/>
      <c r="K62" s="232"/>
      <c r="L62" s="232"/>
      <c r="M62" s="232"/>
      <c r="N62" s="232"/>
      <c r="O62" s="232"/>
      <c r="P62" s="232"/>
      <c r="Q62" s="232"/>
      <c r="R62" s="232"/>
      <c r="S62" s="232"/>
      <c r="T62" s="232"/>
      <c r="U62" s="232"/>
      <c r="V62" s="232"/>
      <c r="W62" s="232"/>
      <c r="X62" s="232"/>
      <c r="Y62" s="232"/>
      <c r="Z62" s="232"/>
      <c r="AA62" s="232"/>
      <c r="AB62" s="232"/>
      <c r="AC62" s="232"/>
      <c r="AD62" s="232"/>
      <c r="AE62" s="232"/>
      <c r="AF62" s="232"/>
      <c r="AG62" s="232"/>
      <c r="AH62" s="232"/>
      <c r="AI62" s="232"/>
      <c r="AJ62" s="232"/>
      <c r="AK62" s="232"/>
      <c r="AL62" s="232"/>
      <c r="AM62" s="232"/>
      <c r="AN62" s="232"/>
      <c r="AO62" s="232"/>
      <c r="AP62" s="232"/>
      <c r="AQ62" s="279"/>
    </row>
    <row r="63" spans="1:43" x14ac:dyDescent="0.25">
      <c r="A63" s="265"/>
      <c r="B63" s="264"/>
      <c r="C63" s="231"/>
      <c r="D63" s="232"/>
      <c r="E63" s="232"/>
      <c r="F63" s="232"/>
      <c r="G63" s="232"/>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79"/>
    </row>
    <row r="64" spans="1:43" x14ac:dyDescent="0.25">
      <c r="A64" s="265"/>
      <c r="B64" s="264"/>
      <c r="C64" s="231"/>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79"/>
    </row>
    <row r="65" spans="1:43" x14ac:dyDescent="0.25">
      <c r="A65" s="265"/>
      <c r="B65" s="264"/>
      <c r="C65" s="231"/>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79"/>
    </row>
    <row r="66" spans="1:43" ht="30" customHeight="1" x14ac:dyDescent="0.25">
      <c r="A66" s="286">
        <v>43952</v>
      </c>
      <c r="B66" s="287"/>
      <c r="C66" s="270" t="s">
        <v>450</v>
      </c>
      <c r="D66" s="271"/>
      <c r="E66" s="271"/>
      <c r="F66" s="271"/>
      <c r="G66" s="271"/>
      <c r="H66" s="271"/>
      <c r="I66" s="271"/>
      <c r="J66" s="271"/>
      <c r="K66" s="271"/>
      <c r="L66" s="271"/>
      <c r="M66" s="271"/>
      <c r="N66" s="271"/>
      <c r="O66" s="271"/>
      <c r="P66" s="271"/>
      <c r="Q66" s="271"/>
      <c r="R66" s="271"/>
      <c r="S66" s="271"/>
      <c r="T66" s="271"/>
      <c r="U66" s="271"/>
      <c r="V66" s="271"/>
      <c r="W66" s="271"/>
      <c r="X66" s="271"/>
      <c r="Y66" s="271"/>
      <c r="Z66" s="271"/>
      <c r="AA66" s="271"/>
      <c r="AB66" s="271"/>
      <c r="AC66" s="271"/>
      <c r="AD66" s="271"/>
      <c r="AE66" s="271"/>
      <c r="AF66" s="271"/>
      <c r="AG66" s="271"/>
      <c r="AH66" s="271"/>
      <c r="AI66" s="271"/>
      <c r="AJ66" s="271"/>
      <c r="AK66" s="271"/>
      <c r="AL66" s="271"/>
      <c r="AM66" s="271"/>
      <c r="AN66" s="271"/>
      <c r="AO66" s="271"/>
      <c r="AP66" s="271"/>
      <c r="AQ66" s="272"/>
    </row>
    <row r="67" spans="1:43" x14ac:dyDescent="0.25">
      <c r="A67" s="288"/>
      <c r="B67" s="287"/>
      <c r="C67" s="231"/>
      <c r="D67" s="232"/>
      <c r="E67" s="232"/>
      <c r="F67" s="232"/>
      <c r="G67" s="232"/>
      <c r="H67" s="232"/>
      <c r="I67" s="232"/>
      <c r="J67" s="232"/>
      <c r="K67" s="232"/>
      <c r="L67" s="232"/>
      <c r="M67" s="232"/>
      <c r="N67" s="232"/>
      <c r="O67" s="232"/>
      <c r="P67" s="232"/>
      <c r="Q67" s="232"/>
      <c r="R67" s="232"/>
      <c r="S67" s="232"/>
      <c r="T67" s="232"/>
      <c r="U67" s="232"/>
      <c r="V67" s="232"/>
      <c r="W67" s="232"/>
      <c r="X67" s="232"/>
      <c r="Y67" s="232"/>
      <c r="Z67" s="232"/>
      <c r="AA67" s="232"/>
      <c r="AB67" s="232"/>
      <c r="AC67" s="232"/>
      <c r="AD67" s="232"/>
      <c r="AE67" s="232"/>
      <c r="AF67" s="232"/>
      <c r="AG67" s="232"/>
      <c r="AH67" s="232"/>
      <c r="AI67" s="232"/>
      <c r="AJ67" s="232"/>
      <c r="AK67" s="232"/>
      <c r="AL67" s="232"/>
      <c r="AM67" s="232"/>
      <c r="AN67" s="232"/>
      <c r="AO67" s="232"/>
      <c r="AP67" s="232"/>
      <c r="AQ67" s="279"/>
    </row>
    <row r="68" spans="1:43" x14ac:dyDescent="0.25">
      <c r="A68" s="288"/>
      <c r="B68" s="287"/>
      <c r="C68" s="231"/>
      <c r="D68" s="232"/>
      <c r="E68" s="232"/>
      <c r="F68" s="232"/>
      <c r="G68" s="232"/>
      <c r="H68" s="232"/>
      <c r="I68" s="232"/>
      <c r="J68" s="232"/>
      <c r="K68" s="232"/>
      <c r="L68" s="232"/>
      <c r="M68" s="232"/>
      <c r="N68" s="232"/>
      <c r="O68" s="232"/>
      <c r="P68" s="232"/>
      <c r="Q68" s="232"/>
      <c r="R68" s="232"/>
      <c r="S68" s="232"/>
      <c r="T68" s="232"/>
      <c r="U68" s="232"/>
      <c r="V68" s="232"/>
      <c r="W68" s="232"/>
      <c r="X68" s="232"/>
      <c r="Y68" s="232"/>
      <c r="Z68" s="232"/>
      <c r="AA68" s="232"/>
      <c r="AB68" s="232"/>
      <c r="AC68" s="232"/>
      <c r="AD68" s="232"/>
      <c r="AE68" s="232"/>
      <c r="AF68" s="232"/>
      <c r="AG68" s="232"/>
      <c r="AH68" s="232"/>
      <c r="AI68" s="232"/>
      <c r="AJ68" s="232"/>
      <c r="AK68" s="232"/>
      <c r="AL68" s="232"/>
      <c r="AM68" s="232"/>
      <c r="AN68" s="232"/>
      <c r="AO68" s="232"/>
      <c r="AP68" s="232"/>
      <c r="AQ68" s="279"/>
    </row>
    <row r="69" spans="1:43" x14ac:dyDescent="0.25">
      <c r="A69" s="288"/>
      <c r="B69" s="287"/>
      <c r="C69" s="231"/>
      <c r="D69" s="232"/>
      <c r="E69" s="232"/>
      <c r="F69" s="232"/>
      <c r="G69" s="232"/>
      <c r="H69" s="232"/>
      <c r="I69" s="232"/>
      <c r="J69" s="232"/>
      <c r="K69" s="232"/>
      <c r="L69" s="232"/>
      <c r="M69" s="232"/>
      <c r="N69" s="232"/>
      <c r="O69" s="232"/>
      <c r="P69" s="232"/>
      <c r="Q69" s="232"/>
      <c r="R69" s="232"/>
      <c r="S69" s="232"/>
      <c r="T69" s="232"/>
      <c r="U69" s="232"/>
      <c r="V69" s="232"/>
      <c r="W69" s="232"/>
      <c r="X69" s="232"/>
      <c r="Y69" s="232"/>
      <c r="Z69" s="232"/>
      <c r="AA69" s="232"/>
      <c r="AB69" s="232"/>
      <c r="AC69" s="232"/>
      <c r="AD69" s="232"/>
      <c r="AE69" s="232"/>
      <c r="AF69" s="232"/>
      <c r="AG69" s="232"/>
      <c r="AH69" s="232"/>
      <c r="AI69" s="232"/>
      <c r="AJ69" s="232"/>
      <c r="AK69" s="232"/>
      <c r="AL69" s="232"/>
      <c r="AM69" s="232"/>
      <c r="AN69" s="232"/>
      <c r="AO69" s="232"/>
      <c r="AP69" s="232"/>
      <c r="AQ69" s="279"/>
    </row>
    <row r="70" spans="1:43" x14ac:dyDescent="0.25">
      <c r="A70" s="288"/>
      <c r="B70" s="287"/>
      <c r="C70" s="231"/>
      <c r="D70" s="232"/>
      <c r="E70" s="232"/>
      <c r="F70" s="232"/>
      <c r="G70" s="232"/>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79"/>
    </row>
    <row r="71" spans="1:43" x14ac:dyDescent="0.25">
      <c r="A71" s="288"/>
      <c r="B71" s="287"/>
      <c r="C71" s="231"/>
      <c r="D71" s="232"/>
      <c r="E71" s="232"/>
      <c r="F71" s="232"/>
      <c r="G71" s="232"/>
      <c r="H71" s="232"/>
      <c r="I71" s="232"/>
      <c r="J71" s="232"/>
      <c r="K71" s="232"/>
      <c r="L71" s="232"/>
      <c r="M71" s="232"/>
      <c r="N71" s="232"/>
      <c r="O71" s="232"/>
      <c r="P71" s="232"/>
      <c r="Q71" s="232"/>
      <c r="R71" s="232"/>
      <c r="S71" s="232"/>
      <c r="T71" s="232"/>
      <c r="U71" s="232"/>
      <c r="V71" s="232"/>
      <c r="W71" s="232"/>
      <c r="X71" s="232"/>
      <c r="Y71" s="232"/>
      <c r="Z71" s="232"/>
      <c r="AA71" s="232"/>
      <c r="AB71" s="232"/>
      <c r="AC71" s="232"/>
      <c r="AD71" s="232"/>
      <c r="AE71" s="232"/>
      <c r="AF71" s="232"/>
      <c r="AG71" s="232"/>
      <c r="AH71" s="232"/>
      <c r="AI71" s="232"/>
      <c r="AJ71" s="232"/>
      <c r="AK71" s="232"/>
      <c r="AL71" s="232"/>
      <c r="AM71" s="232"/>
      <c r="AN71" s="232"/>
      <c r="AO71" s="232"/>
      <c r="AP71" s="232"/>
      <c r="AQ71" s="279"/>
    </row>
    <row r="72" spans="1:43" ht="30" customHeight="1" x14ac:dyDescent="0.25">
      <c r="A72" s="263">
        <v>43983</v>
      </c>
      <c r="B72" s="264"/>
      <c r="C72" s="270" t="s">
        <v>450</v>
      </c>
      <c r="D72" s="271"/>
      <c r="E72" s="271"/>
      <c r="F72" s="271"/>
      <c r="G72" s="271"/>
      <c r="H72" s="271"/>
      <c r="I72" s="271"/>
      <c r="J72" s="271"/>
      <c r="K72" s="271"/>
      <c r="L72" s="271"/>
      <c r="M72" s="271"/>
      <c r="N72" s="271"/>
      <c r="O72" s="271"/>
      <c r="P72" s="271"/>
      <c r="Q72" s="271"/>
      <c r="R72" s="271"/>
      <c r="S72" s="271"/>
      <c r="T72" s="271"/>
      <c r="U72" s="271"/>
      <c r="V72" s="271"/>
      <c r="W72" s="271"/>
      <c r="X72" s="271"/>
      <c r="Y72" s="271"/>
      <c r="Z72" s="271"/>
      <c r="AA72" s="271"/>
      <c r="AB72" s="271"/>
      <c r="AC72" s="271"/>
      <c r="AD72" s="271"/>
      <c r="AE72" s="271"/>
      <c r="AF72" s="271"/>
      <c r="AG72" s="271"/>
      <c r="AH72" s="271"/>
      <c r="AI72" s="271"/>
      <c r="AJ72" s="271"/>
      <c r="AK72" s="271"/>
      <c r="AL72" s="271"/>
      <c r="AM72" s="271"/>
      <c r="AN72" s="271"/>
      <c r="AO72" s="271"/>
      <c r="AP72" s="271"/>
      <c r="AQ72" s="272"/>
    </row>
    <row r="73" spans="1:43" x14ac:dyDescent="0.25">
      <c r="A73" s="265"/>
      <c r="B73" s="264"/>
      <c r="C73" s="231"/>
      <c r="D73" s="232"/>
      <c r="E73" s="232"/>
      <c r="F73" s="232"/>
      <c r="G73" s="232"/>
      <c r="H73" s="232"/>
      <c r="I73" s="232"/>
      <c r="J73" s="232"/>
      <c r="K73" s="232"/>
      <c r="L73" s="232"/>
      <c r="M73" s="232"/>
      <c r="N73" s="232"/>
      <c r="O73" s="232"/>
      <c r="P73" s="232"/>
      <c r="Q73" s="232"/>
      <c r="R73" s="232"/>
      <c r="S73" s="232"/>
      <c r="T73" s="232"/>
      <c r="U73" s="232"/>
      <c r="V73" s="232"/>
      <c r="W73" s="232"/>
      <c r="X73" s="232"/>
      <c r="Y73" s="232"/>
      <c r="Z73" s="232"/>
      <c r="AA73" s="232"/>
      <c r="AB73" s="232"/>
      <c r="AC73" s="232"/>
      <c r="AD73" s="232"/>
      <c r="AE73" s="232"/>
      <c r="AF73" s="232"/>
      <c r="AG73" s="232"/>
      <c r="AH73" s="232"/>
      <c r="AI73" s="232"/>
      <c r="AJ73" s="232"/>
      <c r="AK73" s="232"/>
      <c r="AL73" s="232"/>
      <c r="AM73" s="232"/>
      <c r="AN73" s="232"/>
      <c r="AO73" s="232"/>
      <c r="AP73" s="232"/>
      <c r="AQ73" s="279"/>
    </row>
    <row r="74" spans="1:43" x14ac:dyDescent="0.25">
      <c r="A74" s="265"/>
      <c r="B74" s="264"/>
      <c r="C74" s="231"/>
      <c r="D74" s="232"/>
      <c r="E74" s="232"/>
      <c r="F74" s="232"/>
      <c r="G74" s="232"/>
      <c r="H74" s="232"/>
      <c r="I74" s="232"/>
      <c r="J74" s="232"/>
      <c r="K74" s="232"/>
      <c r="L74" s="232"/>
      <c r="M74" s="232"/>
      <c r="N74" s="232"/>
      <c r="O74" s="232"/>
      <c r="P74" s="232"/>
      <c r="Q74" s="232"/>
      <c r="R74" s="232"/>
      <c r="S74" s="232"/>
      <c r="T74" s="232"/>
      <c r="U74" s="232"/>
      <c r="V74" s="232"/>
      <c r="W74" s="232"/>
      <c r="X74" s="232"/>
      <c r="Y74" s="232"/>
      <c r="Z74" s="232"/>
      <c r="AA74" s="232"/>
      <c r="AB74" s="232"/>
      <c r="AC74" s="232"/>
      <c r="AD74" s="232"/>
      <c r="AE74" s="232"/>
      <c r="AF74" s="232"/>
      <c r="AG74" s="232"/>
      <c r="AH74" s="232"/>
      <c r="AI74" s="232"/>
      <c r="AJ74" s="232"/>
      <c r="AK74" s="232"/>
      <c r="AL74" s="232"/>
      <c r="AM74" s="232"/>
      <c r="AN74" s="232"/>
      <c r="AO74" s="232"/>
      <c r="AP74" s="232"/>
      <c r="AQ74" s="279"/>
    </row>
    <row r="75" spans="1:43" x14ac:dyDescent="0.25">
      <c r="A75" s="265"/>
      <c r="B75" s="264"/>
      <c r="C75" s="231"/>
      <c r="D75" s="232"/>
      <c r="E75" s="232"/>
      <c r="F75" s="232"/>
      <c r="G75" s="232"/>
      <c r="H75" s="232"/>
      <c r="I75" s="232"/>
      <c r="J75" s="232"/>
      <c r="K75" s="232"/>
      <c r="L75" s="232"/>
      <c r="M75" s="232"/>
      <c r="N75" s="232"/>
      <c r="O75" s="232"/>
      <c r="P75" s="232"/>
      <c r="Q75" s="232"/>
      <c r="R75" s="232"/>
      <c r="S75" s="232"/>
      <c r="T75" s="232"/>
      <c r="U75" s="232"/>
      <c r="V75" s="232"/>
      <c r="W75" s="232"/>
      <c r="X75" s="232"/>
      <c r="Y75" s="232"/>
      <c r="Z75" s="232"/>
      <c r="AA75" s="232"/>
      <c r="AB75" s="232"/>
      <c r="AC75" s="232"/>
      <c r="AD75" s="232"/>
      <c r="AE75" s="232"/>
      <c r="AF75" s="232"/>
      <c r="AG75" s="232"/>
      <c r="AH75" s="232"/>
      <c r="AI75" s="232"/>
      <c r="AJ75" s="232"/>
      <c r="AK75" s="232"/>
      <c r="AL75" s="232"/>
      <c r="AM75" s="232"/>
      <c r="AN75" s="232"/>
      <c r="AO75" s="232"/>
      <c r="AP75" s="232"/>
      <c r="AQ75" s="279"/>
    </row>
    <row r="76" spans="1:43" x14ac:dyDescent="0.25">
      <c r="A76" s="265"/>
      <c r="B76" s="264"/>
      <c r="C76" s="231"/>
      <c r="D76" s="232"/>
      <c r="E76" s="232"/>
      <c r="F76" s="232"/>
      <c r="G76" s="232"/>
      <c r="H76" s="232"/>
      <c r="I76" s="232"/>
      <c r="J76" s="232"/>
      <c r="K76" s="232"/>
      <c r="L76" s="232"/>
      <c r="M76" s="232"/>
      <c r="N76" s="232"/>
      <c r="O76" s="232"/>
      <c r="P76" s="232"/>
      <c r="Q76" s="232"/>
      <c r="R76" s="232"/>
      <c r="S76" s="232"/>
      <c r="T76" s="232"/>
      <c r="U76" s="232"/>
      <c r="V76" s="232"/>
      <c r="W76" s="232"/>
      <c r="X76" s="232"/>
      <c r="Y76" s="232"/>
      <c r="Z76" s="232"/>
      <c r="AA76" s="232"/>
      <c r="AB76" s="232"/>
      <c r="AC76" s="232"/>
      <c r="AD76" s="232"/>
      <c r="AE76" s="232"/>
      <c r="AF76" s="232"/>
      <c r="AG76" s="232"/>
      <c r="AH76" s="232"/>
      <c r="AI76" s="232"/>
      <c r="AJ76" s="232"/>
      <c r="AK76" s="232"/>
      <c r="AL76" s="232"/>
      <c r="AM76" s="232"/>
      <c r="AN76" s="232"/>
      <c r="AO76" s="232"/>
      <c r="AP76" s="232"/>
      <c r="AQ76" s="279"/>
    </row>
    <row r="77" spans="1:43" x14ac:dyDescent="0.25">
      <c r="A77" s="265"/>
      <c r="B77" s="264"/>
      <c r="C77" s="231"/>
      <c r="D77" s="232"/>
      <c r="E77" s="232"/>
      <c r="F77" s="232"/>
      <c r="G77" s="232"/>
      <c r="H77" s="232"/>
      <c r="I77" s="232"/>
      <c r="J77" s="232"/>
      <c r="K77" s="232"/>
      <c r="L77" s="232"/>
      <c r="M77" s="232"/>
      <c r="N77" s="232"/>
      <c r="O77" s="232"/>
      <c r="P77" s="232"/>
      <c r="Q77" s="232"/>
      <c r="R77" s="232"/>
      <c r="S77" s="232"/>
      <c r="T77" s="232"/>
      <c r="U77" s="232"/>
      <c r="V77" s="232"/>
      <c r="W77" s="232"/>
      <c r="X77" s="232"/>
      <c r="Y77" s="232"/>
      <c r="Z77" s="232"/>
      <c r="AA77" s="232"/>
      <c r="AB77" s="232"/>
      <c r="AC77" s="232"/>
      <c r="AD77" s="232"/>
      <c r="AE77" s="232"/>
      <c r="AF77" s="232"/>
      <c r="AG77" s="232"/>
      <c r="AH77" s="232"/>
      <c r="AI77" s="232"/>
      <c r="AJ77" s="232"/>
      <c r="AK77" s="232"/>
      <c r="AL77" s="232"/>
      <c r="AM77" s="232"/>
      <c r="AN77" s="232"/>
      <c r="AO77" s="232"/>
      <c r="AP77" s="232"/>
      <c r="AQ77" s="279"/>
    </row>
    <row r="78" spans="1:43" ht="30" customHeight="1" x14ac:dyDescent="0.25">
      <c r="A78" s="286">
        <v>44013</v>
      </c>
      <c r="B78" s="287"/>
      <c r="C78" s="270" t="s">
        <v>450</v>
      </c>
      <c r="D78" s="271"/>
      <c r="E78" s="271"/>
      <c r="F78" s="271"/>
      <c r="G78" s="271"/>
      <c r="H78" s="271"/>
      <c r="I78" s="271"/>
      <c r="J78" s="271"/>
      <c r="K78" s="271"/>
      <c r="L78" s="271"/>
      <c r="M78" s="271"/>
      <c r="N78" s="271"/>
      <c r="O78" s="271"/>
      <c r="P78" s="271"/>
      <c r="Q78" s="271"/>
      <c r="R78" s="271"/>
      <c r="S78" s="271"/>
      <c r="T78" s="271"/>
      <c r="U78" s="271"/>
      <c r="V78" s="271"/>
      <c r="W78" s="271"/>
      <c r="X78" s="271"/>
      <c r="Y78" s="271"/>
      <c r="Z78" s="271"/>
      <c r="AA78" s="271"/>
      <c r="AB78" s="271"/>
      <c r="AC78" s="271"/>
      <c r="AD78" s="271"/>
      <c r="AE78" s="271"/>
      <c r="AF78" s="271"/>
      <c r="AG78" s="271"/>
      <c r="AH78" s="271"/>
      <c r="AI78" s="271"/>
      <c r="AJ78" s="271"/>
      <c r="AK78" s="271"/>
      <c r="AL78" s="271"/>
      <c r="AM78" s="271"/>
      <c r="AN78" s="271"/>
      <c r="AO78" s="271"/>
      <c r="AP78" s="271"/>
      <c r="AQ78" s="272"/>
    </row>
    <row r="79" spans="1:43" x14ac:dyDescent="0.25">
      <c r="A79" s="288"/>
      <c r="B79" s="287"/>
      <c r="C79" s="231"/>
      <c r="D79" s="232"/>
      <c r="E79" s="232"/>
      <c r="F79" s="232"/>
      <c r="G79" s="232"/>
      <c r="H79" s="232"/>
      <c r="I79" s="232"/>
      <c r="J79" s="232"/>
      <c r="K79" s="232"/>
      <c r="L79" s="232"/>
      <c r="M79" s="232"/>
      <c r="N79" s="232"/>
      <c r="O79" s="232"/>
      <c r="P79" s="232"/>
      <c r="Q79" s="232"/>
      <c r="R79" s="232"/>
      <c r="S79" s="232"/>
      <c r="T79" s="232"/>
      <c r="U79" s="232"/>
      <c r="V79" s="232"/>
      <c r="W79" s="232"/>
      <c r="X79" s="232"/>
      <c r="Y79" s="232"/>
      <c r="Z79" s="232"/>
      <c r="AA79" s="232"/>
      <c r="AB79" s="232"/>
      <c r="AC79" s="232"/>
      <c r="AD79" s="232"/>
      <c r="AE79" s="232"/>
      <c r="AF79" s="232"/>
      <c r="AG79" s="232"/>
      <c r="AH79" s="232"/>
      <c r="AI79" s="232"/>
      <c r="AJ79" s="232"/>
      <c r="AK79" s="232"/>
      <c r="AL79" s="232"/>
      <c r="AM79" s="232"/>
      <c r="AN79" s="232"/>
      <c r="AO79" s="232"/>
      <c r="AP79" s="232"/>
      <c r="AQ79" s="279"/>
    </row>
    <row r="80" spans="1:43" x14ac:dyDescent="0.25">
      <c r="A80" s="288"/>
      <c r="B80" s="287"/>
      <c r="C80" s="231"/>
      <c r="D80" s="232"/>
      <c r="E80" s="232"/>
      <c r="F80" s="232"/>
      <c r="G80" s="232"/>
      <c r="H80" s="232"/>
      <c r="I80" s="232"/>
      <c r="J80" s="232"/>
      <c r="K80" s="232"/>
      <c r="L80" s="232"/>
      <c r="M80" s="232"/>
      <c r="N80" s="232"/>
      <c r="O80" s="232"/>
      <c r="P80" s="232"/>
      <c r="Q80" s="232"/>
      <c r="R80" s="232"/>
      <c r="S80" s="232"/>
      <c r="T80" s="232"/>
      <c r="U80" s="232"/>
      <c r="V80" s="232"/>
      <c r="W80" s="232"/>
      <c r="X80" s="232"/>
      <c r="Y80" s="232"/>
      <c r="Z80" s="232"/>
      <c r="AA80" s="232"/>
      <c r="AB80" s="232"/>
      <c r="AC80" s="232"/>
      <c r="AD80" s="232"/>
      <c r="AE80" s="232"/>
      <c r="AF80" s="232"/>
      <c r="AG80" s="232"/>
      <c r="AH80" s="232"/>
      <c r="AI80" s="232"/>
      <c r="AJ80" s="232"/>
      <c r="AK80" s="232"/>
      <c r="AL80" s="232"/>
      <c r="AM80" s="232"/>
      <c r="AN80" s="232"/>
      <c r="AO80" s="232"/>
      <c r="AP80" s="232"/>
      <c r="AQ80" s="279"/>
    </row>
    <row r="81" spans="1:43" x14ac:dyDescent="0.25">
      <c r="A81" s="288"/>
      <c r="B81" s="287"/>
      <c r="C81" s="231"/>
      <c r="D81" s="232"/>
      <c r="E81" s="232"/>
      <c r="F81" s="232"/>
      <c r="G81" s="232"/>
      <c r="H81" s="232"/>
      <c r="I81" s="232"/>
      <c r="J81" s="232"/>
      <c r="K81" s="232"/>
      <c r="L81" s="232"/>
      <c r="M81" s="232"/>
      <c r="N81" s="232"/>
      <c r="O81" s="232"/>
      <c r="P81" s="232"/>
      <c r="Q81" s="232"/>
      <c r="R81" s="232"/>
      <c r="S81" s="232"/>
      <c r="T81" s="232"/>
      <c r="U81" s="232"/>
      <c r="V81" s="232"/>
      <c r="W81" s="232"/>
      <c r="X81" s="232"/>
      <c r="Y81" s="232"/>
      <c r="Z81" s="232"/>
      <c r="AA81" s="232"/>
      <c r="AB81" s="232"/>
      <c r="AC81" s="232"/>
      <c r="AD81" s="232"/>
      <c r="AE81" s="232"/>
      <c r="AF81" s="232"/>
      <c r="AG81" s="232"/>
      <c r="AH81" s="232"/>
      <c r="AI81" s="232"/>
      <c r="AJ81" s="232"/>
      <c r="AK81" s="232"/>
      <c r="AL81" s="232"/>
      <c r="AM81" s="232"/>
      <c r="AN81" s="232"/>
      <c r="AO81" s="232"/>
      <c r="AP81" s="232"/>
      <c r="AQ81" s="279"/>
    </row>
    <row r="82" spans="1:43" x14ac:dyDescent="0.25">
      <c r="A82" s="288"/>
      <c r="B82" s="287"/>
      <c r="C82" s="231"/>
      <c r="D82" s="232"/>
      <c r="E82" s="232"/>
      <c r="F82" s="232"/>
      <c r="G82" s="232"/>
      <c r="H82" s="232"/>
      <c r="I82" s="232"/>
      <c r="J82" s="232"/>
      <c r="K82" s="232"/>
      <c r="L82" s="232"/>
      <c r="M82" s="232"/>
      <c r="N82" s="232"/>
      <c r="O82" s="232"/>
      <c r="P82" s="232"/>
      <c r="Q82" s="232"/>
      <c r="R82" s="232"/>
      <c r="S82" s="232"/>
      <c r="T82" s="232"/>
      <c r="U82" s="232"/>
      <c r="V82" s="232"/>
      <c r="W82" s="232"/>
      <c r="X82" s="232"/>
      <c r="Y82" s="232"/>
      <c r="Z82" s="232"/>
      <c r="AA82" s="232"/>
      <c r="AB82" s="232"/>
      <c r="AC82" s="232"/>
      <c r="AD82" s="232"/>
      <c r="AE82" s="232"/>
      <c r="AF82" s="232"/>
      <c r="AG82" s="232"/>
      <c r="AH82" s="232"/>
      <c r="AI82" s="232"/>
      <c r="AJ82" s="232"/>
      <c r="AK82" s="232"/>
      <c r="AL82" s="232"/>
      <c r="AM82" s="232"/>
      <c r="AN82" s="232"/>
      <c r="AO82" s="232"/>
      <c r="AP82" s="232"/>
      <c r="AQ82" s="279"/>
    </row>
    <row r="83" spans="1:43" x14ac:dyDescent="0.25">
      <c r="A83" s="288"/>
      <c r="B83" s="287"/>
      <c r="C83" s="231"/>
      <c r="D83" s="232"/>
      <c r="E83" s="232"/>
      <c r="F83" s="232"/>
      <c r="G83" s="232"/>
      <c r="H83" s="232"/>
      <c r="I83" s="232"/>
      <c r="J83" s="232"/>
      <c r="K83" s="232"/>
      <c r="L83" s="232"/>
      <c r="M83" s="232"/>
      <c r="N83" s="232"/>
      <c r="O83" s="232"/>
      <c r="P83" s="232"/>
      <c r="Q83" s="232"/>
      <c r="R83" s="232"/>
      <c r="S83" s="232"/>
      <c r="T83" s="232"/>
      <c r="U83" s="232"/>
      <c r="V83" s="232"/>
      <c r="W83" s="232"/>
      <c r="X83" s="232"/>
      <c r="Y83" s="232"/>
      <c r="Z83" s="232"/>
      <c r="AA83" s="232"/>
      <c r="AB83" s="232"/>
      <c r="AC83" s="232"/>
      <c r="AD83" s="232"/>
      <c r="AE83" s="232"/>
      <c r="AF83" s="232"/>
      <c r="AG83" s="232"/>
      <c r="AH83" s="232"/>
      <c r="AI83" s="232"/>
      <c r="AJ83" s="232"/>
      <c r="AK83" s="232"/>
      <c r="AL83" s="232"/>
      <c r="AM83" s="232"/>
      <c r="AN83" s="232"/>
      <c r="AO83" s="232"/>
      <c r="AP83" s="232"/>
      <c r="AQ83" s="279"/>
    </row>
    <row r="84" spans="1:43" ht="30" customHeight="1" x14ac:dyDescent="0.25">
      <c r="A84" s="263">
        <v>44044</v>
      </c>
      <c r="B84" s="264"/>
      <c r="C84" s="270" t="s">
        <v>450</v>
      </c>
      <c r="D84" s="271"/>
      <c r="E84" s="271"/>
      <c r="F84" s="271"/>
      <c r="G84" s="271"/>
      <c r="H84" s="271"/>
      <c r="I84" s="271"/>
      <c r="J84" s="271"/>
      <c r="K84" s="271"/>
      <c r="L84" s="271"/>
      <c r="M84" s="271"/>
      <c r="N84" s="271"/>
      <c r="O84" s="271"/>
      <c r="P84" s="271"/>
      <c r="Q84" s="271"/>
      <c r="R84" s="271"/>
      <c r="S84" s="271"/>
      <c r="T84" s="271"/>
      <c r="U84" s="271"/>
      <c r="V84" s="271"/>
      <c r="W84" s="271"/>
      <c r="X84" s="271"/>
      <c r="Y84" s="271"/>
      <c r="Z84" s="271"/>
      <c r="AA84" s="271"/>
      <c r="AB84" s="271"/>
      <c r="AC84" s="271"/>
      <c r="AD84" s="271"/>
      <c r="AE84" s="271"/>
      <c r="AF84" s="271"/>
      <c r="AG84" s="271"/>
      <c r="AH84" s="271"/>
      <c r="AI84" s="271"/>
      <c r="AJ84" s="271"/>
      <c r="AK84" s="271"/>
      <c r="AL84" s="271"/>
      <c r="AM84" s="271"/>
      <c r="AN84" s="271"/>
      <c r="AO84" s="271"/>
      <c r="AP84" s="271"/>
      <c r="AQ84" s="272"/>
    </row>
    <row r="85" spans="1:43" x14ac:dyDescent="0.25">
      <c r="A85" s="265"/>
      <c r="B85" s="264"/>
      <c r="C85" s="231"/>
      <c r="D85" s="232"/>
      <c r="E85" s="232"/>
      <c r="F85" s="232"/>
      <c r="G85" s="232"/>
      <c r="H85" s="232"/>
      <c r="I85" s="232"/>
      <c r="J85" s="232"/>
      <c r="K85" s="232"/>
      <c r="L85" s="232"/>
      <c r="M85" s="232"/>
      <c r="N85" s="232"/>
      <c r="O85" s="232"/>
      <c r="P85" s="232"/>
      <c r="Q85" s="232"/>
      <c r="R85" s="232"/>
      <c r="S85" s="232"/>
      <c r="T85" s="232"/>
      <c r="U85" s="232"/>
      <c r="V85" s="232"/>
      <c r="W85" s="232"/>
      <c r="X85" s="232"/>
      <c r="Y85" s="232"/>
      <c r="Z85" s="232"/>
      <c r="AA85" s="232"/>
      <c r="AB85" s="232"/>
      <c r="AC85" s="232"/>
      <c r="AD85" s="232"/>
      <c r="AE85" s="232"/>
      <c r="AF85" s="232"/>
      <c r="AG85" s="232"/>
      <c r="AH85" s="232"/>
      <c r="AI85" s="232"/>
      <c r="AJ85" s="232"/>
      <c r="AK85" s="232"/>
      <c r="AL85" s="232"/>
      <c r="AM85" s="232"/>
      <c r="AN85" s="232"/>
      <c r="AO85" s="232"/>
      <c r="AP85" s="232"/>
      <c r="AQ85" s="279"/>
    </row>
    <row r="86" spans="1:43" x14ac:dyDescent="0.25">
      <c r="A86" s="265"/>
      <c r="B86" s="264"/>
      <c r="C86" s="231"/>
      <c r="D86" s="232"/>
      <c r="E86" s="232"/>
      <c r="F86" s="232"/>
      <c r="G86" s="232"/>
      <c r="H86" s="232"/>
      <c r="I86" s="232"/>
      <c r="J86" s="232"/>
      <c r="K86" s="232"/>
      <c r="L86" s="232"/>
      <c r="M86" s="232"/>
      <c r="N86" s="232"/>
      <c r="O86" s="232"/>
      <c r="P86" s="232"/>
      <c r="Q86" s="232"/>
      <c r="R86" s="232"/>
      <c r="S86" s="232"/>
      <c r="T86" s="232"/>
      <c r="U86" s="232"/>
      <c r="V86" s="232"/>
      <c r="W86" s="232"/>
      <c r="X86" s="232"/>
      <c r="Y86" s="232"/>
      <c r="Z86" s="232"/>
      <c r="AA86" s="232"/>
      <c r="AB86" s="232"/>
      <c r="AC86" s="232"/>
      <c r="AD86" s="232"/>
      <c r="AE86" s="232"/>
      <c r="AF86" s="232"/>
      <c r="AG86" s="232"/>
      <c r="AH86" s="232"/>
      <c r="AI86" s="232"/>
      <c r="AJ86" s="232"/>
      <c r="AK86" s="232"/>
      <c r="AL86" s="232"/>
      <c r="AM86" s="232"/>
      <c r="AN86" s="232"/>
      <c r="AO86" s="232"/>
      <c r="AP86" s="232"/>
      <c r="AQ86" s="279"/>
    </row>
    <row r="87" spans="1:43" x14ac:dyDescent="0.25">
      <c r="A87" s="265"/>
      <c r="B87" s="264"/>
      <c r="C87" s="231"/>
      <c r="D87" s="232"/>
      <c r="E87" s="232"/>
      <c r="F87" s="232"/>
      <c r="G87" s="232"/>
      <c r="H87" s="232"/>
      <c r="I87" s="232"/>
      <c r="J87" s="232"/>
      <c r="K87" s="232"/>
      <c r="L87" s="232"/>
      <c r="M87" s="232"/>
      <c r="N87" s="232"/>
      <c r="O87" s="232"/>
      <c r="P87" s="232"/>
      <c r="Q87" s="232"/>
      <c r="R87" s="232"/>
      <c r="S87" s="232"/>
      <c r="T87" s="232"/>
      <c r="U87" s="232"/>
      <c r="V87" s="232"/>
      <c r="W87" s="232"/>
      <c r="X87" s="232"/>
      <c r="Y87" s="232"/>
      <c r="Z87" s="232"/>
      <c r="AA87" s="232"/>
      <c r="AB87" s="232"/>
      <c r="AC87" s="232"/>
      <c r="AD87" s="232"/>
      <c r="AE87" s="232"/>
      <c r="AF87" s="232"/>
      <c r="AG87" s="232"/>
      <c r="AH87" s="232"/>
      <c r="AI87" s="232"/>
      <c r="AJ87" s="232"/>
      <c r="AK87" s="232"/>
      <c r="AL87" s="232"/>
      <c r="AM87" s="232"/>
      <c r="AN87" s="232"/>
      <c r="AO87" s="232"/>
      <c r="AP87" s="232"/>
      <c r="AQ87" s="279"/>
    </row>
    <row r="88" spans="1:43" x14ac:dyDescent="0.25">
      <c r="A88" s="265"/>
      <c r="B88" s="264"/>
      <c r="C88" s="231"/>
      <c r="D88" s="232"/>
      <c r="E88" s="232"/>
      <c r="F88" s="232"/>
      <c r="G88" s="232"/>
      <c r="H88" s="232"/>
      <c r="I88" s="232"/>
      <c r="J88" s="232"/>
      <c r="K88" s="232"/>
      <c r="L88" s="232"/>
      <c r="M88" s="232"/>
      <c r="N88" s="232"/>
      <c r="O88" s="232"/>
      <c r="P88" s="232"/>
      <c r="Q88" s="232"/>
      <c r="R88" s="232"/>
      <c r="S88" s="232"/>
      <c r="T88" s="232"/>
      <c r="U88" s="232"/>
      <c r="V88" s="232"/>
      <c r="W88" s="232"/>
      <c r="X88" s="232"/>
      <c r="Y88" s="232"/>
      <c r="Z88" s="232"/>
      <c r="AA88" s="232"/>
      <c r="AB88" s="232"/>
      <c r="AC88" s="232"/>
      <c r="AD88" s="232"/>
      <c r="AE88" s="232"/>
      <c r="AF88" s="232"/>
      <c r="AG88" s="232"/>
      <c r="AH88" s="232"/>
      <c r="AI88" s="232"/>
      <c r="AJ88" s="232"/>
      <c r="AK88" s="232"/>
      <c r="AL88" s="232"/>
      <c r="AM88" s="232"/>
      <c r="AN88" s="232"/>
      <c r="AO88" s="232"/>
      <c r="AP88" s="232"/>
      <c r="AQ88" s="279"/>
    </row>
    <row r="89" spans="1:43" x14ac:dyDescent="0.25">
      <c r="A89" s="265"/>
      <c r="B89" s="264"/>
      <c r="C89" s="289"/>
      <c r="D89" s="290"/>
      <c r="E89" s="290"/>
      <c r="F89" s="290"/>
      <c r="G89" s="290"/>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0"/>
      <c r="AI89" s="290"/>
      <c r="AJ89" s="290"/>
      <c r="AK89" s="290"/>
      <c r="AL89" s="290"/>
      <c r="AM89" s="290"/>
      <c r="AN89" s="290"/>
      <c r="AO89" s="290"/>
      <c r="AP89" s="290"/>
      <c r="AQ89" s="291"/>
    </row>
    <row r="90" spans="1:43" ht="30" customHeight="1" x14ac:dyDescent="0.25">
      <c r="A90" s="286">
        <v>44075</v>
      </c>
      <c r="B90" s="287"/>
      <c r="C90" s="270" t="s">
        <v>450</v>
      </c>
      <c r="D90" s="271"/>
      <c r="E90" s="271"/>
      <c r="F90" s="271"/>
      <c r="G90" s="271"/>
      <c r="H90" s="271"/>
      <c r="I90" s="271"/>
      <c r="J90" s="271"/>
      <c r="K90" s="271"/>
      <c r="L90" s="271"/>
      <c r="M90" s="271"/>
      <c r="N90" s="271"/>
      <c r="O90" s="271"/>
      <c r="P90" s="271"/>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2"/>
    </row>
    <row r="91" spans="1:43" x14ac:dyDescent="0.25">
      <c r="A91" s="288"/>
      <c r="B91" s="287"/>
      <c r="C91" s="229"/>
      <c r="D91" s="230"/>
      <c r="E91" s="230"/>
      <c r="F91" s="230"/>
      <c r="G91" s="230"/>
      <c r="H91" s="230"/>
      <c r="I91" s="230"/>
      <c r="J91" s="230"/>
      <c r="K91" s="230"/>
      <c r="L91" s="230"/>
      <c r="M91" s="230"/>
      <c r="N91" s="230"/>
      <c r="O91" s="230"/>
      <c r="P91" s="230"/>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92"/>
    </row>
    <row r="92" spans="1:43" x14ac:dyDescent="0.25">
      <c r="A92" s="288"/>
      <c r="B92" s="287"/>
      <c r="C92" s="231"/>
      <c r="D92" s="232"/>
      <c r="E92" s="232"/>
      <c r="F92" s="232"/>
      <c r="G92" s="232"/>
      <c r="H92" s="232"/>
      <c r="I92" s="232"/>
      <c r="J92" s="232"/>
      <c r="K92" s="232"/>
      <c r="L92" s="232"/>
      <c r="M92" s="232"/>
      <c r="N92" s="232"/>
      <c r="O92" s="232"/>
      <c r="P92" s="232"/>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79"/>
    </row>
    <row r="93" spans="1:43" x14ac:dyDescent="0.25">
      <c r="A93" s="288"/>
      <c r="B93" s="287"/>
      <c r="C93" s="231"/>
      <c r="D93" s="232"/>
      <c r="E93" s="232"/>
      <c r="F93" s="232"/>
      <c r="G93" s="232"/>
      <c r="H93" s="232"/>
      <c r="I93" s="232"/>
      <c r="J93" s="232"/>
      <c r="K93" s="232"/>
      <c r="L93" s="232"/>
      <c r="M93" s="232"/>
      <c r="N93" s="232"/>
      <c r="O93" s="232"/>
      <c r="P93" s="232"/>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79"/>
    </row>
    <row r="94" spans="1:43" x14ac:dyDescent="0.25">
      <c r="A94" s="288"/>
      <c r="B94" s="287"/>
      <c r="C94" s="231"/>
      <c r="D94" s="232"/>
      <c r="E94" s="232"/>
      <c r="F94" s="232"/>
      <c r="G94" s="232"/>
      <c r="H94" s="232"/>
      <c r="I94" s="232"/>
      <c r="J94" s="232"/>
      <c r="K94" s="232"/>
      <c r="L94" s="232"/>
      <c r="M94" s="232"/>
      <c r="N94" s="232"/>
      <c r="O94" s="232"/>
      <c r="P94" s="232"/>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79"/>
    </row>
    <row r="95" spans="1:43" x14ac:dyDescent="0.25">
      <c r="A95" s="288"/>
      <c r="B95" s="287"/>
      <c r="C95" s="289"/>
      <c r="D95" s="290"/>
      <c r="E95" s="290"/>
      <c r="F95" s="290"/>
      <c r="G95" s="290"/>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1"/>
    </row>
  </sheetData>
  <sheetProtection algorithmName="SHA-512" hashValue="ntWvE/fFB3MGXfpK9Uzs4U01LnEgLyDS66BhYQpaOWiMUWXKnGpTZ19g/VDDhtA0FmIQ34DeHJCEU+aBvS+t6w==" saltValue="cU4surKC7CmD0QQdFZdvjQ==" spinCount="100000" sheet="1" objects="1" scenarios="1"/>
  <mergeCells count="106">
    <mergeCell ref="AJ14:AQ14"/>
    <mergeCell ref="X15:AB15"/>
    <mergeCell ref="AC15:AI15"/>
    <mergeCell ref="AJ15:AQ15"/>
    <mergeCell ref="X16:AB16"/>
    <mergeCell ref="AC16:AI16"/>
    <mergeCell ref="AJ16:AQ16"/>
    <mergeCell ref="X11:AB11"/>
    <mergeCell ref="AC11:AI11"/>
    <mergeCell ref="X12:AB12"/>
    <mergeCell ref="AC12:AI12"/>
    <mergeCell ref="X13:AB13"/>
    <mergeCell ref="AC13:AI13"/>
    <mergeCell ref="X14:AB14"/>
    <mergeCell ref="AC14:AI14"/>
    <mergeCell ref="B16:F16"/>
    <mergeCell ref="G16:M16"/>
    <mergeCell ref="N16:U16"/>
    <mergeCell ref="B13:F13"/>
    <mergeCell ref="G13:M13"/>
    <mergeCell ref="N13:U13"/>
    <mergeCell ref="B14:F14"/>
    <mergeCell ref="G14:M14"/>
    <mergeCell ref="N14:U14"/>
    <mergeCell ref="N11:U11"/>
    <mergeCell ref="B12:F12"/>
    <mergeCell ref="G12:M12"/>
    <mergeCell ref="N12:U12"/>
    <mergeCell ref="G10:M10"/>
    <mergeCell ref="N10:U10"/>
    <mergeCell ref="X10:AB10"/>
    <mergeCell ref="B15:F15"/>
    <mergeCell ref="G15:M15"/>
    <mergeCell ref="N15:U15"/>
    <mergeCell ref="A90:B95"/>
    <mergeCell ref="C90:AQ90"/>
    <mergeCell ref="C91:AQ95"/>
    <mergeCell ref="A84:B89"/>
    <mergeCell ref="A66:B71"/>
    <mergeCell ref="A72:B77"/>
    <mergeCell ref="C72:AQ72"/>
    <mergeCell ref="C78:AQ78"/>
    <mergeCell ref="A48:B53"/>
    <mergeCell ref="C48:AQ48"/>
    <mergeCell ref="C54:AQ54"/>
    <mergeCell ref="C73:AQ77"/>
    <mergeCell ref="C79:AQ83"/>
    <mergeCell ref="C49:AQ53"/>
    <mergeCell ref="C55:AQ59"/>
    <mergeCell ref="C43:AQ47"/>
    <mergeCell ref="C30:AQ30"/>
    <mergeCell ref="C36:AQ36"/>
    <mergeCell ref="C42:AQ42"/>
    <mergeCell ref="A78:B83"/>
    <mergeCell ref="A54:B59"/>
    <mergeCell ref="A60:B65"/>
    <mergeCell ref="C85:AQ89"/>
    <mergeCell ref="C84:AQ84"/>
    <mergeCell ref="C60:AQ60"/>
    <mergeCell ref="C66:AQ66"/>
    <mergeCell ref="C61:AQ65"/>
    <mergeCell ref="C67:AQ71"/>
    <mergeCell ref="A30:B35"/>
    <mergeCell ref="A36:B41"/>
    <mergeCell ref="A42:B47"/>
    <mergeCell ref="C31:AQ35"/>
    <mergeCell ref="C37:AQ41"/>
    <mergeCell ref="A24:B29"/>
    <mergeCell ref="A19:B23"/>
    <mergeCell ref="A18:B18"/>
    <mergeCell ref="C18:AQ18"/>
    <mergeCell ref="C24:AQ24"/>
    <mergeCell ref="A17:AN17"/>
    <mergeCell ref="AA7:AE7"/>
    <mergeCell ref="AF7:AQ7"/>
    <mergeCell ref="N8:U8"/>
    <mergeCell ref="V8:Y8"/>
    <mergeCell ref="AA8:AE8"/>
    <mergeCell ref="AF8:AQ8"/>
    <mergeCell ref="A8:M8"/>
    <mergeCell ref="C19:AQ23"/>
    <mergeCell ref="A9:AQ9"/>
    <mergeCell ref="B10:F10"/>
    <mergeCell ref="AC10:AI10"/>
    <mergeCell ref="AJ10:AQ10"/>
    <mergeCell ref="AJ11:AQ11"/>
    <mergeCell ref="AJ12:AQ12"/>
    <mergeCell ref="AJ13:AQ13"/>
    <mergeCell ref="C25:AQ29"/>
    <mergeCell ref="B11:F11"/>
    <mergeCell ref="G11:M11"/>
    <mergeCell ref="A1:AQ1"/>
    <mergeCell ref="A2:AQ2"/>
    <mergeCell ref="A3:AQ3"/>
    <mergeCell ref="A5:M5"/>
    <mergeCell ref="A6:M7"/>
    <mergeCell ref="N4:Y4"/>
    <mergeCell ref="AA4:AE4"/>
    <mergeCell ref="AF4:AQ4"/>
    <mergeCell ref="A4:M4"/>
    <mergeCell ref="N5:Y5"/>
    <mergeCell ref="AA5:AE5"/>
    <mergeCell ref="AF5:AQ5"/>
    <mergeCell ref="N6:Y7"/>
    <mergeCell ref="AA6:AE6"/>
    <mergeCell ref="AF6:AQ6"/>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2BB7F961-CD39-44C2-AC2E-EBB367FD248E}">
          <x14:formula1>
            <xm:f>'Pick List '!$A$4:$A$15</xm:f>
          </x14:formula1>
          <xm:sqref>N8:U8</xm:sqref>
        </x14:dataValidation>
        <x14:dataValidation type="list" allowBlank="1" showInputMessage="1" showErrorMessage="1" xr:uid="{4EA0F6C6-4252-43D1-98EA-FA48D88D911C}">
          <x14:formula1>
            <xm:f>'Pick List '!$C$6:$C$12</xm:f>
          </x14:formula1>
          <xm:sqref>V8:Y8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DFB1A-90B1-4D2B-A781-0A7DA99A19AB}">
  <sheetPr>
    <tabColor rgb="FF0070C0"/>
  </sheetPr>
  <dimension ref="A1:CI1012"/>
  <sheetViews>
    <sheetView topLeftCell="AY1" workbookViewId="0">
      <pane ySplit="1" topLeftCell="A16" activePane="bottomLeft" state="frozen"/>
      <selection activeCell="AM1" sqref="AM1"/>
      <selection pane="bottomLeft" activeCell="CB13" sqref="CB13:CH13"/>
    </sheetView>
  </sheetViews>
  <sheetFormatPr defaultRowHeight="15" x14ac:dyDescent="0.25"/>
  <cols>
    <col min="1" max="1" width="4.7109375" customWidth="1"/>
    <col min="2" max="2" width="5.85546875" customWidth="1"/>
    <col min="3" max="3" width="5.5703125" customWidth="1"/>
    <col min="4" max="9" width="4.7109375" customWidth="1"/>
    <col min="10" max="10" width="6.7109375" customWidth="1"/>
    <col min="11" max="11" width="5.85546875" customWidth="1"/>
    <col min="12" max="12" width="6" customWidth="1"/>
    <col min="13" max="70" width="4.7109375" customWidth="1"/>
    <col min="71" max="72" width="5.28515625" customWidth="1"/>
    <col min="73" max="86" width="4.7109375" customWidth="1"/>
    <col min="87" max="87" width="9.85546875" customWidth="1"/>
    <col min="88" max="92" width="4.7109375" customWidth="1"/>
  </cols>
  <sheetData>
    <row r="1" spans="1:87" ht="60" customHeight="1" x14ac:dyDescent="0.25">
      <c r="A1" s="75" t="s">
        <v>324</v>
      </c>
      <c r="B1" s="333" t="s">
        <v>436</v>
      </c>
      <c r="C1" s="333"/>
      <c r="D1" s="334" t="s">
        <v>437</v>
      </c>
      <c r="E1" s="334"/>
      <c r="F1" s="334"/>
      <c r="G1" s="326" t="s">
        <v>438</v>
      </c>
      <c r="H1" s="326"/>
      <c r="I1" s="76" t="s">
        <v>441</v>
      </c>
      <c r="J1" s="77" t="s">
        <v>442</v>
      </c>
      <c r="K1" s="336" t="s">
        <v>443</v>
      </c>
      <c r="L1" s="336"/>
      <c r="M1" s="337" t="s">
        <v>444</v>
      </c>
      <c r="N1" s="337"/>
      <c r="O1" s="336" t="s">
        <v>445</v>
      </c>
      <c r="P1" s="336"/>
      <c r="Q1" s="337" t="s">
        <v>446</v>
      </c>
      <c r="R1" s="337"/>
      <c r="S1" s="338" t="s">
        <v>447</v>
      </c>
      <c r="T1" s="339"/>
      <c r="U1" s="338" t="s">
        <v>448</v>
      </c>
      <c r="V1" s="339"/>
      <c r="W1" s="345" t="s">
        <v>447</v>
      </c>
      <c r="X1" s="346"/>
      <c r="Y1" s="345" t="s">
        <v>448</v>
      </c>
      <c r="Z1" s="346"/>
      <c r="AA1" s="338" t="s">
        <v>447</v>
      </c>
      <c r="AB1" s="339"/>
      <c r="AC1" s="338" t="s">
        <v>448</v>
      </c>
      <c r="AD1" s="339"/>
      <c r="AE1" s="345" t="s">
        <v>447</v>
      </c>
      <c r="AF1" s="346"/>
      <c r="AG1" s="345" t="s">
        <v>448</v>
      </c>
      <c r="AH1" s="346"/>
      <c r="AI1" s="338" t="s">
        <v>447</v>
      </c>
      <c r="AJ1" s="339"/>
      <c r="AK1" s="338" t="s">
        <v>448</v>
      </c>
      <c r="AL1" s="339"/>
      <c r="AM1" s="345" t="s">
        <v>447</v>
      </c>
      <c r="AN1" s="346"/>
      <c r="AO1" s="345" t="s">
        <v>448</v>
      </c>
      <c r="AP1" s="346"/>
      <c r="AQ1" s="338" t="s">
        <v>447</v>
      </c>
      <c r="AR1" s="339"/>
      <c r="AS1" s="338" t="s">
        <v>448</v>
      </c>
      <c r="AT1" s="339"/>
      <c r="AU1" s="345" t="s">
        <v>447</v>
      </c>
      <c r="AV1" s="346"/>
      <c r="AW1" s="345" t="s">
        <v>448</v>
      </c>
      <c r="AX1" s="346"/>
      <c r="AY1" s="338" t="s">
        <v>447</v>
      </c>
      <c r="AZ1" s="339"/>
      <c r="BA1" s="338" t="s">
        <v>448</v>
      </c>
      <c r="BB1" s="339"/>
      <c r="BC1" s="345" t="s">
        <v>447</v>
      </c>
      <c r="BD1" s="346"/>
      <c r="BE1" s="345" t="s">
        <v>448</v>
      </c>
      <c r="BF1" s="346"/>
      <c r="BG1" s="338" t="s">
        <v>447</v>
      </c>
      <c r="BH1" s="339"/>
      <c r="BI1" s="338" t="s">
        <v>448</v>
      </c>
      <c r="BJ1" s="339"/>
      <c r="BK1" s="345" t="s">
        <v>447</v>
      </c>
      <c r="BL1" s="346"/>
      <c r="BM1" s="345" t="s">
        <v>448</v>
      </c>
      <c r="BN1" s="346"/>
      <c r="BO1" s="347" t="s">
        <v>449</v>
      </c>
      <c r="BP1" s="347"/>
      <c r="BQ1" s="347"/>
      <c r="BR1" s="78" t="s">
        <v>439</v>
      </c>
      <c r="BS1" s="348" t="s">
        <v>440</v>
      </c>
      <c r="BT1" s="348"/>
      <c r="BU1" s="350" t="s">
        <v>603</v>
      </c>
      <c r="BV1" s="351"/>
      <c r="BW1" s="351"/>
      <c r="BX1" s="351"/>
      <c r="BY1" s="351"/>
      <c r="BZ1" s="351"/>
      <c r="CA1" s="351"/>
      <c r="CB1" s="352" t="s">
        <v>355</v>
      </c>
      <c r="CC1" s="353"/>
      <c r="CD1" s="353"/>
      <c r="CE1" s="353"/>
      <c r="CF1" s="353"/>
      <c r="CG1" s="353"/>
      <c r="CH1" s="354"/>
      <c r="CI1" s="74" t="s">
        <v>492</v>
      </c>
    </row>
    <row r="2" spans="1:87" ht="18.75" x14ac:dyDescent="0.25">
      <c r="A2" s="355" t="str">
        <f>'BASE GRANTEE INFO &amp; UPDATES'!A1</f>
        <v>WV Bureau for Behavioral Health Services - Substance Use Disorders - Pregnant  and Postpartum Women  v 20200301F</v>
      </c>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6"/>
      <c r="BW2" s="356"/>
      <c r="BX2" s="356"/>
      <c r="BY2" s="356"/>
      <c r="BZ2" s="356"/>
      <c r="CA2" s="356"/>
      <c r="CB2" s="356"/>
      <c r="CC2" s="356"/>
      <c r="CD2" s="356"/>
      <c r="CE2" s="356"/>
      <c r="CF2" s="356"/>
      <c r="CG2" s="356"/>
      <c r="CH2" s="356"/>
      <c r="CI2" s="356"/>
    </row>
    <row r="3" spans="1:87" ht="16.5" customHeight="1" x14ac:dyDescent="0.25">
      <c r="A3" s="357" t="str">
        <f>'BASE GRANTEE INFO &amp; UPDATES'!A2</f>
        <v xml:space="preserve">Program reports need to be submitted electronically, via e-mail to DHHRBBHReporting@wv.gov  within 25 calendar days of the end of each month </v>
      </c>
      <c r="B3" s="358"/>
      <c r="C3" s="358"/>
      <c r="D3" s="358"/>
      <c r="E3" s="358"/>
      <c r="F3" s="358"/>
      <c r="G3" s="358"/>
      <c r="H3" s="358"/>
      <c r="I3" s="358"/>
      <c r="J3" s="358"/>
      <c r="K3" s="358"/>
      <c r="L3" s="358"/>
      <c r="M3" s="358"/>
      <c r="N3" s="358"/>
      <c r="O3" s="358"/>
      <c r="P3" s="358"/>
      <c r="Q3" s="358"/>
      <c r="R3" s="358"/>
      <c r="S3" s="358"/>
      <c r="T3" s="358"/>
      <c r="U3" s="358"/>
      <c r="V3" s="358"/>
      <c r="W3" s="358"/>
      <c r="X3" s="358"/>
      <c r="Y3" s="358"/>
      <c r="Z3" s="358"/>
      <c r="AA3" s="358"/>
      <c r="AB3" s="358"/>
      <c r="AC3" s="358"/>
      <c r="AD3" s="358"/>
      <c r="AE3" s="358"/>
      <c r="AF3" s="358"/>
      <c r="AG3" s="358"/>
      <c r="AH3" s="358"/>
      <c r="AI3" s="358"/>
      <c r="AJ3" s="358"/>
      <c r="AK3" s="358"/>
      <c r="AL3" s="358"/>
      <c r="AM3" s="358"/>
      <c r="AN3" s="358"/>
      <c r="AO3" s="358"/>
      <c r="AP3" s="358"/>
      <c r="AQ3" s="358"/>
      <c r="AR3" s="358"/>
      <c r="AS3" s="358"/>
      <c r="AT3" s="358"/>
      <c r="AU3" s="358"/>
      <c r="AV3" s="358"/>
      <c r="AW3" s="358"/>
      <c r="AX3" s="358"/>
      <c r="AY3" s="358"/>
      <c r="AZ3" s="358"/>
      <c r="BA3" s="358"/>
      <c r="BB3" s="358"/>
      <c r="BC3" s="358"/>
      <c r="BD3" s="358"/>
      <c r="BE3" s="358"/>
      <c r="BF3" s="358"/>
      <c r="BG3" s="358"/>
      <c r="BH3" s="358"/>
      <c r="BI3" s="358"/>
      <c r="BJ3" s="358"/>
      <c r="BK3" s="358"/>
      <c r="BL3" s="358"/>
      <c r="BM3" s="358"/>
      <c r="BN3" s="358"/>
      <c r="BO3" s="358"/>
      <c r="BP3" s="358"/>
      <c r="BQ3" s="358"/>
      <c r="BR3" s="358"/>
      <c r="BS3" s="358"/>
      <c r="BT3" s="358"/>
      <c r="BU3" s="358"/>
      <c r="BV3" s="358"/>
      <c r="BW3" s="358"/>
      <c r="BX3" s="358"/>
      <c r="BY3" s="358"/>
      <c r="BZ3" s="358"/>
      <c r="CA3" s="358"/>
      <c r="CB3" s="358"/>
      <c r="CC3" s="358"/>
      <c r="CD3" s="358"/>
      <c r="CE3" s="358"/>
      <c r="CF3" s="358"/>
      <c r="CG3" s="358"/>
      <c r="CH3" s="358"/>
      <c r="CI3" s="358"/>
    </row>
    <row r="4" spans="1:87" ht="15.75" customHeight="1" x14ac:dyDescent="0.25">
      <c r="A4" s="327" t="s">
        <v>526</v>
      </c>
      <c r="B4" s="328"/>
      <c r="C4" s="328"/>
      <c r="D4" s="328"/>
      <c r="E4" s="328"/>
      <c r="F4" s="328"/>
      <c r="G4" s="328"/>
      <c r="H4" s="328"/>
      <c r="I4" s="328"/>
      <c r="J4" s="328"/>
      <c r="K4" s="328"/>
      <c r="L4" s="328"/>
      <c r="M4" s="328"/>
      <c r="N4" s="328"/>
      <c r="O4" s="328"/>
      <c r="P4" s="328"/>
      <c r="Q4" s="328"/>
      <c r="R4" s="328"/>
      <c r="S4" s="328"/>
      <c r="T4" s="328"/>
      <c r="U4" s="328"/>
      <c r="V4" s="328"/>
      <c r="W4" s="328"/>
      <c r="X4" s="328"/>
      <c r="Y4" s="328"/>
      <c r="Z4" s="328"/>
      <c r="AA4" s="328"/>
      <c r="AB4" s="328"/>
      <c r="AC4" s="328"/>
      <c r="AD4" s="328"/>
      <c r="AE4" s="328"/>
      <c r="AF4" s="328"/>
      <c r="AG4" s="328"/>
      <c r="AH4" s="328"/>
      <c r="AI4" s="328"/>
      <c r="AJ4" s="328"/>
      <c r="AK4" s="328"/>
      <c r="AL4" s="328"/>
      <c r="AM4" s="328"/>
      <c r="AN4" s="328"/>
      <c r="AO4" s="328"/>
      <c r="AP4" s="328"/>
      <c r="AQ4" s="328"/>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row>
    <row r="5" spans="1:87" x14ac:dyDescent="0.25">
      <c r="A5" s="247" t="s">
        <v>1</v>
      </c>
      <c r="B5" s="248"/>
      <c r="C5" s="248"/>
      <c r="D5" s="248"/>
      <c r="E5" s="248"/>
      <c r="F5" s="248"/>
      <c r="G5" s="248"/>
      <c r="H5" s="248"/>
      <c r="I5" s="248"/>
      <c r="J5" s="248"/>
      <c r="K5" s="248"/>
      <c r="L5" s="248"/>
      <c r="M5" s="249"/>
      <c r="N5" s="329" t="str">
        <f>'BASE GRANTEE INFO &amp; UPDATES'!N4</f>
        <v>Program Name (Listed on the Statement of Work)</v>
      </c>
      <c r="O5" s="329"/>
      <c r="P5" s="329"/>
      <c r="Q5" s="329"/>
      <c r="R5" s="329"/>
      <c r="S5" s="329"/>
      <c r="T5" s="329"/>
      <c r="U5" s="329"/>
      <c r="V5" s="329"/>
      <c r="W5" s="329"/>
      <c r="X5" s="329"/>
      <c r="Y5" s="329"/>
      <c r="Z5" s="1"/>
      <c r="AA5" s="257" t="s">
        <v>2</v>
      </c>
      <c r="AB5" s="257"/>
      <c r="AC5" s="257"/>
      <c r="AD5" s="257"/>
      <c r="AE5" s="257"/>
      <c r="AF5" s="329" t="str">
        <f>'BASE GRANTEE INFO &amp; UPDATES'!AF4</f>
        <v xml:space="preserve">Grantee's Formal Name (Name on the Grant) </v>
      </c>
      <c r="AG5" s="329"/>
      <c r="AH5" s="329"/>
      <c r="AI5" s="329"/>
      <c r="AJ5" s="329"/>
      <c r="AK5" s="329"/>
      <c r="AL5" s="329"/>
      <c r="AM5" s="329"/>
      <c r="AN5" s="329"/>
      <c r="AO5" s="329"/>
      <c r="AP5" s="329"/>
      <c r="AQ5" s="329"/>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row>
    <row r="6" spans="1:87" x14ac:dyDescent="0.25">
      <c r="A6" s="247" t="s">
        <v>4</v>
      </c>
      <c r="B6" s="248"/>
      <c r="C6" s="248"/>
      <c r="D6" s="248"/>
      <c r="E6" s="248"/>
      <c r="F6" s="248"/>
      <c r="G6" s="248"/>
      <c r="H6" s="248"/>
      <c r="I6" s="248"/>
      <c r="J6" s="248"/>
      <c r="K6" s="248"/>
      <c r="L6" s="248"/>
      <c r="M6" s="249"/>
      <c r="N6" s="329" t="str">
        <f>'BASE GRANTEE INFO &amp; UPDATES'!N5</f>
        <v>Grantee's Name for the program</v>
      </c>
      <c r="O6" s="329"/>
      <c r="P6" s="329"/>
      <c r="Q6" s="329"/>
      <c r="R6" s="329"/>
      <c r="S6" s="329"/>
      <c r="T6" s="329"/>
      <c r="U6" s="329"/>
      <c r="V6" s="329"/>
      <c r="W6" s="329"/>
      <c r="X6" s="329"/>
      <c r="Y6" s="329"/>
      <c r="Z6" s="2"/>
      <c r="AA6" s="259" t="s">
        <v>5</v>
      </c>
      <c r="AB6" s="259"/>
      <c r="AC6" s="259"/>
      <c r="AD6" s="259"/>
      <c r="AE6" s="259"/>
      <c r="AF6" s="329" t="str">
        <f>'BASE GRANTEE INFO &amp; UPDATES'!AF5</f>
        <v>John Doe, Jane Doe</v>
      </c>
      <c r="AG6" s="329"/>
      <c r="AH6" s="329"/>
      <c r="AI6" s="329"/>
      <c r="AJ6" s="329"/>
      <c r="AK6" s="329"/>
      <c r="AL6" s="329"/>
      <c r="AM6" s="329"/>
      <c r="AN6" s="329"/>
      <c r="AO6" s="329"/>
      <c r="AP6" s="329"/>
      <c r="AQ6" s="329"/>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c r="BV6" s="32"/>
      <c r="BW6" s="32"/>
      <c r="BX6" s="32"/>
      <c r="BY6" s="32"/>
      <c r="BZ6" s="32"/>
      <c r="CA6" s="32"/>
      <c r="CB6" s="32"/>
      <c r="CC6" s="32"/>
      <c r="CD6" s="32"/>
      <c r="CE6" s="32"/>
      <c r="CF6" s="32"/>
      <c r="CG6" s="32"/>
      <c r="CH6" s="32"/>
      <c r="CI6" s="32"/>
    </row>
    <row r="7" spans="1:87" ht="15" customHeight="1" x14ac:dyDescent="0.25">
      <c r="A7" s="250" t="s">
        <v>7</v>
      </c>
      <c r="B7" s="251"/>
      <c r="C7" s="251"/>
      <c r="D7" s="251"/>
      <c r="E7" s="251"/>
      <c r="F7" s="251"/>
      <c r="G7" s="251"/>
      <c r="H7" s="251"/>
      <c r="I7" s="251"/>
      <c r="J7" s="251"/>
      <c r="K7" s="251"/>
      <c r="L7" s="251"/>
      <c r="M7" s="252"/>
      <c r="N7" s="331" t="str">
        <f>'BASE GRANTEE INFO &amp; UPDATES'!N6</f>
        <v>123 Any Street, Any City, WV 12345</v>
      </c>
      <c r="O7" s="331"/>
      <c r="P7" s="331"/>
      <c r="Q7" s="331"/>
      <c r="R7" s="331"/>
      <c r="S7" s="331"/>
      <c r="T7" s="331"/>
      <c r="U7" s="331"/>
      <c r="V7" s="331"/>
      <c r="W7" s="331"/>
      <c r="X7" s="331"/>
      <c r="Y7" s="331"/>
      <c r="Z7" s="2"/>
      <c r="AA7" s="262" t="s">
        <v>323</v>
      </c>
      <c r="AB7" s="262"/>
      <c r="AC7" s="262"/>
      <c r="AD7" s="262"/>
      <c r="AE7" s="262"/>
      <c r="AF7" s="329" t="str">
        <f>'BASE GRANTEE INFO &amp; UPDATES'!AF6</f>
        <v>(304) 123-4567 (304) 891-2345</v>
      </c>
      <c r="AG7" s="329"/>
      <c r="AH7" s="329"/>
      <c r="AI7" s="329"/>
      <c r="AJ7" s="329"/>
      <c r="AK7" s="329"/>
      <c r="AL7" s="329"/>
      <c r="AM7" s="329"/>
      <c r="AN7" s="329"/>
      <c r="AO7" s="329"/>
      <c r="AP7" s="329"/>
      <c r="AQ7" s="329"/>
      <c r="AR7" s="32"/>
      <c r="AS7" s="32"/>
      <c r="AT7" s="32"/>
      <c r="AU7" s="32"/>
      <c r="AV7" s="32"/>
      <c r="AW7" s="32"/>
      <c r="AX7" s="32"/>
      <c r="AY7" s="32"/>
      <c r="AZ7" s="32"/>
      <c r="BA7" s="32"/>
      <c r="BB7" s="32"/>
      <c r="BC7" s="32"/>
      <c r="BD7" s="32"/>
      <c r="BE7" s="32"/>
      <c r="BF7" s="32"/>
      <c r="BG7" s="32"/>
      <c r="BH7" s="32"/>
      <c r="BI7" s="32"/>
      <c r="BJ7" s="32"/>
      <c r="BK7" s="32"/>
      <c r="BL7" s="32"/>
      <c r="BM7" s="32"/>
      <c r="BN7" s="32"/>
      <c r="BO7" s="32"/>
      <c r="BP7" s="32"/>
      <c r="BQ7" s="32"/>
      <c r="BR7" s="32"/>
      <c r="BS7" s="32"/>
      <c r="BT7" s="32"/>
      <c r="BU7" s="32"/>
      <c r="BV7" s="32"/>
      <c r="BW7" s="32"/>
      <c r="BX7" s="32"/>
      <c r="BY7" s="32"/>
      <c r="BZ7" s="32"/>
      <c r="CA7" s="32"/>
      <c r="CB7" s="32"/>
      <c r="CC7" s="32"/>
      <c r="CD7" s="32"/>
      <c r="CE7" s="32"/>
      <c r="CF7" s="32"/>
      <c r="CG7" s="32"/>
      <c r="CH7" s="32"/>
      <c r="CI7" s="32"/>
    </row>
    <row r="8" spans="1:87" x14ac:dyDescent="0.25">
      <c r="A8" s="253"/>
      <c r="B8" s="254"/>
      <c r="C8" s="254"/>
      <c r="D8" s="254"/>
      <c r="E8" s="254"/>
      <c r="F8" s="254"/>
      <c r="G8" s="254"/>
      <c r="H8" s="254"/>
      <c r="I8" s="254"/>
      <c r="J8" s="254"/>
      <c r="K8" s="254"/>
      <c r="L8" s="254"/>
      <c r="M8" s="255"/>
      <c r="N8" s="331"/>
      <c r="O8" s="331"/>
      <c r="P8" s="331"/>
      <c r="Q8" s="331"/>
      <c r="R8" s="331"/>
      <c r="S8" s="331"/>
      <c r="T8" s="331"/>
      <c r="U8" s="331"/>
      <c r="V8" s="331"/>
      <c r="W8" s="331"/>
      <c r="X8" s="331"/>
      <c r="Y8" s="331"/>
      <c r="Z8" s="2"/>
      <c r="AA8" s="262" t="s">
        <v>10</v>
      </c>
      <c r="AB8" s="262"/>
      <c r="AC8" s="262"/>
      <c r="AD8" s="262"/>
      <c r="AE8" s="262"/>
      <c r="AF8" s="329" t="str">
        <f>'BASE GRANTEE INFO &amp; UPDATES'!AF7</f>
        <v>G20</v>
      </c>
      <c r="AG8" s="329"/>
      <c r="AH8" s="329"/>
      <c r="AI8" s="329"/>
      <c r="AJ8" s="329"/>
      <c r="AK8" s="329"/>
      <c r="AL8" s="329"/>
      <c r="AM8" s="329"/>
      <c r="AN8" s="329"/>
      <c r="AO8" s="329"/>
      <c r="AP8" s="329"/>
      <c r="AQ8" s="329"/>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row>
    <row r="9" spans="1:87" ht="15.75" customHeight="1" x14ac:dyDescent="0.25">
      <c r="A9" s="276" t="s">
        <v>12</v>
      </c>
      <c r="B9" s="277"/>
      <c r="C9" s="277"/>
      <c r="D9" s="277"/>
      <c r="E9" s="277"/>
      <c r="F9" s="277"/>
      <c r="G9" s="277"/>
      <c r="H9" s="277"/>
      <c r="I9" s="277"/>
      <c r="J9" s="277"/>
      <c r="K9" s="277"/>
      <c r="L9" s="277"/>
      <c r="M9" s="278"/>
      <c r="N9" s="332" t="str">
        <f>'BASE GRANTEE INFO &amp; UPDATES'!N8</f>
        <v>October 1 - 31</v>
      </c>
      <c r="O9" s="332"/>
      <c r="P9" s="332"/>
      <c r="Q9" s="332"/>
      <c r="R9" s="332"/>
      <c r="S9" s="332"/>
      <c r="T9" s="332"/>
      <c r="U9" s="332"/>
      <c r="V9" s="332">
        <f>'BASE GRANTEE INFO &amp; UPDATES'!V8</f>
        <v>2019</v>
      </c>
      <c r="W9" s="332"/>
      <c r="X9" s="332"/>
      <c r="Y9" s="332"/>
      <c r="Z9" s="2"/>
      <c r="AA9" s="274" t="s">
        <v>14</v>
      </c>
      <c r="AB9" s="274"/>
      <c r="AC9" s="274"/>
      <c r="AD9" s="274"/>
      <c r="AE9" s="274"/>
      <c r="AF9" s="340" t="str">
        <f>'BASE GRANTEE INFO &amp; UPDATES'!AF8</f>
        <v>0000000</v>
      </c>
      <c r="AG9" s="329"/>
      <c r="AH9" s="329"/>
      <c r="AI9" s="329"/>
      <c r="AJ9" s="329"/>
      <c r="AK9" s="329"/>
      <c r="AL9" s="329"/>
      <c r="AM9" s="329"/>
      <c r="AN9" s="329"/>
      <c r="AO9" s="329"/>
      <c r="AP9" s="329"/>
      <c r="AQ9" s="329"/>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row>
    <row r="10" spans="1:87" ht="45" customHeight="1" x14ac:dyDescent="0.25">
      <c r="A10" s="330" t="s">
        <v>527</v>
      </c>
      <c r="B10" s="330"/>
      <c r="C10" s="330"/>
      <c r="D10" s="330"/>
      <c r="E10" s="330"/>
      <c r="F10" s="330"/>
      <c r="G10" s="330"/>
      <c r="H10" s="330"/>
      <c r="I10" s="330"/>
      <c r="J10" s="330"/>
      <c r="K10" s="330"/>
      <c r="L10" s="330"/>
      <c r="M10" s="330"/>
      <c r="N10" s="330"/>
      <c r="O10" s="330"/>
      <c r="P10" s="330"/>
      <c r="Q10" s="330"/>
      <c r="R10" s="330"/>
      <c r="S10" s="330"/>
      <c r="T10" s="330"/>
      <c r="U10" s="330"/>
      <c r="V10" s="330"/>
      <c r="W10" s="330"/>
      <c r="X10" s="330"/>
      <c r="Y10" s="330"/>
      <c r="Z10" s="330"/>
      <c r="AA10" s="330"/>
      <c r="AB10" s="330"/>
      <c r="AC10" s="330"/>
      <c r="AD10" s="330"/>
      <c r="AE10" s="330"/>
      <c r="AF10" s="330"/>
      <c r="AG10" s="330"/>
      <c r="AH10" s="330"/>
      <c r="AI10" s="330"/>
      <c r="AJ10" s="330"/>
      <c r="AK10" s="330"/>
      <c r="AL10" s="330"/>
      <c r="AM10" s="330"/>
      <c r="AN10" s="330"/>
      <c r="AO10" s="330"/>
      <c r="AP10" s="330"/>
      <c r="AQ10" s="330"/>
      <c r="AR10" s="32"/>
      <c r="AS10" s="32"/>
      <c r="AT10" s="32"/>
      <c r="AU10" s="32"/>
      <c r="AV10" s="32"/>
      <c r="AW10" s="32"/>
      <c r="AX10" s="32"/>
      <c r="AY10" s="32"/>
      <c r="AZ10" s="38"/>
      <c r="BA10" s="37"/>
      <c r="BB10" s="37"/>
      <c r="BC10" s="37"/>
      <c r="BD10" s="37"/>
      <c r="BE10" s="37"/>
      <c r="BF10" s="37"/>
      <c r="BG10" s="37"/>
      <c r="BH10" s="37"/>
      <c r="BI10" s="37"/>
      <c r="BJ10" s="37"/>
      <c r="BK10" s="37"/>
      <c r="BL10" s="37"/>
      <c r="BM10" s="37"/>
      <c r="BN10" s="37"/>
      <c r="BO10" s="37"/>
      <c r="BP10" s="37"/>
      <c r="BQ10" s="37"/>
      <c r="BR10" s="32"/>
      <c r="BS10" s="32"/>
      <c r="BT10" s="32"/>
      <c r="BU10" s="32"/>
      <c r="BV10" s="32"/>
      <c r="BW10" s="32"/>
      <c r="BX10" s="32"/>
      <c r="BY10" s="32"/>
      <c r="BZ10" s="32"/>
      <c r="CA10" s="32"/>
      <c r="CB10" s="32"/>
      <c r="CC10" s="32"/>
      <c r="CD10" s="32"/>
      <c r="CE10" s="32"/>
      <c r="CF10" s="32"/>
      <c r="CG10" s="32"/>
      <c r="CH10" s="32"/>
      <c r="CI10" s="32"/>
    </row>
    <row r="11" spans="1:87" ht="45" customHeight="1" x14ac:dyDescent="0.25">
      <c r="A11" s="79"/>
      <c r="B11" s="79"/>
      <c r="C11" s="79"/>
      <c r="D11" s="79"/>
      <c r="E11" s="79"/>
      <c r="F11" s="79"/>
      <c r="G11" s="79"/>
      <c r="H11" s="79"/>
      <c r="I11" s="80"/>
      <c r="J11" s="80"/>
      <c r="K11" s="80"/>
      <c r="L11" s="80"/>
      <c r="M11" s="80"/>
      <c r="N11" s="80"/>
      <c r="O11" s="80"/>
      <c r="P11" s="80"/>
      <c r="Q11" s="80"/>
      <c r="R11" s="80"/>
      <c r="S11" s="341">
        <v>43739</v>
      </c>
      <c r="T11" s="342"/>
      <c r="U11" s="342"/>
      <c r="V11" s="342"/>
      <c r="W11" s="343">
        <v>43770</v>
      </c>
      <c r="X11" s="344"/>
      <c r="Y11" s="344"/>
      <c r="Z11" s="344"/>
      <c r="AA11" s="341">
        <v>43800</v>
      </c>
      <c r="AB11" s="342"/>
      <c r="AC11" s="342"/>
      <c r="AD11" s="342"/>
      <c r="AE11" s="343">
        <v>43831</v>
      </c>
      <c r="AF11" s="344"/>
      <c r="AG11" s="344"/>
      <c r="AH11" s="344"/>
      <c r="AI11" s="341">
        <v>43862</v>
      </c>
      <c r="AJ11" s="342"/>
      <c r="AK11" s="342"/>
      <c r="AL11" s="342"/>
      <c r="AM11" s="343">
        <v>43891</v>
      </c>
      <c r="AN11" s="344"/>
      <c r="AO11" s="344"/>
      <c r="AP11" s="344"/>
      <c r="AQ11" s="341">
        <v>43922</v>
      </c>
      <c r="AR11" s="342"/>
      <c r="AS11" s="342"/>
      <c r="AT11" s="342"/>
      <c r="AU11" s="343">
        <v>43952</v>
      </c>
      <c r="AV11" s="344"/>
      <c r="AW11" s="344"/>
      <c r="AX11" s="344"/>
      <c r="AY11" s="341">
        <v>43983</v>
      </c>
      <c r="AZ11" s="342"/>
      <c r="BA11" s="342"/>
      <c r="BB11" s="342"/>
      <c r="BC11" s="343">
        <v>44013</v>
      </c>
      <c r="BD11" s="344"/>
      <c r="BE11" s="344"/>
      <c r="BF11" s="344"/>
      <c r="BG11" s="341">
        <v>44044</v>
      </c>
      <c r="BH11" s="342"/>
      <c r="BI11" s="342"/>
      <c r="BJ11" s="342"/>
      <c r="BK11" s="343">
        <v>44075</v>
      </c>
      <c r="BL11" s="344"/>
      <c r="BM11" s="344"/>
      <c r="BN11" s="344"/>
      <c r="BO11" s="81"/>
      <c r="BP11" s="81"/>
      <c r="BQ11" s="81"/>
      <c r="BR11" s="80"/>
      <c r="BS11" s="80"/>
      <c r="BT11" s="80"/>
      <c r="BU11" s="80"/>
      <c r="BV11" s="80"/>
      <c r="BW11" s="80"/>
      <c r="BX11" s="80"/>
      <c r="BY11" s="80"/>
      <c r="BZ11" s="80"/>
      <c r="CA11" s="80"/>
      <c r="CB11" s="80"/>
      <c r="CC11" s="80"/>
      <c r="CD11" s="80"/>
      <c r="CE11" s="80"/>
      <c r="CF11" s="80"/>
      <c r="CG11" s="80"/>
      <c r="CH11" s="80"/>
      <c r="CI11" s="80"/>
    </row>
    <row r="12" spans="1:87" ht="60" customHeight="1" x14ac:dyDescent="0.25">
      <c r="A12" s="82" t="s">
        <v>324</v>
      </c>
      <c r="B12" s="335" t="s">
        <v>436</v>
      </c>
      <c r="C12" s="335"/>
      <c r="D12" s="325" t="s">
        <v>437</v>
      </c>
      <c r="E12" s="325"/>
      <c r="F12" s="325"/>
      <c r="G12" s="326" t="s">
        <v>438</v>
      </c>
      <c r="H12" s="326"/>
      <c r="I12" s="76" t="s">
        <v>441</v>
      </c>
      <c r="J12" s="77" t="s">
        <v>442</v>
      </c>
      <c r="K12" s="336" t="s">
        <v>443</v>
      </c>
      <c r="L12" s="336"/>
      <c r="M12" s="337" t="s">
        <v>444</v>
      </c>
      <c r="N12" s="337"/>
      <c r="O12" s="336" t="s">
        <v>445</v>
      </c>
      <c r="P12" s="336"/>
      <c r="Q12" s="337" t="s">
        <v>446</v>
      </c>
      <c r="R12" s="337"/>
      <c r="S12" s="338" t="s">
        <v>447</v>
      </c>
      <c r="T12" s="339"/>
      <c r="U12" s="338" t="s">
        <v>448</v>
      </c>
      <c r="V12" s="339"/>
      <c r="W12" s="345" t="s">
        <v>447</v>
      </c>
      <c r="X12" s="346"/>
      <c r="Y12" s="345" t="s">
        <v>448</v>
      </c>
      <c r="Z12" s="346"/>
      <c r="AA12" s="338" t="s">
        <v>447</v>
      </c>
      <c r="AB12" s="339"/>
      <c r="AC12" s="338" t="s">
        <v>448</v>
      </c>
      <c r="AD12" s="339"/>
      <c r="AE12" s="345" t="s">
        <v>447</v>
      </c>
      <c r="AF12" s="346"/>
      <c r="AG12" s="345" t="s">
        <v>448</v>
      </c>
      <c r="AH12" s="346"/>
      <c r="AI12" s="338" t="s">
        <v>447</v>
      </c>
      <c r="AJ12" s="339"/>
      <c r="AK12" s="338" t="s">
        <v>448</v>
      </c>
      <c r="AL12" s="339"/>
      <c r="AM12" s="345" t="s">
        <v>447</v>
      </c>
      <c r="AN12" s="346"/>
      <c r="AO12" s="345" t="s">
        <v>448</v>
      </c>
      <c r="AP12" s="346"/>
      <c r="AQ12" s="338" t="s">
        <v>447</v>
      </c>
      <c r="AR12" s="339"/>
      <c r="AS12" s="338" t="s">
        <v>448</v>
      </c>
      <c r="AT12" s="339"/>
      <c r="AU12" s="345" t="s">
        <v>447</v>
      </c>
      <c r="AV12" s="346"/>
      <c r="AW12" s="345" t="s">
        <v>448</v>
      </c>
      <c r="AX12" s="346"/>
      <c r="AY12" s="338" t="s">
        <v>447</v>
      </c>
      <c r="AZ12" s="339"/>
      <c r="BA12" s="338" t="s">
        <v>448</v>
      </c>
      <c r="BB12" s="339"/>
      <c r="BC12" s="345" t="s">
        <v>447</v>
      </c>
      <c r="BD12" s="346"/>
      <c r="BE12" s="345" t="s">
        <v>448</v>
      </c>
      <c r="BF12" s="346"/>
      <c r="BG12" s="338" t="s">
        <v>447</v>
      </c>
      <c r="BH12" s="339"/>
      <c r="BI12" s="338" t="s">
        <v>448</v>
      </c>
      <c r="BJ12" s="339"/>
      <c r="BK12" s="345" t="s">
        <v>447</v>
      </c>
      <c r="BL12" s="346"/>
      <c r="BM12" s="345" t="s">
        <v>448</v>
      </c>
      <c r="BN12" s="346"/>
      <c r="BO12" s="347" t="s">
        <v>449</v>
      </c>
      <c r="BP12" s="347"/>
      <c r="BQ12" s="347"/>
      <c r="BR12" s="78" t="s">
        <v>439</v>
      </c>
      <c r="BS12" s="348" t="s">
        <v>440</v>
      </c>
      <c r="BT12" s="348"/>
      <c r="BU12" s="349" t="s">
        <v>603</v>
      </c>
      <c r="BV12" s="349"/>
      <c r="BW12" s="349"/>
      <c r="BX12" s="349"/>
      <c r="BY12" s="349"/>
      <c r="BZ12" s="349"/>
      <c r="CA12" s="349"/>
      <c r="CB12" s="352" t="s">
        <v>355</v>
      </c>
      <c r="CC12" s="353"/>
      <c r="CD12" s="353"/>
      <c r="CE12" s="353"/>
      <c r="CF12" s="353"/>
      <c r="CG12" s="353"/>
      <c r="CH12" s="354"/>
      <c r="CI12" s="74" t="s">
        <v>492</v>
      </c>
    </row>
    <row r="13" spans="1:87" ht="35.1" customHeight="1" x14ac:dyDescent="0.25">
      <c r="A13" s="36">
        <f>ROW(A1)</f>
        <v>1</v>
      </c>
      <c r="B13" s="305"/>
      <c r="C13" s="305"/>
      <c r="D13" s="316"/>
      <c r="E13" s="316"/>
      <c r="F13" s="316"/>
      <c r="G13" s="317"/>
      <c r="H13" s="318"/>
      <c r="I13" s="47"/>
      <c r="J13" s="71"/>
      <c r="K13" s="308"/>
      <c r="L13" s="308"/>
      <c r="M13" s="319"/>
      <c r="N13" s="319"/>
      <c r="O13" s="310"/>
      <c r="P13" s="310"/>
      <c r="Q13" s="320"/>
      <c r="R13" s="320"/>
      <c r="S13" s="298"/>
      <c r="T13" s="299"/>
      <c r="U13" s="298"/>
      <c r="V13" s="299"/>
      <c r="W13" s="296"/>
      <c r="X13" s="297"/>
      <c r="Y13" s="296"/>
      <c r="Z13" s="297"/>
      <c r="AA13" s="298"/>
      <c r="AB13" s="299"/>
      <c r="AC13" s="298"/>
      <c r="AD13" s="299"/>
      <c r="AE13" s="296"/>
      <c r="AF13" s="297"/>
      <c r="AG13" s="296"/>
      <c r="AH13" s="297"/>
      <c r="AI13" s="298"/>
      <c r="AJ13" s="299"/>
      <c r="AK13" s="298"/>
      <c r="AL13" s="299"/>
      <c r="AM13" s="296"/>
      <c r="AN13" s="297"/>
      <c r="AO13" s="296"/>
      <c r="AP13" s="297"/>
      <c r="AQ13" s="298"/>
      <c r="AR13" s="299"/>
      <c r="AS13" s="298"/>
      <c r="AT13" s="299"/>
      <c r="AU13" s="296"/>
      <c r="AV13" s="297"/>
      <c r="AW13" s="296"/>
      <c r="AX13" s="297"/>
      <c r="AY13" s="298"/>
      <c r="AZ13" s="299"/>
      <c r="BA13" s="298"/>
      <c r="BB13" s="299"/>
      <c r="BC13" s="296"/>
      <c r="BD13" s="297"/>
      <c r="BE13" s="296"/>
      <c r="BF13" s="297"/>
      <c r="BG13" s="298"/>
      <c r="BH13" s="299"/>
      <c r="BI13" s="298"/>
      <c r="BJ13" s="299"/>
      <c r="BK13" s="296"/>
      <c r="BL13" s="297"/>
      <c r="BM13" s="296"/>
      <c r="BN13" s="297"/>
      <c r="BO13" s="321"/>
      <c r="BP13" s="322"/>
      <c r="BQ13" s="323"/>
      <c r="BR13" s="66"/>
      <c r="BS13" s="301"/>
      <c r="BT13" s="302"/>
      <c r="BU13" s="324"/>
      <c r="BV13" s="324"/>
      <c r="BW13" s="324"/>
      <c r="BX13" s="324"/>
      <c r="BY13" s="324"/>
      <c r="BZ13" s="324"/>
      <c r="CA13" s="324"/>
      <c r="CB13" s="293"/>
      <c r="CC13" s="294"/>
      <c r="CD13" s="294"/>
      <c r="CE13" s="294"/>
      <c r="CF13" s="294"/>
      <c r="CG13" s="294"/>
      <c r="CH13" s="295"/>
      <c r="CI13" s="62">
        <f>BS13-G13</f>
        <v>0</v>
      </c>
    </row>
    <row r="14" spans="1:87" ht="35.1" customHeight="1" x14ac:dyDescent="0.25">
      <c r="A14" s="36">
        <f t="shared" ref="A14:A77" si="0">ROW(A2)</f>
        <v>2</v>
      </c>
      <c r="B14" s="304"/>
      <c r="C14" s="304"/>
      <c r="D14" s="305"/>
      <c r="E14" s="305"/>
      <c r="F14" s="305"/>
      <c r="G14" s="306"/>
      <c r="H14" s="307"/>
      <c r="I14" s="47"/>
      <c r="J14" s="72"/>
      <c r="K14" s="308"/>
      <c r="L14" s="308"/>
      <c r="M14" s="309"/>
      <c r="N14" s="309"/>
      <c r="O14" s="310"/>
      <c r="P14" s="310"/>
      <c r="Q14" s="311"/>
      <c r="R14" s="311"/>
      <c r="S14" s="298"/>
      <c r="T14" s="299"/>
      <c r="U14" s="298"/>
      <c r="V14" s="299"/>
      <c r="W14" s="312"/>
      <c r="X14" s="313"/>
      <c r="Y14" s="312"/>
      <c r="Z14" s="313"/>
      <c r="AA14" s="298"/>
      <c r="AB14" s="299"/>
      <c r="AC14" s="298"/>
      <c r="AD14" s="299"/>
      <c r="AE14" s="312"/>
      <c r="AF14" s="313"/>
      <c r="AG14" s="312"/>
      <c r="AH14" s="313"/>
      <c r="AI14" s="298"/>
      <c r="AJ14" s="299"/>
      <c r="AK14" s="298"/>
      <c r="AL14" s="299"/>
      <c r="AM14" s="312"/>
      <c r="AN14" s="313"/>
      <c r="AO14" s="312"/>
      <c r="AP14" s="313"/>
      <c r="AQ14" s="298"/>
      <c r="AR14" s="299"/>
      <c r="AS14" s="298"/>
      <c r="AT14" s="299"/>
      <c r="AU14" s="312"/>
      <c r="AV14" s="313"/>
      <c r="AW14" s="312"/>
      <c r="AX14" s="313"/>
      <c r="AY14" s="298"/>
      <c r="AZ14" s="299"/>
      <c r="BA14" s="298"/>
      <c r="BB14" s="299"/>
      <c r="BC14" s="312"/>
      <c r="BD14" s="313"/>
      <c r="BE14" s="312"/>
      <c r="BF14" s="313"/>
      <c r="BG14" s="298"/>
      <c r="BH14" s="299"/>
      <c r="BI14" s="298"/>
      <c r="BJ14" s="299"/>
      <c r="BK14" s="312"/>
      <c r="BL14" s="313"/>
      <c r="BM14" s="312"/>
      <c r="BN14" s="313"/>
      <c r="BO14" s="300"/>
      <c r="BP14" s="300"/>
      <c r="BQ14" s="300"/>
      <c r="BR14" s="66"/>
      <c r="BS14" s="314"/>
      <c r="BT14" s="315"/>
      <c r="BU14" s="324"/>
      <c r="BV14" s="324"/>
      <c r="BW14" s="324"/>
      <c r="BX14" s="324"/>
      <c r="BY14" s="324"/>
      <c r="BZ14" s="324"/>
      <c r="CA14" s="324"/>
      <c r="CB14" s="293"/>
      <c r="CC14" s="294"/>
      <c r="CD14" s="294"/>
      <c r="CE14" s="294"/>
      <c r="CF14" s="294"/>
      <c r="CG14" s="294"/>
      <c r="CH14" s="295"/>
      <c r="CI14" s="62">
        <f t="shared" ref="CI14:CI77" si="1">BS14-G14</f>
        <v>0</v>
      </c>
    </row>
    <row r="15" spans="1:87" ht="35.1" customHeight="1" x14ac:dyDescent="0.25">
      <c r="A15" s="36">
        <f t="shared" si="0"/>
        <v>3</v>
      </c>
      <c r="B15" s="305"/>
      <c r="C15" s="305"/>
      <c r="D15" s="316"/>
      <c r="E15" s="316"/>
      <c r="F15" s="316"/>
      <c r="G15" s="317"/>
      <c r="H15" s="318"/>
      <c r="I15" s="47"/>
      <c r="J15" s="71"/>
      <c r="K15" s="308"/>
      <c r="L15" s="308"/>
      <c r="M15" s="319"/>
      <c r="N15" s="319"/>
      <c r="O15" s="310"/>
      <c r="P15" s="310"/>
      <c r="Q15" s="320"/>
      <c r="R15" s="320"/>
      <c r="S15" s="298"/>
      <c r="T15" s="299"/>
      <c r="U15" s="298"/>
      <c r="V15" s="299"/>
      <c r="W15" s="296"/>
      <c r="X15" s="297"/>
      <c r="Y15" s="296"/>
      <c r="Z15" s="297"/>
      <c r="AA15" s="298"/>
      <c r="AB15" s="299"/>
      <c r="AC15" s="298"/>
      <c r="AD15" s="299"/>
      <c r="AE15" s="296"/>
      <c r="AF15" s="297"/>
      <c r="AG15" s="296"/>
      <c r="AH15" s="297"/>
      <c r="AI15" s="298"/>
      <c r="AJ15" s="299"/>
      <c r="AK15" s="298"/>
      <c r="AL15" s="299"/>
      <c r="AM15" s="296"/>
      <c r="AN15" s="297"/>
      <c r="AO15" s="296"/>
      <c r="AP15" s="297"/>
      <c r="AQ15" s="298"/>
      <c r="AR15" s="299"/>
      <c r="AS15" s="298"/>
      <c r="AT15" s="299"/>
      <c r="AU15" s="296"/>
      <c r="AV15" s="297"/>
      <c r="AW15" s="296"/>
      <c r="AX15" s="297"/>
      <c r="AY15" s="298"/>
      <c r="AZ15" s="299"/>
      <c r="BA15" s="298"/>
      <c r="BB15" s="299"/>
      <c r="BC15" s="296"/>
      <c r="BD15" s="297"/>
      <c r="BE15" s="296"/>
      <c r="BF15" s="297"/>
      <c r="BG15" s="298"/>
      <c r="BH15" s="299"/>
      <c r="BI15" s="298"/>
      <c r="BJ15" s="299"/>
      <c r="BK15" s="296"/>
      <c r="BL15" s="297"/>
      <c r="BM15" s="296"/>
      <c r="BN15" s="297"/>
      <c r="BO15" s="300"/>
      <c r="BP15" s="300"/>
      <c r="BQ15" s="300"/>
      <c r="BR15" s="66"/>
      <c r="BS15" s="301"/>
      <c r="BT15" s="302"/>
      <c r="BU15" s="324"/>
      <c r="BV15" s="324"/>
      <c r="BW15" s="324"/>
      <c r="BX15" s="324"/>
      <c r="BY15" s="324"/>
      <c r="BZ15" s="324"/>
      <c r="CA15" s="324"/>
      <c r="CB15" s="293"/>
      <c r="CC15" s="294"/>
      <c r="CD15" s="294"/>
      <c r="CE15" s="294"/>
      <c r="CF15" s="294"/>
      <c r="CG15" s="294"/>
      <c r="CH15" s="295"/>
      <c r="CI15" s="62">
        <f t="shared" si="1"/>
        <v>0</v>
      </c>
    </row>
    <row r="16" spans="1:87" ht="35.1" customHeight="1" x14ac:dyDescent="0.25">
      <c r="A16" s="36">
        <f t="shared" si="0"/>
        <v>4</v>
      </c>
      <c r="B16" s="304"/>
      <c r="C16" s="304"/>
      <c r="D16" s="305"/>
      <c r="E16" s="305"/>
      <c r="F16" s="305"/>
      <c r="G16" s="306"/>
      <c r="H16" s="307"/>
      <c r="I16" s="47"/>
      <c r="J16" s="72"/>
      <c r="K16" s="308"/>
      <c r="L16" s="308"/>
      <c r="M16" s="309"/>
      <c r="N16" s="309"/>
      <c r="O16" s="310"/>
      <c r="P16" s="310"/>
      <c r="Q16" s="311"/>
      <c r="R16" s="311"/>
      <c r="S16" s="298"/>
      <c r="T16" s="299"/>
      <c r="U16" s="298"/>
      <c r="V16" s="299"/>
      <c r="W16" s="312"/>
      <c r="X16" s="313"/>
      <c r="Y16" s="312"/>
      <c r="Z16" s="313"/>
      <c r="AA16" s="298"/>
      <c r="AB16" s="299"/>
      <c r="AC16" s="298"/>
      <c r="AD16" s="299"/>
      <c r="AE16" s="312"/>
      <c r="AF16" s="313"/>
      <c r="AG16" s="312"/>
      <c r="AH16" s="313"/>
      <c r="AI16" s="298"/>
      <c r="AJ16" s="299"/>
      <c r="AK16" s="298"/>
      <c r="AL16" s="299"/>
      <c r="AM16" s="312"/>
      <c r="AN16" s="313"/>
      <c r="AO16" s="312"/>
      <c r="AP16" s="313"/>
      <c r="AQ16" s="298"/>
      <c r="AR16" s="299"/>
      <c r="AS16" s="298"/>
      <c r="AT16" s="299"/>
      <c r="AU16" s="312"/>
      <c r="AV16" s="313"/>
      <c r="AW16" s="312"/>
      <c r="AX16" s="313"/>
      <c r="AY16" s="298"/>
      <c r="AZ16" s="299"/>
      <c r="BA16" s="298"/>
      <c r="BB16" s="299"/>
      <c r="BC16" s="312"/>
      <c r="BD16" s="313"/>
      <c r="BE16" s="312"/>
      <c r="BF16" s="313"/>
      <c r="BG16" s="298"/>
      <c r="BH16" s="299"/>
      <c r="BI16" s="298"/>
      <c r="BJ16" s="299"/>
      <c r="BK16" s="312"/>
      <c r="BL16" s="313"/>
      <c r="BM16" s="312"/>
      <c r="BN16" s="313"/>
      <c r="BO16" s="300"/>
      <c r="BP16" s="300"/>
      <c r="BQ16" s="300"/>
      <c r="BR16" s="66"/>
      <c r="BS16" s="314"/>
      <c r="BT16" s="315"/>
      <c r="BU16" s="324"/>
      <c r="BV16" s="324"/>
      <c r="BW16" s="324"/>
      <c r="BX16" s="324"/>
      <c r="BY16" s="324"/>
      <c r="BZ16" s="324"/>
      <c r="CA16" s="324"/>
      <c r="CB16" s="293"/>
      <c r="CC16" s="294"/>
      <c r="CD16" s="294"/>
      <c r="CE16" s="294"/>
      <c r="CF16" s="294"/>
      <c r="CG16" s="294"/>
      <c r="CH16" s="295"/>
      <c r="CI16" s="62">
        <f t="shared" si="1"/>
        <v>0</v>
      </c>
    </row>
    <row r="17" spans="1:87" ht="35.1" customHeight="1" x14ac:dyDescent="0.25">
      <c r="A17" s="36">
        <f t="shared" si="0"/>
        <v>5</v>
      </c>
      <c r="B17" s="305"/>
      <c r="C17" s="305"/>
      <c r="D17" s="316"/>
      <c r="E17" s="316"/>
      <c r="F17" s="316"/>
      <c r="G17" s="317"/>
      <c r="H17" s="318"/>
      <c r="I17" s="47"/>
      <c r="J17" s="71"/>
      <c r="K17" s="308"/>
      <c r="L17" s="308"/>
      <c r="M17" s="319"/>
      <c r="N17" s="319"/>
      <c r="O17" s="310"/>
      <c r="P17" s="310"/>
      <c r="Q17" s="320"/>
      <c r="R17" s="320"/>
      <c r="S17" s="298"/>
      <c r="T17" s="299"/>
      <c r="U17" s="298"/>
      <c r="V17" s="299"/>
      <c r="W17" s="296"/>
      <c r="X17" s="297"/>
      <c r="Y17" s="296"/>
      <c r="Z17" s="297"/>
      <c r="AA17" s="298"/>
      <c r="AB17" s="299"/>
      <c r="AC17" s="298"/>
      <c r="AD17" s="299"/>
      <c r="AE17" s="296"/>
      <c r="AF17" s="297"/>
      <c r="AG17" s="296"/>
      <c r="AH17" s="297"/>
      <c r="AI17" s="298"/>
      <c r="AJ17" s="299"/>
      <c r="AK17" s="298"/>
      <c r="AL17" s="299"/>
      <c r="AM17" s="296"/>
      <c r="AN17" s="297"/>
      <c r="AO17" s="296"/>
      <c r="AP17" s="297"/>
      <c r="AQ17" s="298"/>
      <c r="AR17" s="299"/>
      <c r="AS17" s="298"/>
      <c r="AT17" s="299"/>
      <c r="AU17" s="296"/>
      <c r="AV17" s="297"/>
      <c r="AW17" s="296"/>
      <c r="AX17" s="297"/>
      <c r="AY17" s="298"/>
      <c r="AZ17" s="299"/>
      <c r="BA17" s="298"/>
      <c r="BB17" s="299"/>
      <c r="BC17" s="296"/>
      <c r="BD17" s="297"/>
      <c r="BE17" s="296"/>
      <c r="BF17" s="297"/>
      <c r="BG17" s="298"/>
      <c r="BH17" s="299"/>
      <c r="BI17" s="298"/>
      <c r="BJ17" s="299"/>
      <c r="BK17" s="296"/>
      <c r="BL17" s="297"/>
      <c r="BM17" s="296"/>
      <c r="BN17" s="297"/>
      <c r="BO17" s="300"/>
      <c r="BP17" s="300"/>
      <c r="BQ17" s="300"/>
      <c r="BR17" s="66"/>
      <c r="BS17" s="301"/>
      <c r="BT17" s="302"/>
      <c r="BU17" s="324"/>
      <c r="BV17" s="324"/>
      <c r="BW17" s="324"/>
      <c r="BX17" s="324"/>
      <c r="BY17" s="324"/>
      <c r="BZ17" s="324"/>
      <c r="CA17" s="324"/>
      <c r="CB17" s="293"/>
      <c r="CC17" s="294"/>
      <c r="CD17" s="294"/>
      <c r="CE17" s="294"/>
      <c r="CF17" s="294"/>
      <c r="CG17" s="294"/>
      <c r="CH17" s="295"/>
      <c r="CI17" s="62">
        <f t="shared" si="1"/>
        <v>0</v>
      </c>
    </row>
    <row r="18" spans="1:87" ht="35.1" customHeight="1" x14ac:dyDescent="0.25">
      <c r="A18" s="36">
        <f t="shared" si="0"/>
        <v>6</v>
      </c>
      <c r="B18" s="304"/>
      <c r="C18" s="304"/>
      <c r="D18" s="305"/>
      <c r="E18" s="305"/>
      <c r="F18" s="305"/>
      <c r="G18" s="306"/>
      <c r="H18" s="307"/>
      <c r="I18" s="47"/>
      <c r="J18" s="72"/>
      <c r="K18" s="308"/>
      <c r="L18" s="308"/>
      <c r="M18" s="309"/>
      <c r="N18" s="309"/>
      <c r="O18" s="310"/>
      <c r="P18" s="310"/>
      <c r="Q18" s="311"/>
      <c r="R18" s="311"/>
      <c r="S18" s="298"/>
      <c r="T18" s="299"/>
      <c r="U18" s="298"/>
      <c r="V18" s="299"/>
      <c r="W18" s="312"/>
      <c r="X18" s="313"/>
      <c r="Y18" s="312"/>
      <c r="Z18" s="313"/>
      <c r="AA18" s="298"/>
      <c r="AB18" s="299"/>
      <c r="AC18" s="298"/>
      <c r="AD18" s="299"/>
      <c r="AE18" s="312"/>
      <c r="AF18" s="313"/>
      <c r="AG18" s="312"/>
      <c r="AH18" s="313"/>
      <c r="AI18" s="298"/>
      <c r="AJ18" s="299"/>
      <c r="AK18" s="298"/>
      <c r="AL18" s="299"/>
      <c r="AM18" s="312"/>
      <c r="AN18" s="313"/>
      <c r="AO18" s="312"/>
      <c r="AP18" s="313"/>
      <c r="AQ18" s="298"/>
      <c r="AR18" s="299"/>
      <c r="AS18" s="298"/>
      <c r="AT18" s="299"/>
      <c r="AU18" s="312"/>
      <c r="AV18" s="313"/>
      <c r="AW18" s="312"/>
      <c r="AX18" s="313"/>
      <c r="AY18" s="298"/>
      <c r="AZ18" s="299"/>
      <c r="BA18" s="298"/>
      <c r="BB18" s="299"/>
      <c r="BC18" s="312"/>
      <c r="BD18" s="313"/>
      <c r="BE18" s="312"/>
      <c r="BF18" s="313"/>
      <c r="BG18" s="298"/>
      <c r="BH18" s="299"/>
      <c r="BI18" s="298"/>
      <c r="BJ18" s="299"/>
      <c r="BK18" s="312"/>
      <c r="BL18" s="313"/>
      <c r="BM18" s="312"/>
      <c r="BN18" s="313"/>
      <c r="BO18" s="300"/>
      <c r="BP18" s="300"/>
      <c r="BQ18" s="300"/>
      <c r="BR18" s="66"/>
      <c r="BS18" s="314"/>
      <c r="BT18" s="315"/>
      <c r="BU18" s="324"/>
      <c r="BV18" s="324"/>
      <c r="BW18" s="324"/>
      <c r="BX18" s="324"/>
      <c r="BY18" s="324"/>
      <c r="BZ18" s="324"/>
      <c r="CA18" s="324"/>
      <c r="CB18" s="293"/>
      <c r="CC18" s="294"/>
      <c r="CD18" s="294"/>
      <c r="CE18" s="294"/>
      <c r="CF18" s="294"/>
      <c r="CG18" s="294"/>
      <c r="CH18" s="295"/>
      <c r="CI18" s="62">
        <f t="shared" si="1"/>
        <v>0</v>
      </c>
    </row>
    <row r="19" spans="1:87" ht="35.1" customHeight="1" x14ac:dyDescent="0.25">
      <c r="A19" s="36">
        <f t="shared" si="0"/>
        <v>7</v>
      </c>
      <c r="B19" s="305"/>
      <c r="C19" s="305"/>
      <c r="D19" s="316"/>
      <c r="E19" s="316"/>
      <c r="F19" s="316"/>
      <c r="G19" s="317"/>
      <c r="H19" s="318"/>
      <c r="I19" s="47"/>
      <c r="J19" s="71"/>
      <c r="K19" s="308"/>
      <c r="L19" s="308"/>
      <c r="M19" s="319"/>
      <c r="N19" s="319"/>
      <c r="O19" s="310"/>
      <c r="P19" s="310"/>
      <c r="Q19" s="320"/>
      <c r="R19" s="320"/>
      <c r="S19" s="298"/>
      <c r="T19" s="299"/>
      <c r="U19" s="298"/>
      <c r="V19" s="299"/>
      <c r="W19" s="296"/>
      <c r="X19" s="297"/>
      <c r="Y19" s="296"/>
      <c r="Z19" s="297"/>
      <c r="AA19" s="298"/>
      <c r="AB19" s="299"/>
      <c r="AC19" s="298"/>
      <c r="AD19" s="299"/>
      <c r="AE19" s="296"/>
      <c r="AF19" s="297"/>
      <c r="AG19" s="296"/>
      <c r="AH19" s="297"/>
      <c r="AI19" s="298"/>
      <c r="AJ19" s="299"/>
      <c r="AK19" s="298"/>
      <c r="AL19" s="299"/>
      <c r="AM19" s="296"/>
      <c r="AN19" s="297"/>
      <c r="AO19" s="296"/>
      <c r="AP19" s="297"/>
      <c r="AQ19" s="298"/>
      <c r="AR19" s="299"/>
      <c r="AS19" s="298"/>
      <c r="AT19" s="299"/>
      <c r="AU19" s="296"/>
      <c r="AV19" s="297"/>
      <c r="AW19" s="296"/>
      <c r="AX19" s="297"/>
      <c r="AY19" s="298"/>
      <c r="AZ19" s="299"/>
      <c r="BA19" s="298"/>
      <c r="BB19" s="299"/>
      <c r="BC19" s="296"/>
      <c r="BD19" s="297"/>
      <c r="BE19" s="296"/>
      <c r="BF19" s="297"/>
      <c r="BG19" s="298"/>
      <c r="BH19" s="299"/>
      <c r="BI19" s="298"/>
      <c r="BJ19" s="299"/>
      <c r="BK19" s="296"/>
      <c r="BL19" s="297"/>
      <c r="BM19" s="296"/>
      <c r="BN19" s="297"/>
      <c r="BO19" s="300"/>
      <c r="BP19" s="300"/>
      <c r="BQ19" s="300"/>
      <c r="BR19" s="66"/>
      <c r="BS19" s="301"/>
      <c r="BT19" s="302"/>
      <c r="BU19" s="324"/>
      <c r="BV19" s="324"/>
      <c r="BW19" s="324"/>
      <c r="BX19" s="324"/>
      <c r="BY19" s="324"/>
      <c r="BZ19" s="324"/>
      <c r="CA19" s="324"/>
      <c r="CB19" s="293"/>
      <c r="CC19" s="294"/>
      <c r="CD19" s="294"/>
      <c r="CE19" s="294"/>
      <c r="CF19" s="294"/>
      <c r="CG19" s="294"/>
      <c r="CH19" s="295"/>
      <c r="CI19" s="62">
        <f t="shared" si="1"/>
        <v>0</v>
      </c>
    </row>
    <row r="20" spans="1:87" ht="35.1" customHeight="1" x14ac:dyDescent="0.25">
      <c r="A20" s="36">
        <f t="shared" si="0"/>
        <v>8</v>
      </c>
      <c r="B20" s="304"/>
      <c r="C20" s="304"/>
      <c r="D20" s="305"/>
      <c r="E20" s="305"/>
      <c r="F20" s="305"/>
      <c r="G20" s="306"/>
      <c r="H20" s="307"/>
      <c r="I20" s="47"/>
      <c r="J20" s="72"/>
      <c r="K20" s="308"/>
      <c r="L20" s="308"/>
      <c r="M20" s="309"/>
      <c r="N20" s="309"/>
      <c r="O20" s="310"/>
      <c r="P20" s="310"/>
      <c r="Q20" s="311"/>
      <c r="R20" s="311"/>
      <c r="S20" s="298"/>
      <c r="T20" s="299"/>
      <c r="U20" s="298"/>
      <c r="V20" s="299"/>
      <c r="W20" s="312"/>
      <c r="X20" s="313"/>
      <c r="Y20" s="312"/>
      <c r="Z20" s="313"/>
      <c r="AA20" s="298"/>
      <c r="AB20" s="299"/>
      <c r="AC20" s="298"/>
      <c r="AD20" s="299"/>
      <c r="AE20" s="312"/>
      <c r="AF20" s="313"/>
      <c r="AG20" s="312"/>
      <c r="AH20" s="313"/>
      <c r="AI20" s="298"/>
      <c r="AJ20" s="299"/>
      <c r="AK20" s="298"/>
      <c r="AL20" s="299"/>
      <c r="AM20" s="312"/>
      <c r="AN20" s="313"/>
      <c r="AO20" s="312"/>
      <c r="AP20" s="313"/>
      <c r="AQ20" s="298"/>
      <c r="AR20" s="299"/>
      <c r="AS20" s="298"/>
      <c r="AT20" s="299"/>
      <c r="AU20" s="312"/>
      <c r="AV20" s="313"/>
      <c r="AW20" s="312"/>
      <c r="AX20" s="313"/>
      <c r="AY20" s="298"/>
      <c r="AZ20" s="299"/>
      <c r="BA20" s="298"/>
      <c r="BB20" s="299"/>
      <c r="BC20" s="312"/>
      <c r="BD20" s="313"/>
      <c r="BE20" s="312"/>
      <c r="BF20" s="313"/>
      <c r="BG20" s="298"/>
      <c r="BH20" s="299"/>
      <c r="BI20" s="298"/>
      <c r="BJ20" s="299"/>
      <c r="BK20" s="312"/>
      <c r="BL20" s="313"/>
      <c r="BM20" s="312"/>
      <c r="BN20" s="313"/>
      <c r="BO20" s="300"/>
      <c r="BP20" s="300"/>
      <c r="BQ20" s="300"/>
      <c r="BR20" s="66"/>
      <c r="BS20" s="314"/>
      <c r="BT20" s="315"/>
      <c r="BU20" s="324"/>
      <c r="BV20" s="324"/>
      <c r="BW20" s="324"/>
      <c r="BX20" s="324"/>
      <c r="BY20" s="324"/>
      <c r="BZ20" s="324"/>
      <c r="CA20" s="324"/>
      <c r="CB20" s="293"/>
      <c r="CC20" s="294"/>
      <c r="CD20" s="294"/>
      <c r="CE20" s="294"/>
      <c r="CF20" s="294"/>
      <c r="CG20" s="294"/>
      <c r="CH20" s="295"/>
      <c r="CI20" s="62">
        <f t="shared" si="1"/>
        <v>0</v>
      </c>
    </row>
    <row r="21" spans="1:87" ht="35.1" customHeight="1" x14ac:dyDescent="0.25">
      <c r="A21" s="36">
        <f t="shared" si="0"/>
        <v>9</v>
      </c>
      <c r="B21" s="305"/>
      <c r="C21" s="305"/>
      <c r="D21" s="316"/>
      <c r="E21" s="316"/>
      <c r="F21" s="316"/>
      <c r="G21" s="317"/>
      <c r="H21" s="318"/>
      <c r="I21" s="47"/>
      <c r="J21" s="71"/>
      <c r="K21" s="308"/>
      <c r="L21" s="308"/>
      <c r="M21" s="319"/>
      <c r="N21" s="319"/>
      <c r="O21" s="310"/>
      <c r="P21" s="310"/>
      <c r="Q21" s="320"/>
      <c r="R21" s="320"/>
      <c r="S21" s="298"/>
      <c r="T21" s="299"/>
      <c r="U21" s="298"/>
      <c r="V21" s="299"/>
      <c r="W21" s="296"/>
      <c r="X21" s="297"/>
      <c r="Y21" s="296"/>
      <c r="Z21" s="297"/>
      <c r="AA21" s="298"/>
      <c r="AB21" s="299"/>
      <c r="AC21" s="298"/>
      <c r="AD21" s="299"/>
      <c r="AE21" s="296"/>
      <c r="AF21" s="297"/>
      <c r="AG21" s="296"/>
      <c r="AH21" s="297"/>
      <c r="AI21" s="298"/>
      <c r="AJ21" s="299"/>
      <c r="AK21" s="298"/>
      <c r="AL21" s="299"/>
      <c r="AM21" s="296"/>
      <c r="AN21" s="297"/>
      <c r="AO21" s="296"/>
      <c r="AP21" s="297"/>
      <c r="AQ21" s="298"/>
      <c r="AR21" s="299"/>
      <c r="AS21" s="298"/>
      <c r="AT21" s="299"/>
      <c r="AU21" s="296"/>
      <c r="AV21" s="297"/>
      <c r="AW21" s="296"/>
      <c r="AX21" s="297"/>
      <c r="AY21" s="298"/>
      <c r="AZ21" s="299"/>
      <c r="BA21" s="298"/>
      <c r="BB21" s="299"/>
      <c r="BC21" s="296"/>
      <c r="BD21" s="297"/>
      <c r="BE21" s="296"/>
      <c r="BF21" s="297"/>
      <c r="BG21" s="298"/>
      <c r="BH21" s="299"/>
      <c r="BI21" s="298"/>
      <c r="BJ21" s="299"/>
      <c r="BK21" s="296"/>
      <c r="BL21" s="297"/>
      <c r="BM21" s="296"/>
      <c r="BN21" s="297"/>
      <c r="BO21" s="300"/>
      <c r="BP21" s="300"/>
      <c r="BQ21" s="300"/>
      <c r="BR21" s="66"/>
      <c r="BS21" s="301"/>
      <c r="BT21" s="302"/>
      <c r="BU21" s="324"/>
      <c r="BV21" s="324"/>
      <c r="BW21" s="324"/>
      <c r="BX21" s="324"/>
      <c r="BY21" s="324"/>
      <c r="BZ21" s="324"/>
      <c r="CA21" s="324"/>
      <c r="CB21" s="293"/>
      <c r="CC21" s="294"/>
      <c r="CD21" s="294"/>
      <c r="CE21" s="294"/>
      <c r="CF21" s="294"/>
      <c r="CG21" s="294"/>
      <c r="CH21" s="295"/>
      <c r="CI21" s="62">
        <f t="shared" si="1"/>
        <v>0</v>
      </c>
    </row>
    <row r="22" spans="1:87" ht="35.1" customHeight="1" x14ac:dyDescent="0.25">
      <c r="A22" s="36">
        <f t="shared" si="0"/>
        <v>10</v>
      </c>
      <c r="B22" s="304"/>
      <c r="C22" s="304"/>
      <c r="D22" s="305"/>
      <c r="E22" s="305"/>
      <c r="F22" s="305"/>
      <c r="G22" s="306"/>
      <c r="H22" s="307"/>
      <c r="I22" s="47"/>
      <c r="J22" s="72"/>
      <c r="K22" s="308"/>
      <c r="L22" s="308"/>
      <c r="M22" s="309"/>
      <c r="N22" s="309"/>
      <c r="O22" s="310"/>
      <c r="P22" s="310"/>
      <c r="Q22" s="311"/>
      <c r="R22" s="311"/>
      <c r="S22" s="298"/>
      <c r="T22" s="299"/>
      <c r="U22" s="298"/>
      <c r="V22" s="299"/>
      <c r="W22" s="312"/>
      <c r="X22" s="313"/>
      <c r="Y22" s="312"/>
      <c r="Z22" s="313"/>
      <c r="AA22" s="298"/>
      <c r="AB22" s="299"/>
      <c r="AC22" s="298"/>
      <c r="AD22" s="299"/>
      <c r="AE22" s="312"/>
      <c r="AF22" s="313"/>
      <c r="AG22" s="312"/>
      <c r="AH22" s="313"/>
      <c r="AI22" s="298"/>
      <c r="AJ22" s="299"/>
      <c r="AK22" s="298"/>
      <c r="AL22" s="299"/>
      <c r="AM22" s="312"/>
      <c r="AN22" s="313"/>
      <c r="AO22" s="312"/>
      <c r="AP22" s="313"/>
      <c r="AQ22" s="298"/>
      <c r="AR22" s="299"/>
      <c r="AS22" s="298"/>
      <c r="AT22" s="299"/>
      <c r="AU22" s="312"/>
      <c r="AV22" s="313"/>
      <c r="AW22" s="312"/>
      <c r="AX22" s="313"/>
      <c r="AY22" s="298"/>
      <c r="AZ22" s="299"/>
      <c r="BA22" s="298"/>
      <c r="BB22" s="299"/>
      <c r="BC22" s="312"/>
      <c r="BD22" s="313"/>
      <c r="BE22" s="312"/>
      <c r="BF22" s="313"/>
      <c r="BG22" s="298"/>
      <c r="BH22" s="299"/>
      <c r="BI22" s="298"/>
      <c r="BJ22" s="299"/>
      <c r="BK22" s="312"/>
      <c r="BL22" s="313"/>
      <c r="BM22" s="312"/>
      <c r="BN22" s="313"/>
      <c r="BO22" s="300"/>
      <c r="BP22" s="300"/>
      <c r="BQ22" s="300"/>
      <c r="BR22" s="66"/>
      <c r="BS22" s="314"/>
      <c r="BT22" s="315"/>
      <c r="BU22" s="324"/>
      <c r="BV22" s="324"/>
      <c r="BW22" s="324"/>
      <c r="BX22" s="324"/>
      <c r="BY22" s="324"/>
      <c r="BZ22" s="324"/>
      <c r="CA22" s="324"/>
      <c r="CB22" s="293"/>
      <c r="CC22" s="294"/>
      <c r="CD22" s="294"/>
      <c r="CE22" s="294"/>
      <c r="CF22" s="294"/>
      <c r="CG22" s="294"/>
      <c r="CH22" s="295"/>
      <c r="CI22" s="62">
        <f t="shared" si="1"/>
        <v>0</v>
      </c>
    </row>
    <row r="23" spans="1:87" ht="35.1" customHeight="1" x14ac:dyDescent="0.25">
      <c r="A23" s="39">
        <f t="shared" si="0"/>
        <v>11</v>
      </c>
      <c r="B23" s="305"/>
      <c r="C23" s="305"/>
      <c r="D23" s="316"/>
      <c r="E23" s="316"/>
      <c r="F23" s="316"/>
      <c r="G23" s="317"/>
      <c r="H23" s="318"/>
      <c r="I23" s="47"/>
      <c r="J23" s="71"/>
      <c r="K23" s="308"/>
      <c r="L23" s="308"/>
      <c r="M23" s="319"/>
      <c r="N23" s="319"/>
      <c r="O23" s="310"/>
      <c r="P23" s="310"/>
      <c r="Q23" s="320"/>
      <c r="R23" s="320"/>
      <c r="S23" s="298"/>
      <c r="T23" s="299"/>
      <c r="U23" s="298"/>
      <c r="V23" s="299"/>
      <c r="W23" s="296"/>
      <c r="X23" s="297"/>
      <c r="Y23" s="296"/>
      <c r="Z23" s="297"/>
      <c r="AA23" s="298"/>
      <c r="AB23" s="299"/>
      <c r="AC23" s="298"/>
      <c r="AD23" s="299"/>
      <c r="AE23" s="296"/>
      <c r="AF23" s="297"/>
      <c r="AG23" s="296"/>
      <c r="AH23" s="297"/>
      <c r="AI23" s="298"/>
      <c r="AJ23" s="299"/>
      <c r="AK23" s="298"/>
      <c r="AL23" s="299"/>
      <c r="AM23" s="296"/>
      <c r="AN23" s="297"/>
      <c r="AO23" s="296"/>
      <c r="AP23" s="297"/>
      <c r="AQ23" s="298"/>
      <c r="AR23" s="299"/>
      <c r="AS23" s="298"/>
      <c r="AT23" s="299"/>
      <c r="AU23" s="296"/>
      <c r="AV23" s="297"/>
      <c r="AW23" s="296"/>
      <c r="AX23" s="297"/>
      <c r="AY23" s="298"/>
      <c r="AZ23" s="299"/>
      <c r="BA23" s="298"/>
      <c r="BB23" s="299"/>
      <c r="BC23" s="296"/>
      <c r="BD23" s="297"/>
      <c r="BE23" s="296"/>
      <c r="BF23" s="297"/>
      <c r="BG23" s="298"/>
      <c r="BH23" s="299"/>
      <c r="BI23" s="298"/>
      <c r="BJ23" s="299"/>
      <c r="BK23" s="296"/>
      <c r="BL23" s="297"/>
      <c r="BM23" s="296"/>
      <c r="BN23" s="297"/>
      <c r="BO23" s="300"/>
      <c r="BP23" s="300"/>
      <c r="BQ23" s="300"/>
      <c r="BR23" s="66"/>
      <c r="BS23" s="301"/>
      <c r="BT23" s="302"/>
      <c r="BU23" s="324"/>
      <c r="BV23" s="324"/>
      <c r="BW23" s="324"/>
      <c r="BX23" s="324"/>
      <c r="BY23" s="324"/>
      <c r="BZ23" s="324"/>
      <c r="CA23" s="324"/>
      <c r="CB23" s="293"/>
      <c r="CC23" s="294"/>
      <c r="CD23" s="294"/>
      <c r="CE23" s="294"/>
      <c r="CF23" s="294"/>
      <c r="CG23" s="294"/>
      <c r="CH23" s="295"/>
      <c r="CI23" s="62">
        <f t="shared" si="1"/>
        <v>0</v>
      </c>
    </row>
    <row r="24" spans="1:87" ht="35.1" customHeight="1" x14ac:dyDescent="0.25">
      <c r="A24" s="39">
        <f t="shared" si="0"/>
        <v>12</v>
      </c>
      <c r="B24" s="304"/>
      <c r="C24" s="304"/>
      <c r="D24" s="305"/>
      <c r="E24" s="305"/>
      <c r="F24" s="305"/>
      <c r="G24" s="306"/>
      <c r="H24" s="307"/>
      <c r="I24" s="47"/>
      <c r="J24" s="72"/>
      <c r="K24" s="308"/>
      <c r="L24" s="308"/>
      <c r="M24" s="309"/>
      <c r="N24" s="309"/>
      <c r="O24" s="310"/>
      <c r="P24" s="310"/>
      <c r="Q24" s="311"/>
      <c r="R24" s="311"/>
      <c r="S24" s="298"/>
      <c r="T24" s="299"/>
      <c r="U24" s="298"/>
      <c r="V24" s="299"/>
      <c r="W24" s="312"/>
      <c r="X24" s="313"/>
      <c r="Y24" s="312"/>
      <c r="Z24" s="313"/>
      <c r="AA24" s="298"/>
      <c r="AB24" s="299"/>
      <c r="AC24" s="298"/>
      <c r="AD24" s="299"/>
      <c r="AE24" s="312"/>
      <c r="AF24" s="313"/>
      <c r="AG24" s="312"/>
      <c r="AH24" s="313"/>
      <c r="AI24" s="298"/>
      <c r="AJ24" s="299"/>
      <c r="AK24" s="298"/>
      <c r="AL24" s="299"/>
      <c r="AM24" s="312"/>
      <c r="AN24" s="313"/>
      <c r="AO24" s="312"/>
      <c r="AP24" s="313"/>
      <c r="AQ24" s="298"/>
      <c r="AR24" s="299"/>
      <c r="AS24" s="298"/>
      <c r="AT24" s="299"/>
      <c r="AU24" s="312"/>
      <c r="AV24" s="313"/>
      <c r="AW24" s="312"/>
      <c r="AX24" s="313"/>
      <c r="AY24" s="298"/>
      <c r="AZ24" s="299"/>
      <c r="BA24" s="298"/>
      <c r="BB24" s="299"/>
      <c r="BC24" s="312"/>
      <c r="BD24" s="313"/>
      <c r="BE24" s="312"/>
      <c r="BF24" s="313"/>
      <c r="BG24" s="298"/>
      <c r="BH24" s="299"/>
      <c r="BI24" s="298"/>
      <c r="BJ24" s="299"/>
      <c r="BK24" s="312"/>
      <c r="BL24" s="313"/>
      <c r="BM24" s="312"/>
      <c r="BN24" s="313"/>
      <c r="BO24" s="300"/>
      <c r="BP24" s="300"/>
      <c r="BQ24" s="300"/>
      <c r="BR24" s="66"/>
      <c r="BS24" s="314"/>
      <c r="BT24" s="315"/>
      <c r="BU24" s="324"/>
      <c r="BV24" s="324"/>
      <c r="BW24" s="324"/>
      <c r="BX24" s="324"/>
      <c r="BY24" s="324"/>
      <c r="BZ24" s="324"/>
      <c r="CA24" s="324"/>
      <c r="CB24" s="293"/>
      <c r="CC24" s="294"/>
      <c r="CD24" s="294"/>
      <c r="CE24" s="294"/>
      <c r="CF24" s="294"/>
      <c r="CG24" s="294"/>
      <c r="CH24" s="295"/>
      <c r="CI24" s="62">
        <f t="shared" si="1"/>
        <v>0</v>
      </c>
    </row>
    <row r="25" spans="1:87" ht="35.1" customHeight="1" x14ac:dyDescent="0.25">
      <c r="A25" s="39">
        <f t="shared" si="0"/>
        <v>13</v>
      </c>
      <c r="B25" s="305"/>
      <c r="C25" s="305"/>
      <c r="D25" s="316"/>
      <c r="E25" s="316"/>
      <c r="F25" s="316"/>
      <c r="G25" s="317"/>
      <c r="H25" s="318"/>
      <c r="I25" s="47"/>
      <c r="J25" s="71"/>
      <c r="K25" s="308"/>
      <c r="L25" s="308"/>
      <c r="M25" s="319"/>
      <c r="N25" s="319"/>
      <c r="O25" s="310"/>
      <c r="P25" s="310"/>
      <c r="Q25" s="320"/>
      <c r="R25" s="320"/>
      <c r="S25" s="298"/>
      <c r="T25" s="299"/>
      <c r="U25" s="298"/>
      <c r="V25" s="299"/>
      <c r="W25" s="296"/>
      <c r="X25" s="297"/>
      <c r="Y25" s="296"/>
      <c r="Z25" s="297"/>
      <c r="AA25" s="298"/>
      <c r="AB25" s="299"/>
      <c r="AC25" s="298"/>
      <c r="AD25" s="299"/>
      <c r="AE25" s="296"/>
      <c r="AF25" s="297"/>
      <c r="AG25" s="296"/>
      <c r="AH25" s="297"/>
      <c r="AI25" s="298"/>
      <c r="AJ25" s="299"/>
      <c r="AK25" s="298"/>
      <c r="AL25" s="299"/>
      <c r="AM25" s="296"/>
      <c r="AN25" s="297"/>
      <c r="AO25" s="296"/>
      <c r="AP25" s="297"/>
      <c r="AQ25" s="298"/>
      <c r="AR25" s="299"/>
      <c r="AS25" s="298"/>
      <c r="AT25" s="299"/>
      <c r="AU25" s="296"/>
      <c r="AV25" s="297"/>
      <c r="AW25" s="296"/>
      <c r="AX25" s="297"/>
      <c r="AY25" s="298"/>
      <c r="AZ25" s="299"/>
      <c r="BA25" s="298"/>
      <c r="BB25" s="299"/>
      <c r="BC25" s="296"/>
      <c r="BD25" s="297"/>
      <c r="BE25" s="296"/>
      <c r="BF25" s="297"/>
      <c r="BG25" s="298"/>
      <c r="BH25" s="299"/>
      <c r="BI25" s="298"/>
      <c r="BJ25" s="299"/>
      <c r="BK25" s="296"/>
      <c r="BL25" s="297"/>
      <c r="BM25" s="296"/>
      <c r="BN25" s="297"/>
      <c r="BO25" s="300"/>
      <c r="BP25" s="300"/>
      <c r="BQ25" s="300"/>
      <c r="BR25" s="66"/>
      <c r="BS25" s="301"/>
      <c r="BT25" s="302"/>
      <c r="BU25" s="324"/>
      <c r="BV25" s="324"/>
      <c r="BW25" s="324"/>
      <c r="BX25" s="324"/>
      <c r="BY25" s="324"/>
      <c r="BZ25" s="324"/>
      <c r="CA25" s="324"/>
      <c r="CB25" s="293"/>
      <c r="CC25" s="294"/>
      <c r="CD25" s="294"/>
      <c r="CE25" s="294"/>
      <c r="CF25" s="294"/>
      <c r="CG25" s="294"/>
      <c r="CH25" s="295"/>
      <c r="CI25" s="62">
        <f t="shared" si="1"/>
        <v>0</v>
      </c>
    </row>
    <row r="26" spans="1:87" ht="35.1" customHeight="1" x14ac:dyDescent="0.25">
      <c r="A26" s="39">
        <f t="shared" si="0"/>
        <v>14</v>
      </c>
      <c r="B26" s="304"/>
      <c r="C26" s="304"/>
      <c r="D26" s="305"/>
      <c r="E26" s="305"/>
      <c r="F26" s="305"/>
      <c r="G26" s="306"/>
      <c r="H26" s="307"/>
      <c r="I26" s="47"/>
      <c r="J26" s="72"/>
      <c r="K26" s="308"/>
      <c r="L26" s="308"/>
      <c r="M26" s="309"/>
      <c r="N26" s="309"/>
      <c r="O26" s="310"/>
      <c r="P26" s="310"/>
      <c r="Q26" s="311"/>
      <c r="R26" s="311"/>
      <c r="S26" s="298"/>
      <c r="T26" s="299"/>
      <c r="U26" s="298"/>
      <c r="V26" s="299"/>
      <c r="W26" s="312"/>
      <c r="X26" s="313"/>
      <c r="Y26" s="312"/>
      <c r="Z26" s="313"/>
      <c r="AA26" s="298"/>
      <c r="AB26" s="299"/>
      <c r="AC26" s="298"/>
      <c r="AD26" s="299"/>
      <c r="AE26" s="312"/>
      <c r="AF26" s="313"/>
      <c r="AG26" s="312"/>
      <c r="AH26" s="313"/>
      <c r="AI26" s="298"/>
      <c r="AJ26" s="299"/>
      <c r="AK26" s="298"/>
      <c r="AL26" s="299"/>
      <c r="AM26" s="312"/>
      <c r="AN26" s="313"/>
      <c r="AO26" s="312"/>
      <c r="AP26" s="313"/>
      <c r="AQ26" s="298"/>
      <c r="AR26" s="299"/>
      <c r="AS26" s="298"/>
      <c r="AT26" s="299"/>
      <c r="AU26" s="312"/>
      <c r="AV26" s="313"/>
      <c r="AW26" s="312"/>
      <c r="AX26" s="313"/>
      <c r="AY26" s="298"/>
      <c r="AZ26" s="299"/>
      <c r="BA26" s="298"/>
      <c r="BB26" s="299"/>
      <c r="BC26" s="312"/>
      <c r="BD26" s="313"/>
      <c r="BE26" s="312"/>
      <c r="BF26" s="313"/>
      <c r="BG26" s="298"/>
      <c r="BH26" s="299"/>
      <c r="BI26" s="298"/>
      <c r="BJ26" s="299"/>
      <c r="BK26" s="312"/>
      <c r="BL26" s="313"/>
      <c r="BM26" s="312"/>
      <c r="BN26" s="313"/>
      <c r="BO26" s="300"/>
      <c r="BP26" s="300"/>
      <c r="BQ26" s="300"/>
      <c r="BR26" s="66"/>
      <c r="BS26" s="314"/>
      <c r="BT26" s="315"/>
      <c r="BU26" s="324"/>
      <c r="BV26" s="324"/>
      <c r="BW26" s="324"/>
      <c r="BX26" s="324"/>
      <c r="BY26" s="324"/>
      <c r="BZ26" s="324"/>
      <c r="CA26" s="324"/>
      <c r="CB26" s="293"/>
      <c r="CC26" s="294"/>
      <c r="CD26" s="294"/>
      <c r="CE26" s="294"/>
      <c r="CF26" s="294"/>
      <c r="CG26" s="294"/>
      <c r="CH26" s="295"/>
      <c r="CI26" s="62">
        <f t="shared" si="1"/>
        <v>0</v>
      </c>
    </row>
    <row r="27" spans="1:87" ht="35.1" customHeight="1" x14ac:dyDescent="0.25">
      <c r="A27" s="39">
        <f>ROW(A15)</f>
        <v>15</v>
      </c>
      <c r="B27" s="305"/>
      <c r="C27" s="305"/>
      <c r="D27" s="316"/>
      <c r="E27" s="316"/>
      <c r="F27" s="316"/>
      <c r="G27" s="317"/>
      <c r="H27" s="318"/>
      <c r="I27" s="47"/>
      <c r="J27" s="71"/>
      <c r="K27" s="308"/>
      <c r="L27" s="308"/>
      <c r="M27" s="319"/>
      <c r="N27" s="319"/>
      <c r="O27" s="310"/>
      <c r="P27" s="310"/>
      <c r="Q27" s="320"/>
      <c r="R27" s="320"/>
      <c r="S27" s="298"/>
      <c r="T27" s="299"/>
      <c r="U27" s="298"/>
      <c r="V27" s="299"/>
      <c r="W27" s="296"/>
      <c r="X27" s="297"/>
      <c r="Y27" s="296"/>
      <c r="Z27" s="297"/>
      <c r="AA27" s="298"/>
      <c r="AB27" s="299"/>
      <c r="AC27" s="298"/>
      <c r="AD27" s="299"/>
      <c r="AE27" s="296"/>
      <c r="AF27" s="297"/>
      <c r="AG27" s="296"/>
      <c r="AH27" s="297"/>
      <c r="AI27" s="298"/>
      <c r="AJ27" s="299"/>
      <c r="AK27" s="298"/>
      <c r="AL27" s="299"/>
      <c r="AM27" s="296"/>
      <c r="AN27" s="297"/>
      <c r="AO27" s="296"/>
      <c r="AP27" s="297"/>
      <c r="AQ27" s="298"/>
      <c r="AR27" s="299"/>
      <c r="AS27" s="298"/>
      <c r="AT27" s="299"/>
      <c r="AU27" s="296"/>
      <c r="AV27" s="297"/>
      <c r="AW27" s="296"/>
      <c r="AX27" s="297"/>
      <c r="AY27" s="298"/>
      <c r="AZ27" s="299"/>
      <c r="BA27" s="298"/>
      <c r="BB27" s="299"/>
      <c r="BC27" s="296"/>
      <c r="BD27" s="297"/>
      <c r="BE27" s="296"/>
      <c r="BF27" s="297"/>
      <c r="BG27" s="298"/>
      <c r="BH27" s="299"/>
      <c r="BI27" s="298"/>
      <c r="BJ27" s="299"/>
      <c r="BK27" s="296"/>
      <c r="BL27" s="297"/>
      <c r="BM27" s="296"/>
      <c r="BN27" s="297"/>
      <c r="BO27" s="321"/>
      <c r="BP27" s="322"/>
      <c r="BQ27" s="323"/>
      <c r="BR27" s="66"/>
      <c r="BS27" s="301"/>
      <c r="BT27" s="302"/>
      <c r="BU27" s="324"/>
      <c r="BV27" s="324"/>
      <c r="BW27" s="324"/>
      <c r="BX27" s="324"/>
      <c r="BY27" s="324"/>
      <c r="BZ27" s="324"/>
      <c r="CA27" s="324"/>
      <c r="CB27" s="293"/>
      <c r="CC27" s="294"/>
      <c r="CD27" s="294"/>
      <c r="CE27" s="294"/>
      <c r="CF27" s="294"/>
      <c r="CG27" s="294"/>
      <c r="CH27" s="295"/>
      <c r="CI27" s="62">
        <f t="shared" si="1"/>
        <v>0</v>
      </c>
    </row>
    <row r="28" spans="1:87" ht="35.1" customHeight="1" x14ac:dyDescent="0.25">
      <c r="A28" s="39">
        <f t="shared" si="0"/>
        <v>16</v>
      </c>
      <c r="B28" s="304"/>
      <c r="C28" s="304"/>
      <c r="D28" s="305"/>
      <c r="E28" s="305"/>
      <c r="F28" s="305"/>
      <c r="G28" s="306"/>
      <c r="H28" s="307"/>
      <c r="I28" s="47"/>
      <c r="J28" s="72"/>
      <c r="K28" s="308"/>
      <c r="L28" s="308"/>
      <c r="M28" s="309"/>
      <c r="N28" s="309"/>
      <c r="O28" s="310"/>
      <c r="P28" s="310"/>
      <c r="Q28" s="311"/>
      <c r="R28" s="311"/>
      <c r="S28" s="298"/>
      <c r="T28" s="299"/>
      <c r="U28" s="298"/>
      <c r="V28" s="299"/>
      <c r="W28" s="312"/>
      <c r="X28" s="313"/>
      <c r="Y28" s="312"/>
      <c r="Z28" s="313"/>
      <c r="AA28" s="298"/>
      <c r="AB28" s="299"/>
      <c r="AC28" s="298"/>
      <c r="AD28" s="299"/>
      <c r="AE28" s="312"/>
      <c r="AF28" s="313"/>
      <c r="AG28" s="312"/>
      <c r="AH28" s="313"/>
      <c r="AI28" s="298"/>
      <c r="AJ28" s="299"/>
      <c r="AK28" s="298"/>
      <c r="AL28" s="299"/>
      <c r="AM28" s="312"/>
      <c r="AN28" s="313"/>
      <c r="AO28" s="312"/>
      <c r="AP28" s="313"/>
      <c r="AQ28" s="298"/>
      <c r="AR28" s="299"/>
      <c r="AS28" s="298"/>
      <c r="AT28" s="299"/>
      <c r="AU28" s="312"/>
      <c r="AV28" s="313"/>
      <c r="AW28" s="312"/>
      <c r="AX28" s="313"/>
      <c r="AY28" s="298"/>
      <c r="AZ28" s="299"/>
      <c r="BA28" s="298"/>
      <c r="BB28" s="299"/>
      <c r="BC28" s="312"/>
      <c r="BD28" s="313"/>
      <c r="BE28" s="312"/>
      <c r="BF28" s="313"/>
      <c r="BG28" s="298"/>
      <c r="BH28" s="299"/>
      <c r="BI28" s="298"/>
      <c r="BJ28" s="299"/>
      <c r="BK28" s="312"/>
      <c r="BL28" s="313"/>
      <c r="BM28" s="312"/>
      <c r="BN28" s="313"/>
      <c r="BO28" s="300"/>
      <c r="BP28" s="300"/>
      <c r="BQ28" s="300"/>
      <c r="BR28" s="66"/>
      <c r="BS28" s="314"/>
      <c r="BT28" s="315"/>
      <c r="BU28" s="324"/>
      <c r="BV28" s="324"/>
      <c r="BW28" s="324"/>
      <c r="BX28" s="324"/>
      <c r="BY28" s="324"/>
      <c r="BZ28" s="324"/>
      <c r="CA28" s="324"/>
      <c r="CB28" s="293"/>
      <c r="CC28" s="294"/>
      <c r="CD28" s="294"/>
      <c r="CE28" s="294"/>
      <c r="CF28" s="294"/>
      <c r="CG28" s="294"/>
      <c r="CH28" s="295"/>
      <c r="CI28" s="62">
        <f t="shared" si="1"/>
        <v>0</v>
      </c>
    </row>
    <row r="29" spans="1:87" ht="35.1" customHeight="1" x14ac:dyDescent="0.25">
      <c r="A29" s="39">
        <f t="shared" si="0"/>
        <v>17</v>
      </c>
      <c r="B29" s="305"/>
      <c r="C29" s="305"/>
      <c r="D29" s="316"/>
      <c r="E29" s="316"/>
      <c r="F29" s="316"/>
      <c r="G29" s="317"/>
      <c r="H29" s="318"/>
      <c r="I29" s="47"/>
      <c r="J29" s="71"/>
      <c r="K29" s="308"/>
      <c r="L29" s="308"/>
      <c r="M29" s="319"/>
      <c r="N29" s="319"/>
      <c r="O29" s="310"/>
      <c r="P29" s="310"/>
      <c r="Q29" s="320"/>
      <c r="R29" s="320"/>
      <c r="S29" s="298"/>
      <c r="T29" s="299"/>
      <c r="U29" s="298"/>
      <c r="V29" s="299"/>
      <c r="W29" s="296"/>
      <c r="X29" s="297"/>
      <c r="Y29" s="296"/>
      <c r="Z29" s="297"/>
      <c r="AA29" s="298"/>
      <c r="AB29" s="299"/>
      <c r="AC29" s="298"/>
      <c r="AD29" s="299"/>
      <c r="AE29" s="296"/>
      <c r="AF29" s="297"/>
      <c r="AG29" s="296"/>
      <c r="AH29" s="297"/>
      <c r="AI29" s="298"/>
      <c r="AJ29" s="299"/>
      <c r="AK29" s="298"/>
      <c r="AL29" s="299"/>
      <c r="AM29" s="296"/>
      <c r="AN29" s="297"/>
      <c r="AO29" s="296"/>
      <c r="AP29" s="297"/>
      <c r="AQ29" s="298"/>
      <c r="AR29" s="299"/>
      <c r="AS29" s="298"/>
      <c r="AT29" s="299"/>
      <c r="AU29" s="296"/>
      <c r="AV29" s="297"/>
      <c r="AW29" s="296"/>
      <c r="AX29" s="297"/>
      <c r="AY29" s="298"/>
      <c r="AZ29" s="299"/>
      <c r="BA29" s="298"/>
      <c r="BB29" s="299"/>
      <c r="BC29" s="296"/>
      <c r="BD29" s="297"/>
      <c r="BE29" s="296"/>
      <c r="BF29" s="297"/>
      <c r="BG29" s="298"/>
      <c r="BH29" s="299"/>
      <c r="BI29" s="298"/>
      <c r="BJ29" s="299"/>
      <c r="BK29" s="296"/>
      <c r="BL29" s="297"/>
      <c r="BM29" s="296"/>
      <c r="BN29" s="297"/>
      <c r="BO29" s="300"/>
      <c r="BP29" s="300"/>
      <c r="BQ29" s="300"/>
      <c r="BR29" s="66"/>
      <c r="BS29" s="301"/>
      <c r="BT29" s="302"/>
      <c r="BU29" s="324"/>
      <c r="BV29" s="324"/>
      <c r="BW29" s="324"/>
      <c r="BX29" s="324"/>
      <c r="BY29" s="324"/>
      <c r="BZ29" s="324"/>
      <c r="CA29" s="324"/>
      <c r="CB29" s="293"/>
      <c r="CC29" s="294"/>
      <c r="CD29" s="294"/>
      <c r="CE29" s="294"/>
      <c r="CF29" s="294"/>
      <c r="CG29" s="294"/>
      <c r="CH29" s="295"/>
      <c r="CI29" s="62">
        <f t="shared" si="1"/>
        <v>0</v>
      </c>
    </row>
    <row r="30" spans="1:87" ht="35.1" customHeight="1" x14ac:dyDescent="0.25">
      <c r="A30" s="39">
        <f t="shared" si="0"/>
        <v>18</v>
      </c>
      <c r="B30" s="304"/>
      <c r="C30" s="304"/>
      <c r="D30" s="305"/>
      <c r="E30" s="305"/>
      <c r="F30" s="305"/>
      <c r="G30" s="306"/>
      <c r="H30" s="307"/>
      <c r="I30" s="47"/>
      <c r="J30" s="72"/>
      <c r="K30" s="308"/>
      <c r="L30" s="308"/>
      <c r="M30" s="309"/>
      <c r="N30" s="309"/>
      <c r="O30" s="310"/>
      <c r="P30" s="310"/>
      <c r="Q30" s="311"/>
      <c r="R30" s="311"/>
      <c r="S30" s="298"/>
      <c r="T30" s="299"/>
      <c r="U30" s="298"/>
      <c r="V30" s="299"/>
      <c r="W30" s="312"/>
      <c r="X30" s="313"/>
      <c r="Y30" s="312"/>
      <c r="Z30" s="313"/>
      <c r="AA30" s="298"/>
      <c r="AB30" s="299"/>
      <c r="AC30" s="298"/>
      <c r="AD30" s="299"/>
      <c r="AE30" s="312"/>
      <c r="AF30" s="313"/>
      <c r="AG30" s="312"/>
      <c r="AH30" s="313"/>
      <c r="AI30" s="298"/>
      <c r="AJ30" s="299"/>
      <c r="AK30" s="298"/>
      <c r="AL30" s="299"/>
      <c r="AM30" s="312"/>
      <c r="AN30" s="313"/>
      <c r="AO30" s="312"/>
      <c r="AP30" s="313"/>
      <c r="AQ30" s="298"/>
      <c r="AR30" s="299"/>
      <c r="AS30" s="298"/>
      <c r="AT30" s="299"/>
      <c r="AU30" s="312"/>
      <c r="AV30" s="313"/>
      <c r="AW30" s="312"/>
      <c r="AX30" s="313"/>
      <c r="AY30" s="298"/>
      <c r="AZ30" s="299"/>
      <c r="BA30" s="298"/>
      <c r="BB30" s="299"/>
      <c r="BC30" s="312"/>
      <c r="BD30" s="313"/>
      <c r="BE30" s="312"/>
      <c r="BF30" s="313"/>
      <c r="BG30" s="298"/>
      <c r="BH30" s="299"/>
      <c r="BI30" s="298"/>
      <c r="BJ30" s="299"/>
      <c r="BK30" s="312"/>
      <c r="BL30" s="313"/>
      <c r="BM30" s="312"/>
      <c r="BN30" s="313"/>
      <c r="BO30" s="300"/>
      <c r="BP30" s="300"/>
      <c r="BQ30" s="300"/>
      <c r="BR30" s="66"/>
      <c r="BS30" s="314"/>
      <c r="BT30" s="315"/>
      <c r="BU30" s="324"/>
      <c r="BV30" s="324"/>
      <c r="BW30" s="324"/>
      <c r="BX30" s="324"/>
      <c r="BY30" s="324"/>
      <c r="BZ30" s="324"/>
      <c r="CA30" s="324"/>
      <c r="CB30" s="293"/>
      <c r="CC30" s="294"/>
      <c r="CD30" s="294"/>
      <c r="CE30" s="294"/>
      <c r="CF30" s="294"/>
      <c r="CG30" s="294"/>
      <c r="CH30" s="295"/>
      <c r="CI30" s="62">
        <f t="shared" si="1"/>
        <v>0</v>
      </c>
    </row>
    <row r="31" spans="1:87" ht="35.1" customHeight="1" x14ac:dyDescent="0.25">
      <c r="A31" s="39">
        <f t="shared" si="0"/>
        <v>19</v>
      </c>
      <c r="B31" s="305"/>
      <c r="C31" s="305"/>
      <c r="D31" s="316"/>
      <c r="E31" s="316"/>
      <c r="F31" s="316"/>
      <c r="G31" s="317"/>
      <c r="H31" s="318"/>
      <c r="I31" s="47"/>
      <c r="J31" s="71"/>
      <c r="K31" s="308"/>
      <c r="L31" s="308"/>
      <c r="M31" s="319"/>
      <c r="N31" s="319"/>
      <c r="O31" s="310"/>
      <c r="P31" s="310"/>
      <c r="Q31" s="320"/>
      <c r="R31" s="320"/>
      <c r="S31" s="298"/>
      <c r="T31" s="299"/>
      <c r="U31" s="298"/>
      <c r="V31" s="299"/>
      <c r="W31" s="296"/>
      <c r="X31" s="297"/>
      <c r="Y31" s="296"/>
      <c r="Z31" s="297"/>
      <c r="AA31" s="298"/>
      <c r="AB31" s="299"/>
      <c r="AC31" s="298"/>
      <c r="AD31" s="299"/>
      <c r="AE31" s="296"/>
      <c r="AF31" s="297"/>
      <c r="AG31" s="296"/>
      <c r="AH31" s="297"/>
      <c r="AI31" s="298"/>
      <c r="AJ31" s="299"/>
      <c r="AK31" s="298"/>
      <c r="AL31" s="299"/>
      <c r="AM31" s="296"/>
      <c r="AN31" s="297"/>
      <c r="AO31" s="296"/>
      <c r="AP31" s="297"/>
      <c r="AQ31" s="298"/>
      <c r="AR31" s="299"/>
      <c r="AS31" s="298"/>
      <c r="AT31" s="299"/>
      <c r="AU31" s="296"/>
      <c r="AV31" s="297"/>
      <c r="AW31" s="296"/>
      <c r="AX31" s="297"/>
      <c r="AY31" s="298"/>
      <c r="AZ31" s="299"/>
      <c r="BA31" s="298"/>
      <c r="BB31" s="299"/>
      <c r="BC31" s="296"/>
      <c r="BD31" s="297"/>
      <c r="BE31" s="296"/>
      <c r="BF31" s="297"/>
      <c r="BG31" s="298"/>
      <c r="BH31" s="299"/>
      <c r="BI31" s="298"/>
      <c r="BJ31" s="299"/>
      <c r="BK31" s="296"/>
      <c r="BL31" s="297"/>
      <c r="BM31" s="296"/>
      <c r="BN31" s="297"/>
      <c r="BO31" s="300"/>
      <c r="BP31" s="300"/>
      <c r="BQ31" s="300"/>
      <c r="BR31" s="66"/>
      <c r="BS31" s="301"/>
      <c r="BT31" s="302"/>
      <c r="BU31" s="324"/>
      <c r="BV31" s="324"/>
      <c r="BW31" s="324"/>
      <c r="BX31" s="324"/>
      <c r="BY31" s="324"/>
      <c r="BZ31" s="324"/>
      <c r="CA31" s="324"/>
      <c r="CB31" s="293"/>
      <c r="CC31" s="294"/>
      <c r="CD31" s="294"/>
      <c r="CE31" s="294"/>
      <c r="CF31" s="294"/>
      <c r="CG31" s="294"/>
      <c r="CH31" s="295"/>
      <c r="CI31" s="62">
        <f t="shared" si="1"/>
        <v>0</v>
      </c>
    </row>
    <row r="32" spans="1:87" ht="35.1" customHeight="1" x14ac:dyDescent="0.25">
      <c r="A32" s="39">
        <f t="shared" si="0"/>
        <v>20</v>
      </c>
      <c r="B32" s="304"/>
      <c r="C32" s="304"/>
      <c r="D32" s="305"/>
      <c r="E32" s="305"/>
      <c r="F32" s="305"/>
      <c r="G32" s="306"/>
      <c r="H32" s="307"/>
      <c r="I32" s="47"/>
      <c r="J32" s="72"/>
      <c r="K32" s="308"/>
      <c r="L32" s="308"/>
      <c r="M32" s="309"/>
      <c r="N32" s="309"/>
      <c r="O32" s="310"/>
      <c r="P32" s="310"/>
      <c r="Q32" s="311"/>
      <c r="R32" s="311"/>
      <c r="S32" s="298"/>
      <c r="T32" s="299"/>
      <c r="U32" s="298"/>
      <c r="V32" s="299"/>
      <c r="W32" s="312"/>
      <c r="X32" s="313"/>
      <c r="Y32" s="312"/>
      <c r="Z32" s="313"/>
      <c r="AA32" s="298"/>
      <c r="AB32" s="299"/>
      <c r="AC32" s="298"/>
      <c r="AD32" s="299"/>
      <c r="AE32" s="312"/>
      <c r="AF32" s="313"/>
      <c r="AG32" s="312"/>
      <c r="AH32" s="313"/>
      <c r="AI32" s="298"/>
      <c r="AJ32" s="299"/>
      <c r="AK32" s="298"/>
      <c r="AL32" s="299"/>
      <c r="AM32" s="312"/>
      <c r="AN32" s="313"/>
      <c r="AO32" s="312"/>
      <c r="AP32" s="313"/>
      <c r="AQ32" s="298"/>
      <c r="AR32" s="299"/>
      <c r="AS32" s="298"/>
      <c r="AT32" s="299"/>
      <c r="AU32" s="312"/>
      <c r="AV32" s="313"/>
      <c r="AW32" s="312"/>
      <c r="AX32" s="313"/>
      <c r="AY32" s="298"/>
      <c r="AZ32" s="299"/>
      <c r="BA32" s="298"/>
      <c r="BB32" s="299"/>
      <c r="BC32" s="312"/>
      <c r="BD32" s="313"/>
      <c r="BE32" s="312"/>
      <c r="BF32" s="313"/>
      <c r="BG32" s="298"/>
      <c r="BH32" s="299"/>
      <c r="BI32" s="298"/>
      <c r="BJ32" s="299"/>
      <c r="BK32" s="312"/>
      <c r="BL32" s="313"/>
      <c r="BM32" s="312"/>
      <c r="BN32" s="313"/>
      <c r="BO32" s="300"/>
      <c r="BP32" s="300"/>
      <c r="BQ32" s="300"/>
      <c r="BR32" s="66"/>
      <c r="BS32" s="314"/>
      <c r="BT32" s="315"/>
      <c r="BU32" s="324"/>
      <c r="BV32" s="324"/>
      <c r="BW32" s="324"/>
      <c r="BX32" s="324"/>
      <c r="BY32" s="324"/>
      <c r="BZ32" s="324"/>
      <c r="CA32" s="324"/>
      <c r="CB32" s="293"/>
      <c r="CC32" s="294"/>
      <c r="CD32" s="294"/>
      <c r="CE32" s="294"/>
      <c r="CF32" s="294"/>
      <c r="CG32" s="294"/>
      <c r="CH32" s="295"/>
      <c r="CI32" s="62">
        <f t="shared" si="1"/>
        <v>0</v>
      </c>
    </row>
    <row r="33" spans="1:87" ht="35.1" customHeight="1" x14ac:dyDescent="0.25">
      <c r="A33" s="39">
        <f t="shared" si="0"/>
        <v>21</v>
      </c>
      <c r="B33" s="305"/>
      <c r="C33" s="305"/>
      <c r="D33" s="316"/>
      <c r="E33" s="316"/>
      <c r="F33" s="316"/>
      <c r="G33" s="317"/>
      <c r="H33" s="318"/>
      <c r="I33" s="47"/>
      <c r="J33" s="71"/>
      <c r="K33" s="308"/>
      <c r="L33" s="308"/>
      <c r="M33" s="319"/>
      <c r="N33" s="319"/>
      <c r="O33" s="310"/>
      <c r="P33" s="310"/>
      <c r="Q33" s="320"/>
      <c r="R33" s="320"/>
      <c r="S33" s="298"/>
      <c r="T33" s="299"/>
      <c r="U33" s="298"/>
      <c r="V33" s="299"/>
      <c r="W33" s="296"/>
      <c r="X33" s="297"/>
      <c r="Y33" s="296"/>
      <c r="Z33" s="297"/>
      <c r="AA33" s="298"/>
      <c r="AB33" s="299"/>
      <c r="AC33" s="298"/>
      <c r="AD33" s="299"/>
      <c r="AE33" s="296"/>
      <c r="AF33" s="297"/>
      <c r="AG33" s="296"/>
      <c r="AH33" s="297"/>
      <c r="AI33" s="298"/>
      <c r="AJ33" s="299"/>
      <c r="AK33" s="298"/>
      <c r="AL33" s="299"/>
      <c r="AM33" s="296"/>
      <c r="AN33" s="297"/>
      <c r="AO33" s="296"/>
      <c r="AP33" s="297"/>
      <c r="AQ33" s="298"/>
      <c r="AR33" s="299"/>
      <c r="AS33" s="298"/>
      <c r="AT33" s="299"/>
      <c r="AU33" s="296"/>
      <c r="AV33" s="297"/>
      <c r="AW33" s="296"/>
      <c r="AX33" s="297"/>
      <c r="AY33" s="298"/>
      <c r="AZ33" s="299"/>
      <c r="BA33" s="298"/>
      <c r="BB33" s="299"/>
      <c r="BC33" s="296"/>
      <c r="BD33" s="297"/>
      <c r="BE33" s="296"/>
      <c r="BF33" s="297"/>
      <c r="BG33" s="298"/>
      <c r="BH33" s="299"/>
      <c r="BI33" s="298"/>
      <c r="BJ33" s="299"/>
      <c r="BK33" s="296"/>
      <c r="BL33" s="297"/>
      <c r="BM33" s="296"/>
      <c r="BN33" s="297"/>
      <c r="BO33" s="300"/>
      <c r="BP33" s="300"/>
      <c r="BQ33" s="300"/>
      <c r="BR33" s="66"/>
      <c r="BS33" s="301"/>
      <c r="BT33" s="302"/>
      <c r="BU33" s="324"/>
      <c r="BV33" s="324"/>
      <c r="BW33" s="324"/>
      <c r="BX33" s="324"/>
      <c r="BY33" s="324"/>
      <c r="BZ33" s="324"/>
      <c r="CA33" s="324"/>
      <c r="CB33" s="293"/>
      <c r="CC33" s="294"/>
      <c r="CD33" s="294"/>
      <c r="CE33" s="294"/>
      <c r="CF33" s="294"/>
      <c r="CG33" s="294"/>
      <c r="CH33" s="295"/>
      <c r="CI33" s="62">
        <f t="shared" si="1"/>
        <v>0</v>
      </c>
    </row>
    <row r="34" spans="1:87" ht="35.1" customHeight="1" x14ac:dyDescent="0.25">
      <c r="A34" s="39">
        <f t="shared" si="0"/>
        <v>22</v>
      </c>
      <c r="B34" s="304"/>
      <c r="C34" s="304"/>
      <c r="D34" s="305"/>
      <c r="E34" s="305"/>
      <c r="F34" s="305"/>
      <c r="G34" s="306"/>
      <c r="H34" s="307"/>
      <c r="I34" s="47"/>
      <c r="J34" s="72"/>
      <c r="K34" s="308"/>
      <c r="L34" s="308"/>
      <c r="M34" s="309"/>
      <c r="N34" s="309"/>
      <c r="O34" s="310"/>
      <c r="P34" s="310"/>
      <c r="Q34" s="311"/>
      <c r="R34" s="311"/>
      <c r="S34" s="298"/>
      <c r="T34" s="299"/>
      <c r="U34" s="298"/>
      <c r="V34" s="299"/>
      <c r="W34" s="312"/>
      <c r="X34" s="313"/>
      <c r="Y34" s="312"/>
      <c r="Z34" s="313"/>
      <c r="AA34" s="298"/>
      <c r="AB34" s="299"/>
      <c r="AC34" s="298"/>
      <c r="AD34" s="299"/>
      <c r="AE34" s="312"/>
      <c r="AF34" s="313"/>
      <c r="AG34" s="312"/>
      <c r="AH34" s="313"/>
      <c r="AI34" s="298"/>
      <c r="AJ34" s="299"/>
      <c r="AK34" s="298"/>
      <c r="AL34" s="299"/>
      <c r="AM34" s="312"/>
      <c r="AN34" s="313"/>
      <c r="AO34" s="312"/>
      <c r="AP34" s="313"/>
      <c r="AQ34" s="298"/>
      <c r="AR34" s="299"/>
      <c r="AS34" s="298"/>
      <c r="AT34" s="299"/>
      <c r="AU34" s="312"/>
      <c r="AV34" s="313"/>
      <c r="AW34" s="312"/>
      <c r="AX34" s="313"/>
      <c r="AY34" s="298"/>
      <c r="AZ34" s="299"/>
      <c r="BA34" s="298"/>
      <c r="BB34" s="299"/>
      <c r="BC34" s="312"/>
      <c r="BD34" s="313"/>
      <c r="BE34" s="312"/>
      <c r="BF34" s="313"/>
      <c r="BG34" s="298"/>
      <c r="BH34" s="299"/>
      <c r="BI34" s="298"/>
      <c r="BJ34" s="299"/>
      <c r="BK34" s="312"/>
      <c r="BL34" s="313"/>
      <c r="BM34" s="312"/>
      <c r="BN34" s="313"/>
      <c r="BO34" s="300"/>
      <c r="BP34" s="300"/>
      <c r="BQ34" s="300"/>
      <c r="BR34" s="66"/>
      <c r="BS34" s="314"/>
      <c r="BT34" s="315"/>
      <c r="BU34" s="324"/>
      <c r="BV34" s="324"/>
      <c r="BW34" s="324"/>
      <c r="BX34" s="324"/>
      <c r="BY34" s="324"/>
      <c r="BZ34" s="324"/>
      <c r="CA34" s="324"/>
      <c r="CB34" s="293"/>
      <c r="CC34" s="294"/>
      <c r="CD34" s="294"/>
      <c r="CE34" s="294"/>
      <c r="CF34" s="294"/>
      <c r="CG34" s="294"/>
      <c r="CH34" s="295"/>
      <c r="CI34" s="62">
        <f t="shared" si="1"/>
        <v>0</v>
      </c>
    </row>
    <row r="35" spans="1:87" ht="35.1" customHeight="1" x14ac:dyDescent="0.25">
      <c r="A35" s="39">
        <f t="shared" si="0"/>
        <v>23</v>
      </c>
      <c r="B35" s="305"/>
      <c r="C35" s="305"/>
      <c r="D35" s="316"/>
      <c r="E35" s="316"/>
      <c r="F35" s="316"/>
      <c r="G35" s="317"/>
      <c r="H35" s="318"/>
      <c r="I35" s="47"/>
      <c r="J35" s="71"/>
      <c r="K35" s="308"/>
      <c r="L35" s="308"/>
      <c r="M35" s="319"/>
      <c r="N35" s="319"/>
      <c r="O35" s="310"/>
      <c r="P35" s="310"/>
      <c r="Q35" s="320"/>
      <c r="R35" s="320"/>
      <c r="S35" s="298"/>
      <c r="T35" s="299"/>
      <c r="U35" s="298"/>
      <c r="V35" s="299"/>
      <c r="W35" s="296"/>
      <c r="X35" s="297"/>
      <c r="Y35" s="296"/>
      <c r="Z35" s="297"/>
      <c r="AA35" s="298"/>
      <c r="AB35" s="299"/>
      <c r="AC35" s="298"/>
      <c r="AD35" s="299"/>
      <c r="AE35" s="296"/>
      <c r="AF35" s="297"/>
      <c r="AG35" s="296"/>
      <c r="AH35" s="297"/>
      <c r="AI35" s="298"/>
      <c r="AJ35" s="299"/>
      <c r="AK35" s="298"/>
      <c r="AL35" s="299"/>
      <c r="AM35" s="296"/>
      <c r="AN35" s="297"/>
      <c r="AO35" s="296"/>
      <c r="AP35" s="297"/>
      <c r="AQ35" s="298"/>
      <c r="AR35" s="299"/>
      <c r="AS35" s="298"/>
      <c r="AT35" s="299"/>
      <c r="AU35" s="296"/>
      <c r="AV35" s="297"/>
      <c r="AW35" s="296"/>
      <c r="AX35" s="297"/>
      <c r="AY35" s="298"/>
      <c r="AZ35" s="299"/>
      <c r="BA35" s="298"/>
      <c r="BB35" s="299"/>
      <c r="BC35" s="296"/>
      <c r="BD35" s="297"/>
      <c r="BE35" s="296"/>
      <c r="BF35" s="297"/>
      <c r="BG35" s="298"/>
      <c r="BH35" s="299"/>
      <c r="BI35" s="298"/>
      <c r="BJ35" s="299"/>
      <c r="BK35" s="296"/>
      <c r="BL35" s="297"/>
      <c r="BM35" s="296"/>
      <c r="BN35" s="297"/>
      <c r="BO35" s="300"/>
      <c r="BP35" s="300"/>
      <c r="BQ35" s="300"/>
      <c r="BR35" s="66"/>
      <c r="BS35" s="301"/>
      <c r="BT35" s="302"/>
      <c r="BU35" s="324"/>
      <c r="BV35" s="324"/>
      <c r="BW35" s="324"/>
      <c r="BX35" s="324"/>
      <c r="BY35" s="324"/>
      <c r="BZ35" s="324"/>
      <c r="CA35" s="324"/>
      <c r="CB35" s="293"/>
      <c r="CC35" s="294"/>
      <c r="CD35" s="294"/>
      <c r="CE35" s="294"/>
      <c r="CF35" s="294"/>
      <c r="CG35" s="294"/>
      <c r="CH35" s="295"/>
      <c r="CI35" s="62">
        <f t="shared" si="1"/>
        <v>0</v>
      </c>
    </row>
    <row r="36" spans="1:87" ht="35.1" customHeight="1" x14ac:dyDescent="0.25">
      <c r="A36" s="39">
        <f t="shared" si="0"/>
        <v>24</v>
      </c>
      <c r="B36" s="304"/>
      <c r="C36" s="304"/>
      <c r="D36" s="305"/>
      <c r="E36" s="305"/>
      <c r="F36" s="305"/>
      <c r="G36" s="306"/>
      <c r="H36" s="307"/>
      <c r="I36" s="47"/>
      <c r="J36" s="72"/>
      <c r="K36" s="308"/>
      <c r="L36" s="308"/>
      <c r="M36" s="309"/>
      <c r="N36" s="309"/>
      <c r="O36" s="310"/>
      <c r="P36" s="310"/>
      <c r="Q36" s="311"/>
      <c r="R36" s="311"/>
      <c r="S36" s="298"/>
      <c r="T36" s="299"/>
      <c r="U36" s="298"/>
      <c r="V36" s="299"/>
      <c r="W36" s="312"/>
      <c r="X36" s="313"/>
      <c r="Y36" s="312"/>
      <c r="Z36" s="313"/>
      <c r="AA36" s="298"/>
      <c r="AB36" s="299"/>
      <c r="AC36" s="298"/>
      <c r="AD36" s="299"/>
      <c r="AE36" s="312"/>
      <c r="AF36" s="313"/>
      <c r="AG36" s="312"/>
      <c r="AH36" s="313"/>
      <c r="AI36" s="298"/>
      <c r="AJ36" s="299"/>
      <c r="AK36" s="298"/>
      <c r="AL36" s="299"/>
      <c r="AM36" s="312"/>
      <c r="AN36" s="313"/>
      <c r="AO36" s="312"/>
      <c r="AP36" s="313"/>
      <c r="AQ36" s="298"/>
      <c r="AR36" s="299"/>
      <c r="AS36" s="298"/>
      <c r="AT36" s="299"/>
      <c r="AU36" s="312"/>
      <c r="AV36" s="313"/>
      <c r="AW36" s="312"/>
      <c r="AX36" s="313"/>
      <c r="AY36" s="298"/>
      <c r="AZ36" s="299"/>
      <c r="BA36" s="298"/>
      <c r="BB36" s="299"/>
      <c r="BC36" s="312"/>
      <c r="BD36" s="313"/>
      <c r="BE36" s="312"/>
      <c r="BF36" s="313"/>
      <c r="BG36" s="298"/>
      <c r="BH36" s="299"/>
      <c r="BI36" s="298"/>
      <c r="BJ36" s="299"/>
      <c r="BK36" s="312"/>
      <c r="BL36" s="313"/>
      <c r="BM36" s="312"/>
      <c r="BN36" s="313"/>
      <c r="BO36" s="300"/>
      <c r="BP36" s="300"/>
      <c r="BQ36" s="300"/>
      <c r="BR36" s="66"/>
      <c r="BS36" s="314"/>
      <c r="BT36" s="315"/>
      <c r="BU36" s="324"/>
      <c r="BV36" s="324"/>
      <c r="BW36" s="324"/>
      <c r="BX36" s="324"/>
      <c r="BY36" s="324"/>
      <c r="BZ36" s="324"/>
      <c r="CA36" s="324"/>
      <c r="CB36" s="293"/>
      <c r="CC36" s="294"/>
      <c r="CD36" s="294"/>
      <c r="CE36" s="294"/>
      <c r="CF36" s="294"/>
      <c r="CG36" s="294"/>
      <c r="CH36" s="295"/>
      <c r="CI36" s="62">
        <f t="shared" si="1"/>
        <v>0</v>
      </c>
    </row>
    <row r="37" spans="1:87" ht="35.1" customHeight="1" x14ac:dyDescent="0.25">
      <c r="A37" s="39">
        <f t="shared" si="0"/>
        <v>25</v>
      </c>
      <c r="B37" s="305"/>
      <c r="C37" s="305"/>
      <c r="D37" s="316"/>
      <c r="E37" s="316"/>
      <c r="F37" s="316"/>
      <c r="G37" s="317"/>
      <c r="H37" s="318"/>
      <c r="I37" s="47"/>
      <c r="J37" s="71"/>
      <c r="K37" s="308"/>
      <c r="L37" s="308"/>
      <c r="M37" s="319"/>
      <c r="N37" s="319"/>
      <c r="O37" s="310"/>
      <c r="P37" s="310"/>
      <c r="Q37" s="320"/>
      <c r="R37" s="320"/>
      <c r="S37" s="298"/>
      <c r="T37" s="299"/>
      <c r="U37" s="298"/>
      <c r="V37" s="299"/>
      <c r="W37" s="296"/>
      <c r="X37" s="297"/>
      <c r="Y37" s="296"/>
      <c r="Z37" s="297"/>
      <c r="AA37" s="298"/>
      <c r="AB37" s="299"/>
      <c r="AC37" s="298"/>
      <c r="AD37" s="299"/>
      <c r="AE37" s="296"/>
      <c r="AF37" s="297"/>
      <c r="AG37" s="296"/>
      <c r="AH37" s="297"/>
      <c r="AI37" s="298"/>
      <c r="AJ37" s="299"/>
      <c r="AK37" s="298"/>
      <c r="AL37" s="299"/>
      <c r="AM37" s="296"/>
      <c r="AN37" s="297"/>
      <c r="AO37" s="296"/>
      <c r="AP37" s="297"/>
      <c r="AQ37" s="298"/>
      <c r="AR37" s="299"/>
      <c r="AS37" s="298"/>
      <c r="AT37" s="299"/>
      <c r="AU37" s="296"/>
      <c r="AV37" s="297"/>
      <c r="AW37" s="296"/>
      <c r="AX37" s="297"/>
      <c r="AY37" s="298"/>
      <c r="AZ37" s="299"/>
      <c r="BA37" s="298"/>
      <c r="BB37" s="299"/>
      <c r="BC37" s="296"/>
      <c r="BD37" s="297"/>
      <c r="BE37" s="296"/>
      <c r="BF37" s="297"/>
      <c r="BG37" s="298"/>
      <c r="BH37" s="299"/>
      <c r="BI37" s="298"/>
      <c r="BJ37" s="299"/>
      <c r="BK37" s="296"/>
      <c r="BL37" s="297"/>
      <c r="BM37" s="296"/>
      <c r="BN37" s="297"/>
      <c r="BO37" s="300"/>
      <c r="BP37" s="300"/>
      <c r="BQ37" s="300"/>
      <c r="BR37" s="66"/>
      <c r="BS37" s="301"/>
      <c r="BT37" s="302"/>
      <c r="BU37" s="324"/>
      <c r="BV37" s="324"/>
      <c r="BW37" s="324"/>
      <c r="BX37" s="324"/>
      <c r="BY37" s="324"/>
      <c r="BZ37" s="324"/>
      <c r="CA37" s="324"/>
      <c r="CB37" s="293"/>
      <c r="CC37" s="294"/>
      <c r="CD37" s="294"/>
      <c r="CE37" s="294"/>
      <c r="CF37" s="294"/>
      <c r="CG37" s="294"/>
      <c r="CH37" s="295"/>
      <c r="CI37" s="62">
        <f t="shared" si="1"/>
        <v>0</v>
      </c>
    </row>
    <row r="38" spans="1:87" ht="35.1" customHeight="1" x14ac:dyDescent="0.25">
      <c r="A38" s="39">
        <f t="shared" si="0"/>
        <v>26</v>
      </c>
      <c r="B38" s="304"/>
      <c r="C38" s="304"/>
      <c r="D38" s="305"/>
      <c r="E38" s="305"/>
      <c r="F38" s="305"/>
      <c r="G38" s="306"/>
      <c r="H38" s="307"/>
      <c r="I38" s="47"/>
      <c r="J38" s="72"/>
      <c r="K38" s="308"/>
      <c r="L38" s="308"/>
      <c r="M38" s="309"/>
      <c r="N38" s="309"/>
      <c r="O38" s="310"/>
      <c r="P38" s="310"/>
      <c r="Q38" s="311"/>
      <c r="R38" s="311"/>
      <c r="S38" s="298"/>
      <c r="T38" s="299"/>
      <c r="U38" s="298"/>
      <c r="V38" s="299"/>
      <c r="W38" s="312"/>
      <c r="X38" s="313"/>
      <c r="Y38" s="312"/>
      <c r="Z38" s="313"/>
      <c r="AA38" s="298"/>
      <c r="AB38" s="299"/>
      <c r="AC38" s="298"/>
      <c r="AD38" s="299"/>
      <c r="AE38" s="312"/>
      <c r="AF38" s="313"/>
      <c r="AG38" s="312"/>
      <c r="AH38" s="313"/>
      <c r="AI38" s="298"/>
      <c r="AJ38" s="299"/>
      <c r="AK38" s="298"/>
      <c r="AL38" s="299"/>
      <c r="AM38" s="312"/>
      <c r="AN38" s="313"/>
      <c r="AO38" s="312"/>
      <c r="AP38" s="313"/>
      <c r="AQ38" s="298"/>
      <c r="AR38" s="299"/>
      <c r="AS38" s="298"/>
      <c r="AT38" s="299"/>
      <c r="AU38" s="312"/>
      <c r="AV38" s="313"/>
      <c r="AW38" s="312"/>
      <c r="AX38" s="313"/>
      <c r="AY38" s="298"/>
      <c r="AZ38" s="299"/>
      <c r="BA38" s="298"/>
      <c r="BB38" s="299"/>
      <c r="BC38" s="312"/>
      <c r="BD38" s="313"/>
      <c r="BE38" s="312"/>
      <c r="BF38" s="313"/>
      <c r="BG38" s="298"/>
      <c r="BH38" s="299"/>
      <c r="BI38" s="298"/>
      <c r="BJ38" s="299"/>
      <c r="BK38" s="312"/>
      <c r="BL38" s="313"/>
      <c r="BM38" s="312"/>
      <c r="BN38" s="313"/>
      <c r="BO38" s="300"/>
      <c r="BP38" s="300"/>
      <c r="BQ38" s="300"/>
      <c r="BR38" s="66"/>
      <c r="BS38" s="314"/>
      <c r="BT38" s="315"/>
      <c r="BU38" s="324"/>
      <c r="BV38" s="324"/>
      <c r="BW38" s="324"/>
      <c r="BX38" s="324"/>
      <c r="BY38" s="324"/>
      <c r="BZ38" s="324"/>
      <c r="CA38" s="324"/>
      <c r="CB38" s="293"/>
      <c r="CC38" s="294"/>
      <c r="CD38" s="294"/>
      <c r="CE38" s="294"/>
      <c r="CF38" s="294"/>
      <c r="CG38" s="294"/>
      <c r="CH38" s="295"/>
      <c r="CI38" s="62">
        <f t="shared" si="1"/>
        <v>0</v>
      </c>
    </row>
    <row r="39" spans="1:87" ht="35.1" customHeight="1" x14ac:dyDescent="0.25">
      <c r="A39" s="39">
        <f t="shared" si="0"/>
        <v>27</v>
      </c>
      <c r="B39" s="305"/>
      <c r="C39" s="305"/>
      <c r="D39" s="316"/>
      <c r="E39" s="316"/>
      <c r="F39" s="316"/>
      <c r="G39" s="317"/>
      <c r="H39" s="318"/>
      <c r="I39" s="47"/>
      <c r="J39" s="71"/>
      <c r="K39" s="308"/>
      <c r="L39" s="308"/>
      <c r="M39" s="319"/>
      <c r="N39" s="319"/>
      <c r="O39" s="310"/>
      <c r="P39" s="310"/>
      <c r="Q39" s="320"/>
      <c r="R39" s="320"/>
      <c r="S39" s="298"/>
      <c r="T39" s="299"/>
      <c r="U39" s="298"/>
      <c r="V39" s="299"/>
      <c r="W39" s="296"/>
      <c r="X39" s="297"/>
      <c r="Y39" s="296"/>
      <c r="Z39" s="297"/>
      <c r="AA39" s="298"/>
      <c r="AB39" s="299"/>
      <c r="AC39" s="298"/>
      <c r="AD39" s="299"/>
      <c r="AE39" s="296"/>
      <c r="AF39" s="297"/>
      <c r="AG39" s="296"/>
      <c r="AH39" s="297"/>
      <c r="AI39" s="298"/>
      <c r="AJ39" s="299"/>
      <c r="AK39" s="298"/>
      <c r="AL39" s="299"/>
      <c r="AM39" s="296"/>
      <c r="AN39" s="297"/>
      <c r="AO39" s="296"/>
      <c r="AP39" s="297"/>
      <c r="AQ39" s="298"/>
      <c r="AR39" s="299"/>
      <c r="AS39" s="298"/>
      <c r="AT39" s="299"/>
      <c r="AU39" s="296"/>
      <c r="AV39" s="297"/>
      <c r="AW39" s="296"/>
      <c r="AX39" s="297"/>
      <c r="AY39" s="298"/>
      <c r="AZ39" s="299"/>
      <c r="BA39" s="298"/>
      <c r="BB39" s="299"/>
      <c r="BC39" s="296"/>
      <c r="BD39" s="297"/>
      <c r="BE39" s="296"/>
      <c r="BF39" s="297"/>
      <c r="BG39" s="298"/>
      <c r="BH39" s="299"/>
      <c r="BI39" s="298"/>
      <c r="BJ39" s="299"/>
      <c r="BK39" s="296"/>
      <c r="BL39" s="297"/>
      <c r="BM39" s="296"/>
      <c r="BN39" s="297"/>
      <c r="BO39" s="300"/>
      <c r="BP39" s="300"/>
      <c r="BQ39" s="300"/>
      <c r="BR39" s="66"/>
      <c r="BS39" s="301"/>
      <c r="BT39" s="302"/>
      <c r="BU39" s="324"/>
      <c r="BV39" s="324"/>
      <c r="BW39" s="324"/>
      <c r="BX39" s="324"/>
      <c r="BY39" s="324"/>
      <c r="BZ39" s="324"/>
      <c r="CA39" s="324"/>
      <c r="CB39" s="293"/>
      <c r="CC39" s="294"/>
      <c r="CD39" s="294"/>
      <c r="CE39" s="294"/>
      <c r="CF39" s="294"/>
      <c r="CG39" s="294"/>
      <c r="CH39" s="295"/>
      <c r="CI39" s="62">
        <f t="shared" si="1"/>
        <v>0</v>
      </c>
    </row>
    <row r="40" spans="1:87" ht="35.1" customHeight="1" x14ac:dyDescent="0.25">
      <c r="A40" s="39">
        <f t="shared" si="0"/>
        <v>28</v>
      </c>
      <c r="B40" s="304"/>
      <c r="C40" s="304"/>
      <c r="D40" s="305"/>
      <c r="E40" s="305"/>
      <c r="F40" s="305"/>
      <c r="G40" s="306"/>
      <c r="H40" s="307"/>
      <c r="I40" s="47"/>
      <c r="J40" s="72"/>
      <c r="K40" s="308"/>
      <c r="L40" s="308"/>
      <c r="M40" s="309"/>
      <c r="N40" s="309"/>
      <c r="O40" s="310"/>
      <c r="P40" s="310"/>
      <c r="Q40" s="311"/>
      <c r="R40" s="311"/>
      <c r="S40" s="298"/>
      <c r="T40" s="299"/>
      <c r="U40" s="298"/>
      <c r="V40" s="299"/>
      <c r="W40" s="312"/>
      <c r="X40" s="313"/>
      <c r="Y40" s="312"/>
      <c r="Z40" s="313"/>
      <c r="AA40" s="298"/>
      <c r="AB40" s="299"/>
      <c r="AC40" s="298"/>
      <c r="AD40" s="299"/>
      <c r="AE40" s="312"/>
      <c r="AF40" s="313"/>
      <c r="AG40" s="312"/>
      <c r="AH40" s="313"/>
      <c r="AI40" s="298"/>
      <c r="AJ40" s="299"/>
      <c r="AK40" s="298"/>
      <c r="AL40" s="299"/>
      <c r="AM40" s="312"/>
      <c r="AN40" s="313"/>
      <c r="AO40" s="312"/>
      <c r="AP40" s="313"/>
      <c r="AQ40" s="298"/>
      <c r="AR40" s="299"/>
      <c r="AS40" s="298"/>
      <c r="AT40" s="299"/>
      <c r="AU40" s="312"/>
      <c r="AV40" s="313"/>
      <c r="AW40" s="312"/>
      <c r="AX40" s="313"/>
      <c r="AY40" s="298"/>
      <c r="AZ40" s="299"/>
      <c r="BA40" s="298"/>
      <c r="BB40" s="299"/>
      <c r="BC40" s="312"/>
      <c r="BD40" s="313"/>
      <c r="BE40" s="312"/>
      <c r="BF40" s="313"/>
      <c r="BG40" s="298"/>
      <c r="BH40" s="299"/>
      <c r="BI40" s="298"/>
      <c r="BJ40" s="299"/>
      <c r="BK40" s="312"/>
      <c r="BL40" s="313"/>
      <c r="BM40" s="312"/>
      <c r="BN40" s="313"/>
      <c r="BO40" s="300"/>
      <c r="BP40" s="300"/>
      <c r="BQ40" s="300"/>
      <c r="BR40" s="66"/>
      <c r="BS40" s="314"/>
      <c r="BT40" s="315"/>
      <c r="BU40" s="324"/>
      <c r="BV40" s="324"/>
      <c r="BW40" s="324"/>
      <c r="BX40" s="324"/>
      <c r="BY40" s="324"/>
      <c r="BZ40" s="324"/>
      <c r="CA40" s="324"/>
      <c r="CB40" s="293"/>
      <c r="CC40" s="294"/>
      <c r="CD40" s="294"/>
      <c r="CE40" s="294"/>
      <c r="CF40" s="294"/>
      <c r="CG40" s="294"/>
      <c r="CH40" s="295"/>
      <c r="CI40" s="62">
        <f t="shared" si="1"/>
        <v>0</v>
      </c>
    </row>
    <row r="41" spans="1:87" ht="35.1" customHeight="1" x14ac:dyDescent="0.25">
      <c r="A41" s="40">
        <f>ROW(A29)</f>
        <v>29</v>
      </c>
      <c r="B41" s="305"/>
      <c r="C41" s="305"/>
      <c r="D41" s="316"/>
      <c r="E41" s="316"/>
      <c r="F41" s="316"/>
      <c r="G41" s="317"/>
      <c r="H41" s="318"/>
      <c r="I41" s="47"/>
      <c r="J41" s="71"/>
      <c r="K41" s="308"/>
      <c r="L41" s="308"/>
      <c r="M41" s="319"/>
      <c r="N41" s="319"/>
      <c r="O41" s="310"/>
      <c r="P41" s="310"/>
      <c r="Q41" s="320"/>
      <c r="R41" s="320"/>
      <c r="S41" s="298"/>
      <c r="T41" s="299"/>
      <c r="U41" s="298"/>
      <c r="V41" s="299"/>
      <c r="W41" s="296"/>
      <c r="X41" s="297"/>
      <c r="Y41" s="296"/>
      <c r="Z41" s="297"/>
      <c r="AA41" s="298"/>
      <c r="AB41" s="299"/>
      <c r="AC41" s="298"/>
      <c r="AD41" s="299"/>
      <c r="AE41" s="296"/>
      <c r="AF41" s="297"/>
      <c r="AG41" s="296"/>
      <c r="AH41" s="297"/>
      <c r="AI41" s="298"/>
      <c r="AJ41" s="299"/>
      <c r="AK41" s="298"/>
      <c r="AL41" s="299"/>
      <c r="AM41" s="296"/>
      <c r="AN41" s="297"/>
      <c r="AO41" s="296"/>
      <c r="AP41" s="297"/>
      <c r="AQ41" s="298"/>
      <c r="AR41" s="299"/>
      <c r="AS41" s="298"/>
      <c r="AT41" s="299"/>
      <c r="AU41" s="296"/>
      <c r="AV41" s="297"/>
      <c r="AW41" s="296"/>
      <c r="AX41" s="297"/>
      <c r="AY41" s="298"/>
      <c r="AZ41" s="299"/>
      <c r="BA41" s="298"/>
      <c r="BB41" s="299"/>
      <c r="BC41" s="296"/>
      <c r="BD41" s="297"/>
      <c r="BE41" s="296"/>
      <c r="BF41" s="297"/>
      <c r="BG41" s="298"/>
      <c r="BH41" s="299"/>
      <c r="BI41" s="298"/>
      <c r="BJ41" s="299"/>
      <c r="BK41" s="296"/>
      <c r="BL41" s="297"/>
      <c r="BM41" s="296"/>
      <c r="BN41" s="297"/>
      <c r="BO41" s="321"/>
      <c r="BP41" s="322"/>
      <c r="BQ41" s="323"/>
      <c r="BR41" s="66"/>
      <c r="BS41" s="301"/>
      <c r="BT41" s="302"/>
      <c r="BU41" s="324"/>
      <c r="BV41" s="324"/>
      <c r="BW41" s="324"/>
      <c r="BX41" s="324"/>
      <c r="BY41" s="324"/>
      <c r="BZ41" s="324"/>
      <c r="CA41" s="324"/>
      <c r="CB41" s="293"/>
      <c r="CC41" s="294"/>
      <c r="CD41" s="294"/>
      <c r="CE41" s="294"/>
      <c r="CF41" s="294"/>
      <c r="CG41" s="294"/>
      <c r="CH41" s="295"/>
      <c r="CI41" s="62">
        <f t="shared" si="1"/>
        <v>0</v>
      </c>
    </row>
    <row r="42" spans="1:87" ht="35.1" customHeight="1" x14ac:dyDescent="0.25">
      <c r="A42" s="40">
        <f t="shared" si="0"/>
        <v>30</v>
      </c>
      <c r="B42" s="304"/>
      <c r="C42" s="304"/>
      <c r="D42" s="305"/>
      <c r="E42" s="305"/>
      <c r="F42" s="305"/>
      <c r="G42" s="306"/>
      <c r="H42" s="307"/>
      <c r="I42" s="47"/>
      <c r="J42" s="72"/>
      <c r="K42" s="308"/>
      <c r="L42" s="308"/>
      <c r="M42" s="309"/>
      <c r="N42" s="309"/>
      <c r="O42" s="310"/>
      <c r="P42" s="310"/>
      <c r="Q42" s="311"/>
      <c r="R42" s="311"/>
      <c r="S42" s="298"/>
      <c r="T42" s="299"/>
      <c r="U42" s="298"/>
      <c r="V42" s="299"/>
      <c r="W42" s="312"/>
      <c r="X42" s="313"/>
      <c r="Y42" s="312"/>
      <c r="Z42" s="313"/>
      <c r="AA42" s="298"/>
      <c r="AB42" s="299"/>
      <c r="AC42" s="298"/>
      <c r="AD42" s="299"/>
      <c r="AE42" s="312"/>
      <c r="AF42" s="313"/>
      <c r="AG42" s="312"/>
      <c r="AH42" s="313"/>
      <c r="AI42" s="298"/>
      <c r="AJ42" s="299"/>
      <c r="AK42" s="298"/>
      <c r="AL42" s="299"/>
      <c r="AM42" s="312"/>
      <c r="AN42" s="313"/>
      <c r="AO42" s="312"/>
      <c r="AP42" s="313"/>
      <c r="AQ42" s="298"/>
      <c r="AR42" s="299"/>
      <c r="AS42" s="298"/>
      <c r="AT42" s="299"/>
      <c r="AU42" s="312"/>
      <c r="AV42" s="313"/>
      <c r="AW42" s="312"/>
      <c r="AX42" s="313"/>
      <c r="AY42" s="298"/>
      <c r="AZ42" s="299"/>
      <c r="BA42" s="298"/>
      <c r="BB42" s="299"/>
      <c r="BC42" s="312"/>
      <c r="BD42" s="313"/>
      <c r="BE42" s="312"/>
      <c r="BF42" s="313"/>
      <c r="BG42" s="298"/>
      <c r="BH42" s="299"/>
      <c r="BI42" s="298"/>
      <c r="BJ42" s="299"/>
      <c r="BK42" s="312"/>
      <c r="BL42" s="313"/>
      <c r="BM42" s="312"/>
      <c r="BN42" s="313"/>
      <c r="BO42" s="300"/>
      <c r="BP42" s="300"/>
      <c r="BQ42" s="300"/>
      <c r="BR42" s="66"/>
      <c r="BS42" s="314"/>
      <c r="BT42" s="315"/>
      <c r="BU42" s="324"/>
      <c r="BV42" s="324"/>
      <c r="BW42" s="324"/>
      <c r="BX42" s="324"/>
      <c r="BY42" s="324"/>
      <c r="BZ42" s="324"/>
      <c r="CA42" s="324"/>
      <c r="CB42" s="293"/>
      <c r="CC42" s="294"/>
      <c r="CD42" s="294"/>
      <c r="CE42" s="294"/>
      <c r="CF42" s="294"/>
      <c r="CG42" s="294"/>
      <c r="CH42" s="295"/>
      <c r="CI42" s="62">
        <f t="shared" si="1"/>
        <v>0</v>
      </c>
    </row>
    <row r="43" spans="1:87" ht="35.1" customHeight="1" x14ac:dyDescent="0.25">
      <c r="A43" s="40">
        <f t="shared" si="0"/>
        <v>31</v>
      </c>
      <c r="B43" s="305"/>
      <c r="C43" s="305"/>
      <c r="D43" s="316"/>
      <c r="E43" s="316"/>
      <c r="F43" s="316"/>
      <c r="G43" s="317"/>
      <c r="H43" s="318"/>
      <c r="I43" s="47"/>
      <c r="J43" s="71"/>
      <c r="K43" s="308"/>
      <c r="L43" s="308"/>
      <c r="M43" s="319"/>
      <c r="N43" s="319"/>
      <c r="O43" s="310"/>
      <c r="P43" s="310"/>
      <c r="Q43" s="320"/>
      <c r="R43" s="320"/>
      <c r="S43" s="298"/>
      <c r="T43" s="299"/>
      <c r="U43" s="298"/>
      <c r="V43" s="299"/>
      <c r="W43" s="296"/>
      <c r="X43" s="297"/>
      <c r="Y43" s="296"/>
      <c r="Z43" s="297"/>
      <c r="AA43" s="298"/>
      <c r="AB43" s="299"/>
      <c r="AC43" s="298"/>
      <c r="AD43" s="299"/>
      <c r="AE43" s="296"/>
      <c r="AF43" s="297"/>
      <c r="AG43" s="296"/>
      <c r="AH43" s="297"/>
      <c r="AI43" s="298"/>
      <c r="AJ43" s="299"/>
      <c r="AK43" s="298"/>
      <c r="AL43" s="299"/>
      <c r="AM43" s="296"/>
      <c r="AN43" s="297"/>
      <c r="AO43" s="296"/>
      <c r="AP43" s="297"/>
      <c r="AQ43" s="298"/>
      <c r="AR43" s="299"/>
      <c r="AS43" s="298"/>
      <c r="AT43" s="299"/>
      <c r="AU43" s="296"/>
      <c r="AV43" s="297"/>
      <c r="AW43" s="296"/>
      <c r="AX43" s="297"/>
      <c r="AY43" s="298"/>
      <c r="AZ43" s="299"/>
      <c r="BA43" s="298"/>
      <c r="BB43" s="299"/>
      <c r="BC43" s="296"/>
      <c r="BD43" s="297"/>
      <c r="BE43" s="296"/>
      <c r="BF43" s="297"/>
      <c r="BG43" s="298"/>
      <c r="BH43" s="299"/>
      <c r="BI43" s="298"/>
      <c r="BJ43" s="299"/>
      <c r="BK43" s="296"/>
      <c r="BL43" s="297"/>
      <c r="BM43" s="296"/>
      <c r="BN43" s="297"/>
      <c r="BO43" s="300"/>
      <c r="BP43" s="300"/>
      <c r="BQ43" s="300"/>
      <c r="BR43" s="66"/>
      <c r="BS43" s="301"/>
      <c r="BT43" s="302"/>
      <c r="BU43" s="324"/>
      <c r="BV43" s="324"/>
      <c r="BW43" s="324"/>
      <c r="BX43" s="324"/>
      <c r="BY43" s="324"/>
      <c r="BZ43" s="324"/>
      <c r="CA43" s="324"/>
      <c r="CB43" s="293"/>
      <c r="CC43" s="294"/>
      <c r="CD43" s="294"/>
      <c r="CE43" s="294"/>
      <c r="CF43" s="294"/>
      <c r="CG43" s="294"/>
      <c r="CH43" s="295"/>
      <c r="CI43" s="62">
        <f t="shared" si="1"/>
        <v>0</v>
      </c>
    </row>
    <row r="44" spans="1:87" ht="35.1" customHeight="1" x14ac:dyDescent="0.25">
      <c r="A44" s="40">
        <f t="shared" si="0"/>
        <v>32</v>
      </c>
      <c r="B44" s="304"/>
      <c r="C44" s="304"/>
      <c r="D44" s="305"/>
      <c r="E44" s="305"/>
      <c r="F44" s="305"/>
      <c r="G44" s="306"/>
      <c r="H44" s="307"/>
      <c r="I44" s="47"/>
      <c r="J44" s="72"/>
      <c r="K44" s="308"/>
      <c r="L44" s="308"/>
      <c r="M44" s="309"/>
      <c r="N44" s="309"/>
      <c r="O44" s="310"/>
      <c r="P44" s="310"/>
      <c r="Q44" s="311"/>
      <c r="R44" s="311"/>
      <c r="S44" s="298"/>
      <c r="T44" s="299"/>
      <c r="U44" s="298"/>
      <c r="V44" s="299"/>
      <c r="W44" s="312"/>
      <c r="X44" s="313"/>
      <c r="Y44" s="312"/>
      <c r="Z44" s="313"/>
      <c r="AA44" s="298"/>
      <c r="AB44" s="299"/>
      <c r="AC44" s="298"/>
      <c r="AD44" s="299"/>
      <c r="AE44" s="312"/>
      <c r="AF44" s="313"/>
      <c r="AG44" s="312"/>
      <c r="AH44" s="313"/>
      <c r="AI44" s="298"/>
      <c r="AJ44" s="299"/>
      <c r="AK44" s="298"/>
      <c r="AL44" s="299"/>
      <c r="AM44" s="312"/>
      <c r="AN44" s="313"/>
      <c r="AO44" s="312"/>
      <c r="AP44" s="313"/>
      <c r="AQ44" s="298"/>
      <c r="AR44" s="299"/>
      <c r="AS44" s="298"/>
      <c r="AT44" s="299"/>
      <c r="AU44" s="312"/>
      <c r="AV44" s="313"/>
      <c r="AW44" s="312"/>
      <c r="AX44" s="313"/>
      <c r="AY44" s="298"/>
      <c r="AZ44" s="299"/>
      <c r="BA44" s="298"/>
      <c r="BB44" s="299"/>
      <c r="BC44" s="312"/>
      <c r="BD44" s="313"/>
      <c r="BE44" s="312"/>
      <c r="BF44" s="313"/>
      <c r="BG44" s="298"/>
      <c r="BH44" s="299"/>
      <c r="BI44" s="298"/>
      <c r="BJ44" s="299"/>
      <c r="BK44" s="312"/>
      <c r="BL44" s="313"/>
      <c r="BM44" s="312"/>
      <c r="BN44" s="313"/>
      <c r="BO44" s="300"/>
      <c r="BP44" s="300"/>
      <c r="BQ44" s="300"/>
      <c r="BR44" s="66"/>
      <c r="BS44" s="314"/>
      <c r="BT44" s="315"/>
      <c r="BU44" s="324"/>
      <c r="BV44" s="324"/>
      <c r="BW44" s="324"/>
      <c r="BX44" s="324"/>
      <c r="BY44" s="324"/>
      <c r="BZ44" s="324"/>
      <c r="CA44" s="324"/>
      <c r="CB44" s="293"/>
      <c r="CC44" s="294"/>
      <c r="CD44" s="294"/>
      <c r="CE44" s="294"/>
      <c r="CF44" s="294"/>
      <c r="CG44" s="294"/>
      <c r="CH44" s="295"/>
      <c r="CI44" s="62">
        <f t="shared" si="1"/>
        <v>0</v>
      </c>
    </row>
    <row r="45" spans="1:87" ht="35.1" customHeight="1" x14ac:dyDescent="0.25">
      <c r="A45" s="40">
        <f t="shared" si="0"/>
        <v>33</v>
      </c>
      <c r="B45" s="305"/>
      <c r="C45" s="305"/>
      <c r="D45" s="316"/>
      <c r="E45" s="316"/>
      <c r="F45" s="316"/>
      <c r="G45" s="317"/>
      <c r="H45" s="318"/>
      <c r="I45" s="47"/>
      <c r="J45" s="71"/>
      <c r="K45" s="308"/>
      <c r="L45" s="308"/>
      <c r="M45" s="319"/>
      <c r="N45" s="319"/>
      <c r="O45" s="310"/>
      <c r="P45" s="310"/>
      <c r="Q45" s="320"/>
      <c r="R45" s="320"/>
      <c r="S45" s="298"/>
      <c r="T45" s="299"/>
      <c r="U45" s="298"/>
      <c r="V45" s="299"/>
      <c r="W45" s="296"/>
      <c r="X45" s="297"/>
      <c r="Y45" s="296"/>
      <c r="Z45" s="297"/>
      <c r="AA45" s="298"/>
      <c r="AB45" s="299"/>
      <c r="AC45" s="298"/>
      <c r="AD45" s="299"/>
      <c r="AE45" s="296"/>
      <c r="AF45" s="297"/>
      <c r="AG45" s="296"/>
      <c r="AH45" s="297"/>
      <c r="AI45" s="298"/>
      <c r="AJ45" s="299"/>
      <c r="AK45" s="298"/>
      <c r="AL45" s="299"/>
      <c r="AM45" s="296"/>
      <c r="AN45" s="297"/>
      <c r="AO45" s="296"/>
      <c r="AP45" s="297"/>
      <c r="AQ45" s="298"/>
      <c r="AR45" s="299"/>
      <c r="AS45" s="298"/>
      <c r="AT45" s="299"/>
      <c r="AU45" s="296"/>
      <c r="AV45" s="297"/>
      <c r="AW45" s="296"/>
      <c r="AX45" s="297"/>
      <c r="AY45" s="298"/>
      <c r="AZ45" s="299"/>
      <c r="BA45" s="298"/>
      <c r="BB45" s="299"/>
      <c r="BC45" s="296"/>
      <c r="BD45" s="297"/>
      <c r="BE45" s="296"/>
      <c r="BF45" s="297"/>
      <c r="BG45" s="298"/>
      <c r="BH45" s="299"/>
      <c r="BI45" s="298"/>
      <c r="BJ45" s="299"/>
      <c r="BK45" s="296"/>
      <c r="BL45" s="297"/>
      <c r="BM45" s="296"/>
      <c r="BN45" s="297"/>
      <c r="BO45" s="300"/>
      <c r="BP45" s="300"/>
      <c r="BQ45" s="300"/>
      <c r="BR45" s="66"/>
      <c r="BS45" s="301"/>
      <c r="BT45" s="302"/>
      <c r="BU45" s="324"/>
      <c r="BV45" s="324"/>
      <c r="BW45" s="324"/>
      <c r="BX45" s="324"/>
      <c r="BY45" s="324"/>
      <c r="BZ45" s="324"/>
      <c r="CA45" s="324"/>
      <c r="CB45" s="293"/>
      <c r="CC45" s="294"/>
      <c r="CD45" s="294"/>
      <c r="CE45" s="294"/>
      <c r="CF45" s="294"/>
      <c r="CG45" s="294"/>
      <c r="CH45" s="295"/>
      <c r="CI45" s="62">
        <f t="shared" si="1"/>
        <v>0</v>
      </c>
    </row>
    <row r="46" spans="1:87" ht="35.1" customHeight="1" x14ac:dyDescent="0.25">
      <c r="A46" s="40">
        <f t="shared" si="0"/>
        <v>34</v>
      </c>
      <c r="B46" s="304"/>
      <c r="C46" s="304"/>
      <c r="D46" s="305"/>
      <c r="E46" s="305"/>
      <c r="F46" s="305"/>
      <c r="G46" s="306"/>
      <c r="H46" s="307"/>
      <c r="I46" s="47"/>
      <c r="J46" s="72"/>
      <c r="K46" s="308"/>
      <c r="L46" s="308"/>
      <c r="M46" s="309"/>
      <c r="N46" s="309"/>
      <c r="O46" s="310"/>
      <c r="P46" s="310"/>
      <c r="Q46" s="311"/>
      <c r="R46" s="311"/>
      <c r="S46" s="298"/>
      <c r="T46" s="299"/>
      <c r="U46" s="298"/>
      <c r="V46" s="299"/>
      <c r="W46" s="312"/>
      <c r="X46" s="313"/>
      <c r="Y46" s="312"/>
      <c r="Z46" s="313"/>
      <c r="AA46" s="298"/>
      <c r="AB46" s="299"/>
      <c r="AC46" s="298"/>
      <c r="AD46" s="299"/>
      <c r="AE46" s="312"/>
      <c r="AF46" s="313"/>
      <c r="AG46" s="312"/>
      <c r="AH46" s="313"/>
      <c r="AI46" s="298"/>
      <c r="AJ46" s="299"/>
      <c r="AK46" s="298"/>
      <c r="AL46" s="299"/>
      <c r="AM46" s="312"/>
      <c r="AN46" s="313"/>
      <c r="AO46" s="312"/>
      <c r="AP46" s="313"/>
      <c r="AQ46" s="298"/>
      <c r="AR46" s="299"/>
      <c r="AS46" s="298"/>
      <c r="AT46" s="299"/>
      <c r="AU46" s="312"/>
      <c r="AV46" s="313"/>
      <c r="AW46" s="312"/>
      <c r="AX46" s="313"/>
      <c r="AY46" s="298"/>
      <c r="AZ46" s="299"/>
      <c r="BA46" s="298"/>
      <c r="BB46" s="299"/>
      <c r="BC46" s="312"/>
      <c r="BD46" s="313"/>
      <c r="BE46" s="312"/>
      <c r="BF46" s="313"/>
      <c r="BG46" s="298"/>
      <c r="BH46" s="299"/>
      <c r="BI46" s="298"/>
      <c r="BJ46" s="299"/>
      <c r="BK46" s="312"/>
      <c r="BL46" s="313"/>
      <c r="BM46" s="312"/>
      <c r="BN46" s="313"/>
      <c r="BO46" s="300"/>
      <c r="BP46" s="300"/>
      <c r="BQ46" s="300"/>
      <c r="BR46" s="66"/>
      <c r="BS46" s="314"/>
      <c r="BT46" s="315"/>
      <c r="BU46" s="324"/>
      <c r="BV46" s="324"/>
      <c r="BW46" s="324"/>
      <c r="BX46" s="324"/>
      <c r="BY46" s="324"/>
      <c r="BZ46" s="324"/>
      <c r="CA46" s="324"/>
      <c r="CB46" s="293"/>
      <c r="CC46" s="294"/>
      <c r="CD46" s="294"/>
      <c r="CE46" s="294"/>
      <c r="CF46" s="294"/>
      <c r="CG46" s="294"/>
      <c r="CH46" s="295"/>
      <c r="CI46" s="62">
        <f t="shared" si="1"/>
        <v>0</v>
      </c>
    </row>
    <row r="47" spans="1:87" ht="35.1" customHeight="1" x14ac:dyDescent="0.25">
      <c r="A47" s="40">
        <f t="shared" si="0"/>
        <v>35</v>
      </c>
      <c r="B47" s="305"/>
      <c r="C47" s="305"/>
      <c r="D47" s="316"/>
      <c r="E47" s="316"/>
      <c r="F47" s="316"/>
      <c r="G47" s="317"/>
      <c r="H47" s="318"/>
      <c r="I47" s="47"/>
      <c r="J47" s="71"/>
      <c r="K47" s="308"/>
      <c r="L47" s="308"/>
      <c r="M47" s="319"/>
      <c r="N47" s="319"/>
      <c r="O47" s="310"/>
      <c r="P47" s="310"/>
      <c r="Q47" s="320"/>
      <c r="R47" s="320"/>
      <c r="S47" s="298"/>
      <c r="T47" s="299"/>
      <c r="U47" s="298"/>
      <c r="V47" s="299"/>
      <c r="W47" s="296"/>
      <c r="X47" s="297"/>
      <c r="Y47" s="296"/>
      <c r="Z47" s="297"/>
      <c r="AA47" s="298"/>
      <c r="AB47" s="299"/>
      <c r="AC47" s="298"/>
      <c r="AD47" s="299"/>
      <c r="AE47" s="296"/>
      <c r="AF47" s="297"/>
      <c r="AG47" s="296"/>
      <c r="AH47" s="297"/>
      <c r="AI47" s="298"/>
      <c r="AJ47" s="299"/>
      <c r="AK47" s="298"/>
      <c r="AL47" s="299"/>
      <c r="AM47" s="296"/>
      <c r="AN47" s="297"/>
      <c r="AO47" s="296"/>
      <c r="AP47" s="297"/>
      <c r="AQ47" s="298"/>
      <c r="AR47" s="299"/>
      <c r="AS47" s="298"/>
      <c r="AT47" s="299"/>
      <c r="AU47" s="296"/>
      <c r="AV47" s="297"/>
      <c r="AW47" s="296"/>
      <c r="AX47" s="297"/>
      <c r="AY47" s="298"/>
      <c r="AZ47" s="299"/>
      <c r="BA47" s="298"/>
      <c r="BB47" s="299"/>
      <c r="BC47" s="296"/>
      <c r="BD47" s="297"/>
      <c r="BE47" s="296"/>
      <c r="BF47" s="297"/>
      <c r="BG47" s="298"/>
      <c r="BH47" s="299"/>
      <c r="BI47" s="298"/>
      <c r="BJ47" s="299"/>
      <c r="BK47" s="296"/>
      <c r="BL47" s="297"/>
      <c r="BM47" s="296"/>
      <c r="BN47" s="297"/>
      <c r="BO47" s="300"/>
      <c r="BP47" s="300"/>
      <c r="BQ47" s="300"/>
      <c r="BR47" s="66"/>
      <c r="BS47" s="301"/>
      <c r="BT47" s="302"/>
      <c r="BU47" s="324"/>
      <c r="BV47" s="324"/>
      <c r="BW47" s="324"/>
      <c r="BX47" s="324"/>
      <c r="BY47" s="324"/>
      <c r="BZ47" s="324"/>
      <c r="CA47" s="324"/>
      <c r="CB47" s="293"/>
      <c r="CC47" s="294"/>
      <c r="CD47" s="294"/>
      <c r="CE47" s="294"/>
      <c r="CF47" s="294"/>
      <c r="CG47" s="294"/>
      <c r="CH47" s="295"/>
      <c r="CI47" s="62">
        <f t="shared" si="1"/>
        <v>0</v>
      </c>
    </row>
    <row r="48" spans="1:87" ht="35.1" customHeight="1" x14ac:dyDescent="0.25">
      <c r="A48" s="40">
        <f t="shared" si="0"/>
        <v>36</v>
      </c>
      <c r="B48" s="304"/>
      <c r="C48" s="304"/>
      <c r="D48" s="305"/>
      <c r="E48" s="305"/>
      <c r="F48" s="305"/>
      <c r="G48" s="306"/>
      <c r="H48" s="307"/>
      <c r="I48" s="47"/>
      <c r="J48" s="72"/>
      <c r="K48" s="308"/>
      <c r="L48" s="308"/>
      <c r="M48" s="309"/>
      <c r="N48" s="309"/>
      <c r="O48" s="310"/>
      <c r="P48" s="310"/>
      <c r="Q48" s="311"/>
      <c r="R48" s="311"/>
      <c r="S48" s="298"/>
      <c r="T48" s="299"/>
      <c r="U48" s="298"/>
      <c r="V48" s="299"/>
      <c r="W48" s="312"/>
      <c r="X48" s="313"/>
      <c r="Y48" s="312"/>
      <c r="Z48" s="313"/>
      <c r="AA48" s="298"/>
      <c r="AB48" s="299"/>
      <c r="AC48" s="298"/>
      <c r="AD48" s="299"/>
      <c r="AE48" s="312"/>
      <c r="AF48" s="313"/>
      <c r="AG48" s="312"/>
      <c r="AH48" s="313"/>
      <c r="AI48" s="298"/>
      <c r="AJ48" s="299"/>
      <c r="AK48" s="298"/>
      <c r="AL48" s="299"/>
      <c r="AM48" s="312"/>
      <c r="AN48" s="313"/>
      <c r="AO48" s="312"/>
      <c r="AP48" s="313"/>
      <c r="AQ48" s="298"/>
      <c r="AR48" s="299"/>
      <c r="AS48" s="298"/>
      <c r="AT48" s="299"/>
      <c r="AU48" s="312"/>
      <c r="AV48" s="313"/>
      <c r="AW48" s="312"/>
      <c r="AX48" s="313"/>
      <c r="AY48" s="298"/>
      <c r="AZ48" s="299"/>
      <c r="BA48" s="298"/>
      <c r="BB48" s="299"/>
      <c r="BC48" s="312"/>
      <c r="BD48" s="313"/>
      <c r="BE48" s="312"/>
      <c r="BF48" s="313"/>
      <c r="BG48" s="298"/>
      <c r="BH48" s="299"/>
      <c r="BI48" s="298"/>
      <c r="BJ48" s="299"/>
      <c r="BK48" s="312"/>
      <c r="BL48" s="313"/>
      <c r="BM48" s="312"/>
      <c r="BN48" s="313"/>
      <c r="BO48" s="300"/>
      <c r="BP48" s="300"/>
      <c r="BQ48" s="300"/>
      <c r="BR48" s="66"/>
      <c r="BS48" s="314"/>
      <c r="BT48" s="315"/>
      <c r="BU48" s="324"/>
      <c r="BV48" s="324"/>
      <c r="BW48" s="324"/>
      <c r="BX48" s="324"/>
      <c r="BY48" s="324"/>
      <c r="BZ48" s="324"/>
      <c r="CA48" s="324"/>
      <c r="CB48" s="293"/>
      <c r="CC48" s="294"/>
      <c r="CD48" s="294"/>
      <c r="CE48" s="294"/>
      <c r="CF48" s="294"/>
      <c r="CG48" s="294"/>
      <c r="CH48" s="295"/>
      <c r="CI48" s="62">
        <f t="shared" si="1"/>
        <v>0</v>
      </c>
    </row>
    <row r="49" spans="1:87" ht="35.1" customHeight="1" x14ac:dyDescent="0.25">
      <c r="A49" s="40">
        <f t="shared" si="0"/>
        <v>37</v>
      </c>
      <c r="B49" s="305"/>
      <c r="C49" s="305"/>
      <c r="D49" s="316"/>
      <c r="E49" s="316"/>
      <c r="F49" s="316"/>
      <c r="G49" s="317"/>
      <c r="H49" s="318"/>
      <c r="I49" s="47"/>
      <c r="J49" s="71"/>
      <c r="K49" s="308"/>
      <c r="L49" s="308"/>
      <c r="M49" s="319"/>
      <c r="N49" s="319"/>
      <c r="O49" s="310"/>
      <c r="P49" s="310"/>
      <c r="Q49" s="320"/>
      <c r="R49" s="320"/>
      <c r="S49" s="298"/>
      <c r="T49" s="299"/>
      <c r="U49" s="298"/>
      <c r="V49" s="299"/>
      <c r="W49" s="296"/>
      <c r="X49" s="297"/>
      <c r="Y49" s="296"/>
      <c r="Z49" s="297"/>
      <c r="AA49" s="298"/>
      <c r="AB49" s="299"/>
      <c r="AC49" s="298"/>
      <c r="AD49" s="299"/>
      <c r="AE49" s="296"/>
      <c r="AF49" s="297"/>
      <c r="AG49" s="296"/>
      <c r="AH49" s="297"/>
      <c r="AI49" s="298"/>
      <c r="AJ49" s="299"/>
      <c r="AK49" s="298"/>
      <c r="AL49" s="299"/>
      <c r="AM49" s="296"/>
      <c r="AN49" s="297"/>
      <c r="AO49" s="296"/>
      <c r="AP49" s="297"/>
      <c r="AQ49" s="298"/>
      <c r="AR49" s="299"/>
      <c r="AS49" s="298"/>
      <c r="AT49" s="299"/>
      <c r="AU49" s="296"/>
      <c r="AV49" s="297"/>
      <c r="AW49" s="296"/>
      <c r="AX49" s="297"/>
      <c r="AY49" s="298"/>
      <c r="AZ49" s="299"/>
      <c r="BA49" s="298"/>
      <c r="BB49" s="299"/>
      <c r="BC49" s="296"/>
      <c r="BD49" s="297"/>
      <c r="BE49" s="296"/>
      <c r="BF49" s="297"/>
      <c r="BG49" s="298"/>
      <c r="BH49" s="299"/>
      <c r="BI49" s="298"/>
      <c r="BJ49" s="299"/>
      <c r="BK49" s="296"/>
      <c r="BL49" s="297"/>
      <c r="BM49" s="296"/>
      <c r="BN49" s="297"/>
      <c r="BO49" s="300"/>
      <c r="BP49" s="300"/>
      <c r="BQ49" s="300"/>
      <c r="BR49" s="66"/>
      <c r="BS49" s="301"/>
      <c r="BT49" s="302"/>
      <c r="BU49" s="324"/>
      <c r="BV49" s="324"/>
      <c r="BW49" s="324"/>
      <c r="BX49" s="324"/>
      <c r="BY49" s="324"/>
      <c r="BZ49" s="324"/>
      <c r="CA49" s="324"/>
      <c r="CB49" s="293"/>
      <c r="CC49" s="294"/>
      <c r="CD49" s="294"/>
      <c r="CE49" s="294"/>
      <c r="CF49" s="294"/>
      <c r="CG49" s="294"/>
      <c r="CH49" s="295"/>
      <c r="CI49" s="62">
        <f t="shared" si="1"/>
        <v>0</v>
      </c>
    </row>
    <row r="50" spans="1:87" ht="35.1" customHeight="1" x14ac:dyDescent="0.25">
      <c r="A50" s="40">
        <f t="shared" si="0"/>
        <v>38</v>
      </c>
      <c r="B50" s="304"/>
      <c r="C50" s="304"/>
      <c r="D50" s="305"/>
      <c r="E50" s="305"/>
      <c r="F50" s="305"/>
      <c r="G50" s="306"/>
      <c r="H50" s="307"/>
      <c r="I50" s="47"/>
      <c r="J50" s="72"/>
      <c r="K50" s="308"/>
      <c r="L50" s="308"/>
      <c r="M50" s="309"/>
      <c r="N50" s="309"/>
      <c r="O50" s="310"/>
      <c r="P50" s="310"/>
      <c r="Q50" s="311"/>
      <c r="R50" s="311"/>
      <c r="S50" s="298"/>
      <c r="T50" s="299"/>
      <c r="U50" s="298"/>
      <c r="V50" s="299"/>
      <c r="W50" s="312"/>
      <c r="X50" s="313"/>
      <c r="Y50" s="312"/>
      <c r="Z50" s="313"/>
      <c r="AA50" s="298"/>
      <c r="AB50" s="299"/>
      <c r="AC50" s="298"/>
      <c r="AD50" s="299"/>
      <c r="AE50" s="312"/>
      <c r="AF50" s="313"/>
      <c r="AG50" s="312"/>
      <c r="AH50" s="313"/>
      <c r="AI50" s="298"/>
      <c r="AJ50" s="299"/>
      <c r="AK50" s="298"/>
      <c r="AL50" s="299"/>
      <c r="AM50" s="312"/>
      <c r="AN50" s="313"/>
      <c r="AO50" s="312"/>
      <c r="AP50" s="313"/>
      <c r="AQ50" s="298"/>
      <c r="AR50" s="299"/>
      <c r="AS50" s="298"/>
      <c r="AT50" s="299"/>
      <c r="AU50" s="312"/>
      <c r="AV50" s="313"/>
      <c r="AW50" s="312"/>
      <c r="AX50" s="313"/>
      <c r="AY50" s="298"/>
      <c r="AZ50" s="299"/>
      <c r="BA50" s="298"/>
      <c r="BB50" s="299"/>
      <c r="BC50" s="312"/>
      <c r="BD50" s="313"/>
      <c r="BE50" s="312"/>
      <c r="BF50" s="313"/>
      <c r="BG50" s="298"/>
      <c r="BH50" s="299"/>
      <c r="BI50" s="298"/>
      <c r="BJ50" s="299"/>
      <c r="BK50" s="312"/>
      <c r="BL50" s="313"/>
      <c r="BM50" s="312"/>
      <c r="BN50" s="313"/>
      <c r="BO50" s="300"/>
      <c r="BP50" s="300"/>
      <c r="BQ50" s="300"/>
      <c r="BR50" s="66"/>
      <c r="BS50" s="314"/>
      <c r="BT50" s="315"/>
      <c r="BU50" s="324"/>
      <c r="BV50" s="324"/>
      <c r="BW50" s="324"/>
      <c r="BX50" s="324"/>
      <c r="BY50" s="324"/>
      <c r="BZ50" s="324"/>
      <c r="CA50" s="324"/>
      <c r="CB50" s="293"/>
      <c r="CC50" s="294"/>
      <c r="CD50" s="294"/>
      <c r="CE50" s="294"/>
      <c r="CF50" s="294"/>
      <c r="CG50" s="294"/>
      <c r="CH50" s="295"/>
      <c r="CI50" s="62">
        <f t="shared" si="1"/>
        <v>0</v>
      </c>
    </row>
    <row r="51" spans="1:87" ht="35.1" customHeight="1" x14ac:dyDescent="0.25">
      <c r="A51" s="40">
        <f t="shared" si="0"/>
        <v>39</v>
      </c>
      <c r="B51" s="305"/>
      <c r="C51" s="305"/>
      <c r="D51" s="316"/>
      <c r="E51" s="316"/>
      <c r="F51" s="316"/>
      <c r="G51" s="317"/>
      <c r="H51" s="318"/>
      <c r="I51" s="47"/>
      <c r="J51" s="71"/>
      <c r="K51" s="308"/>
      <c r="L51" s="308"/>
      <c r="M51" s="319"/>
      <c r="N51" s="319"/>
      <c r="O51" s="310"/>
      <c r="P51" s="310"/>
      <c r="Q51" s="320"/>
      <c r="R51" s="320"/>
      <c r="S51" s="298"/>
      <c r="T51" s="299"/>
      <c r="U51" s="298"/>
      <c r="V51" s="299"/>
      <c r="W51" s="296"/>
      <c r="X51" s="297"/>
      <c r="Y51" s="296"/>
      <c r="Z51" s="297"/>
      <c r="AA51" s="298"/>
      <c r="AB51" s="299"/>
      <c r="AC51" s="298"/>
      <c r="AD51" s="299"/>
      <c r="AE51" s="296"/>
      <c r="AF51" s="297"/>
      <c r="AG51" s="296"/>
      <c r="AH51" s="297"/>
      <c r="AI51" s="298"/>
      <c r="AJ51" s="299"/>
      <c r="AK51" s="298"/>
      <c r="AL51" s="299"/>
      <c r="AM51" s="296"/>
      <c r="AN51" s="297"/>
      <c r="AO51" s="296"/>
      <c r="AP51" s="297"/>
      <c r="AQ51" s="298"/>
      <c r="AR51" s="299"/>
      <c r="AS51" s="298"/>
      <c r="AT51" s="299"/>
      <c r="AU51" s="296"/>
      <c r="AV51" s="297"/>
      <c r="AW51" s="296"/>
      <c r="AX51" s="297"/>
      <c r="AY51" s="298"/>
      <c r="AZ51" s="299"/>
      <c r="BA51" s="298"/>
      <c r="BB51" s="299"/>
      <c r="BC51" s="296"/>
      <c r="BD51" s="297"/>
      <c r="BE51" s="296"/>
      <c r="BF51" s="297"/>
      <c r="BG51" s="298"/>
      <c r="BH51" s="299"/>
      <c r="BI51" s="298"/>
      <c r="BJ51" s="299"/>
      <c r="BK51" s="296"/>
      <c r="BL51" s="297"/>
      <c r="BM51" s="296"/>
      <c r="BN51" s="297"/>
      <c r="BO51" s="300"/>
      <c r="BP51" s="300"/>
      <c r="BQ51" s="300"/>
      <c r="BR51" s="66"/>
      <c r="BS51" s="301"/>
      <c r="BT51" s="302"/>
      <c r="BU51" s="324"/>
      <c r="BV51" s="324"/>
      <c r="BW51" s="324"/>
      <c r="BX51" s="324"/>
      <c r="BY51" s="324"/>
      <c r="BZ51" s="324"/>
      <c r="CA51" s="324"/>
      <c r="CB51" s="293"/>
      <c r="CC51" s="294"/>
      <c r="CD51" s="294"/>
      <c r="CE51" s="294"/>
      <c r="CF51" s="294"/>
      <c r="CG51" s="294"/>
      <c r="CH51" s="295"/>
      <c r="CI51" s="62">
        <f t="shared" si="1"/>
        <v>0</v>
      </c>
    </row>
    <row r="52" spans="1:87" ht="35.1" customHeight="1" x14ac:dyDescent="0.25">
      <c r="A52" s="40">
        <f t="shared" si="0"/>
        <v>40</v>
      </c>
      <c r="B52" s="304"/>
      <c r="C52" s="304"/>
      <c r="D52" s="305"/>
      <c r="E52" s="305"/>
      <c r="F52" s="305"/>
      <c r="G52" s="306"/>
      <c r="H52" s="307"/>
      <c r="I52" s="47"/>
      <c r="J52" s="72"/>
      <c r="K52" s="308"/>
      <c r="L52" s="308"/>
      <c r="M52" s="309"/>
      <c r="N52" s="309"/>
      <c r="O52" s="310"/>
      <c r="P52" s="310"/>
      <c r="Q52" s="311"/>
      <c r="R52" s="311"/>
      <c r="S52" s="298"/>
      <c r="T52" s="299"/>
      <c r="U52" s="298"/>
      <c r="V52" s="299"/>
      <c r="W52" s="312"/>
      <c r="X52" s="313"/>
      <c r="Y52" s="312"/>
      <c r="Z52" s="313"/>
      <c r="AA52" s="298"/>
      <c r="AB52" s="299"/>
      <c r="AC52" s="298"/>
      <c r="AD52" s="299"/>
      <c r="AE52" s="312"/>
      <c r="AF52" s="313"/>
      <c r="AG52" s="312"/>
      <c r="AH52" s="313"/>
      <c r="AI52" s="298"/>
      <c r="AJ52" s="299"/>
      <c r="AK52" s="298"/>
      <c r="AL52" s="299"/>
      <c r="AM52" s="312"/>
      <c r="AN52" s="313"/>
      <c r="AO52" s="312"/>
      <c r="AP52" s="313"/>
      <c r="AQ52" s="298"/>
      <c r="AR52" s="299"/>
      <c r="AS52" s="298"/>
      <c r="AT52" s="299"/>
      <c r="AU52" s="312"/>
      <c r="AV52" s="313"/>
      <c r="AW52" s="312"/>
      <c r="AX52" s="313"/>
      <c r="AY52" s="298"/>
      <c r="AZ52" s="299"/>
      <c r="BA52" s="298"/>
      <c r="BB52" s="299"/>
      <c r="BC52" s="312"/>
      <c r="BD52" s="313"/>
      <c r="BE52" s="312"/>
      <c r="BF52" s="313"/>
      <c r="BG52" s="298"/>
      <c r="BH52" s="299"/>
      <c r="BI52" s="298"/>
      <c r="BJ52" s="299"/>
      <c r="BK52" s="312"/>
      <c r="BL52" s="313"/>
      <c r="BM52" s="312"/>
      <c r="BN52" s="313"/>
      <c r="BO52" s="300"/>
      <c r="BP52" s="300"/>
      <c r="BQ52" s="300"/>
      <c r="BR52" s="66"/>
      <c r="BS52" s="314"/>
      <c r="BT52" s="315"/>
      <c r="BU52" s="324"/>
      <c r="BV52" s="324"/>
      <c r="BW52" s="324"/>
      <c r="BX52" s="324"/>
      <c r="BY52" s="324"/>
      <c r="BZ52" s="324"/>
      <c r="CA52" s="324"/>
      <c r="CB52" s="293"/>
      <c r="CC52" s="294"/>
      <c r="CD52" s="294"/>
      <c r="CE52" s="294"/>
      <c r="CF52" s="294"/>
      <c r="CG52" s="294"/>
      <c r="CH52" s="295"/>
      <c r="CI52" s="62">
        <f t="shared" si="1"/>
        <v>0</v>
      </c>
    </row>
    <row r="53" spans="1:87" ht="35.1" customHeight="1" x14ac:dyDescent="0.25">
      <c r="A53" s="40">
        <f t="shared" si="0"/>
        <v>41</v>
      </c>
      <c r="B53" s="305"/>
      <c r="C53" s="305"/>
      <c r="D53" s="316"/>
      <c r="E53" s="316"/>
      <c r="F53" s="316"/>
      <c r="G53" s="317"/>
      <c r="H53" s="318"/>
      <c r="I53" s="47"/>
      <c r="J53" s="71"/>
      <c r="K53" s="308"/>
      <c r="L53" s="308"/>
      <c r="M53" s="319"/>
      <c r="N53" s="319"/>
      <c r="O53" s="310"/>
      <c r="P53" s="310"/>
      <c r="Q53" s="320"/>
      <c r="R53" s="320"/>
      <c r="S53" s="298"/>
      <c r="T53" s="299"/>
      <c r="U53" s="298"/>
      <c r="V53" s="299"/>
      <c r="W53" s="296"/>
      <c r="X53" s="297"/>
      <c r="Y53" s="296"/>
      <c r="Z53" s="297"/>
      <c r="AA53" s="298"/>
      <c r="AB53" s="299"/>
      <c r="AC53" s="298"/>
      <c r="AD53" s="299"/>
      <c r="AE53" s="296"/>
      <c r="AF53" s="297"/>
      <c r="AG53" s="296"/>
      <c r="AH53" s="297"/>
      <c r="AI53" s="298"/>
      <c r="AJ53" s="299"/>
      <c r="AK53" s="298"/>
      <c r="AL53" s="299"/>
      <c r="AM53" s="296"/>
      <c r="AN53" s="297"/>
      <c r="AO53" s="296"/>
      <c r="AP53" s="297"/>
      <c r="AQ53" s="298"/>
      <c r="AR53" s="299"/>
      <c r="AS53" s="298"/>
      <c r="AT53" s="299"/>
      <c r="AU53" s="296"/>
      <c r="AV53" s="297"/>
      <c r="AW53" s="296"/>
      <c r="AX53" s="297"/>
      <c r="AY53" s="298"/>
      <c r="AZ53" s="299"/>
      <c r="BA53" s="298"/>
      <c r="BB53" s="299"/>
      <c r="BC53" s="296"/>
      <c r="BD53" s="297"/>
      <c r="BE53" s="296"/>
      <c r="BF53" s="297"/>
      <c r="BG53" s="298"/>
      <c r="BH53" s="299"/>
      <c r="BI53" s="298"/>
      <c r="BJ53" s="299"/>
      <c r="BK53" s="296"/>
      <c r="BL53" s="297"/>
      <c r="BM53" s="296"/>
      <c r="BN53" s="297"/>
      <c r="BO53" s="300"/>
      <c r="BP53" s="300"/>
      <c r="BQ53" s="300"/>
      <c r="BR53" s="66"/>
      <c r="BS53" s="301"/>
      <c r="BT53" s="302"/>
      <c r="BU53" s="324"/>
      <c r="BV53" s="324"/>
      <c r="BW53" s="324"/>
      <c r="BX53" s="324"/>
      <c r="BY53" s="324"/>
      <c r="BZ53" s="324"/>
      <c r="CA53" s="324"/>
      <c r="CB53" s="293"/>
      <c r="CC53" s="294"/>
      <c r="CD53" s="294"/>
      <c r="CE53" s="294"/>
      <c r="CF53" s="294"/>
      <c r="CG53" s="294"/>
      <c r="CH53" s="295"/>
      <c r="CI53" s="62">
        <f t="shared" si="1"/>
        <v>0</v>
      </c>
    </row>
    <row r="54" spans="1:87" ht="35.1" customHeight="1" x14ac:dyDescent="0.25">
      <c r="A54" s="40">
        <f t="shared" si="0"/>
        <v>42</v>
      </c>
      <c r="B54" s="304"/>
      <c r="C54" s="304"/>
      <c r="D54" s="305"/>
      <c r="E54" s="305"/>
      <c r="F54" s="305"/>
      <c r="G54" s="306"/>
      <c r="H54" s="307"/>
      <c r="I54" s="47"/>
      <c r="J54" s="72"/>
      <c r="K54" s="308"/>
      <c r="L54" s="308"/>
      <c r="M54" s="309"/>
      <c r="N54" s="309"/>
      <c r="O54" s="310"/>
      <c r="P54" s="310"/>
      <c r="Q54" s="311"/>
      <c r="R54" s="311"/>
      <c r="S54" s="298"/>
      <c r="T54" s="299"/>
      <c r="U54" s="298"/>
      <c r="V54" s="299"/>
      <c r="W54" s="312"/>
      <c r="X54" s="313"/>
      <c r="Y54" s="312"/>
      <c r="Z54" s="313"/>
      <c r="AA54" s="298"/>
      <c r="AB54" s="299"/>
      <c r="AC54" s="298"/>
      <c r="AD54" s="299"/>
      <c r="AE54" s="312"/>
      <c r="AF54" s="313"/>
      <c r="AG54" s="312"/>
      <c r="AH54" s="313"/>
      <c r="AI54" s="298"/>
      <c r="AJ54" s="299"/>
      <c r="AK54" s="298"/>
      <c r="AL54" s="299"/>
      <c r="AM54" s="312"/>
      <c r="AN54" s="313"/>
      <c r="AO54" s="312"/>
      <c r="AP54" s="313"/>
      <c r="AQ54" s="298"/>
      <c r="AR54" s="299"/>
      <c r="AS54" s="298"/>
      <c r="AT54" s="299"/>
      <c r="AU54" s="312"/>
      <c r="AV54" s="313"/>
      <c r="AW54" s="312"/>
      <c r="AX54" s="313"/>
      <c r="AY54" s="298"/>
      <c r="AZ54" s="299"/>
      <c r="BA54" s="298"/>
      <c r="BB54" s="299"/>
      <c r="BC54" s="312"/>
      <c r="BD54" s="313"/>
      <c r="BE54" s="312"/>
      <c r="BF54" s="313"/>
      <c r="BG54" s="298"/>
      <c r="BH54" s="299"/>
      <c r="BI54" s="298"/>
      <c r="BJ54" s="299"/>
      <c r="BK54" s="312"/>
      <c r="BL54" s="313"/>
      <c r="BM54" s="312"/>
      <c r="BN54" s="313"/>
      <c r="BO54" s="300"/>
      <c r="BP54" s="300"/>
      <c r="BQ54" s="300"/>
      <c r="BR54" s="66"/>
      <c r="BS54" s="314"/>
      <c r="BT54" s="315"/>
      <c r="BU54" s="324"/>
      <c r="BV54" s="324"/>
      <c r="BW54" s="324"/>
      <c r="BX54" s="324"/>
      <c r="BY54" s="324"/>
      <c r="BZ54" s="324"/>
      <c r="CA54" s="324"/>
      <c r="CB54" s="293"/>
      <c r="CC54" s="294"/>
      <c r="CD54" s="294"/>
      <c r="CE54" s="294"/>
      <c r="CF54" s="294"/>
      <c r="CG54" s="294"/>
      <c r="CH54" s="295"/>
      <c r="CI54" s="62">
        <f t="shared" si="1"/>
        <v>0</v>
      </c>
    </row>
    <row r="55" spans="1:87" ht="35.1" customHeight="1" x14ac:dyDescent="0.25">
      <c r="A55" s="40">
        <f>ROW(A43)</f>
        <v>43</v>
      </c>
      <c r="B55" s="305"/>
      <c r="C55" s="305"/>
      <c r="D55" s="316"/>
      <c r="E55" s="316"/>
      <c r="F55" s="316"/>
      <c r="G55" s="317"/>
      <c r="H55" s="318"/>
      <c r="I55" s="47"/>
      <c r="J55" s="71"/>
      <c r="K55" s="308"/>
      <c r="L55" s="308"/>
      <c r="M55" s="319"/>
      <c r="N55" s="319"/>
      <c r="O55" s="310"/>
      <c r="P55" s="310"/>
      <c r="Q55" s="320"/>
      <c r="R55" s="320"/>
      <c r="S55" s="298"/>
      <c r="T55" s="299"/>
      <c r="U55" s="298"/>
      <c r="V55" s="299"/>
      <c r="W55" s="296"/>
      <c r="X55" s="297"/>
      <c r="Y55" s="296"/>
      <c r="Z55" s="297"/>
      <c r="AA55" s="298"/>
      <c r="AB55" s="299"/>
      <c r="AC55" s="298"/>
      <c r="AD55" s="299"/>
      <c r="AE55" s="296"/>
      <c r="AF55" s="297"/>
      <c r="AG55" s="296"/>
      <c r="AH55" s="297"/>
      <c r="AI55" s="298"/>
      <c r="AJ55" s="299"/>
      <c r="AK55" s="298"/>
      <c r="AL55" s="299"/>
      <c r="AM55" s="296"/>
      <c r="AN55" s="297"/>
      <c r="AO55" s="296"/>
      <c r="AP55" s="297"/>
      <c r="AQ55" s="298"/>
      <c r="AR55" s="299"/>
      <c r="AS55" s="298"/>
      <c r="AT55" s="299"/>
      <c r="AU55" s="296"/>
      <c r="AV55" s="297"/>
      <c r="AW55" s="296"/>
      <c r="AX55" s="297"/>
      <c r="AY55" s="298"/>
      <c r="AZ55" s="299"/>
      <c r="BA55" s="298"/>
      <c r="BB55" s="299"/>
      <c r="BC55" s="296"/>
      <c r="BD55" s="297"/>
      <c r="BE55" s="296"/>
      <c r="BF55" s="297"/>
      <c r="BG55" s="298"/>
      <c r="BH55" s="299"/>
      <c r="BI55" s="298"/>
      <c r="BJ55" s="299"/>
      <c r="BK55" s="296"/>
      <c r="BL55" s="297"/>
      <c r="BM55" s="296"/>
      <c r="BN55" s="297"/>
      <c r="BO55" s="321"/>
      <c r="BP55" s="322"/>
      <c r="BQ55" s="323"/>
      <c r="BR55" s="66"/>
      <c r="BS55" s="301"/>
      <c r="BT55" s="302"/>
      <c r="BU55" s="324"/>
      <c r="BV55" s="324"/>
      <c r="BW55" s="324"/>
      <c r="BX55" s="324"/>
      <c r="BY55" s="324"/>
      <c r="BZ55" s="324"/>
      <c r="CA55" s="324"/>
      <c r="CB55" s="293"/>
      <c r="CC55" s="294"/>
      <c r="CD55" s="294"/>
      <c r="CE55" s="294"/>
      <c r="CF55" s="294"/>
      <c r="CG55" s="294"/>
      <c r="CH55" s="295"/>
      <c r="CI55" s="62">
        <f t="shared" si="1"/>
        <v>0</v>
      </c>
    </row>
    <row r="56" spans="1:87" ht="35.1" customHeight="1" x14ac:dyDescent="0.25">
      <c r="A56" s="40">
        <f t="shared" si="0"/>
        <v>44</v>
      </c>
      <c r="B56" s="304"/>
      <c r="C56" s="304"/>
      <c r="D56" s="305"/>
      <c r="E56" s="305"/>
      <c r="F56" s="305"/>
      <c r="G56" s="306"/>
      <c r="H56" s="307"/>
      <c r="I56" s="47"/>
      <c r="J56" s="72"/>
      <c r="K56" s="308"/>
      <c r="L56" s="308"/>
      <c r="M56" s="309"/>
      <c r="N56" s="309"/>
      <c r="O56" s="310"/>
      <c r="P56" s="310"/>
      <c r="Q56" s="311"/>
      <c r="R56" s="311"/>
      <c r="S56" s="298"/>
      <c r="T56" s="299"/>
      <c r="U56" s="298"/>
      <c r="V56" s="299"/>
      <c r="W56" s="312"/>
      <c r="X56" s="313"/>
      <c r="Y56" s="312"/>
      <c r="Z56" s="313"/>
      <c r="AA56" s="298"/>
      <c r="AB56" s="299"/>
      <c r="AC56" s="298"/>
      <c r="AD56" s="299"/>
      <c r="AE56" s="312"/>
      <c r="AF56" s="313"/>
      <c r="AG56" s="312"/>
      <c r="AH56" s="313"/>
      <c r="AI56" s="298"/>
      <c r="AJ56" s="299"/>
      <c r="AK56" s="298"/>
      <c r="AL56" s="299"/>
      <c r="AM56" s="312"/>
      <c r="AN56" s="313"/>
      <c r="AO56" s="312"/>
      <c r="AP56" s="313"/>
      <c r="AQ56" s="298"/>
      <c r="AR56" s="299"/>
      <c r="AS56" s="298"/>
      <c r="AT56" s="299"/>
      <c r="AU56" s="312"/>
      <c r="AV56" s="313"/>
      <c r="AW56" s="312"/>
      <c r="AX56" s="313"/>
      <c r="AY56" s="298"/>
      <c r="AZ56" s="299"/>
      <c r="BA56" s="298"/>
      <c r="BB56" s="299"/>
      <c r="BC56" s="312"/>
      <c r="BD56" s="313"/>
      <c r="BE56" s="312"/>
      <c r="BF56" s="313"/>
      <c r="BG56" s="298"/>
      <c r="BH56" s="299"/>
      <c r="BI56" s="298"/>
      <c r="BJ56" s="299"/>
      <c r="BK56" s="312"/>
      <c r="BL56" s="313"/>
      <c r="BM56" s="312"/>
      <c r="BN56" s="313"/>
      <c r="BO56" s="300"/>
      <c r="BP56" s="300"/>
      <c r="BQ56" s="300"/>
      <c r="BR56" s="66"/>
      <c r="BS56" s="314"/>
      <c r="BT56" s="315"/>
      <c r="BU56" s="324"/>
      <c r="BV56" s="324"/>
      <c r="BW56" s="324"/>
      <c r="BX56" s="324"/>
      <c r="BY56" s="324"/>
      <c r="BZ56" s="324"/>
      <c r="CA56" s="324"/>
      <c r="CB56" s="293"/>
      <c r="CC56" s="294"/>
      <c r="CD56" s="294"/>
      <c r="CE56" s="294"/>
      <c r="CF56" s="294"/>
      <c r="CG56" s="294"/>
      <c r="CH56" s="295"/>
      <c r="CI56" s="62">
        <f t="shared" si="1"/>
        <v>0</v>
      </c>
    </row>
    <row r="57" spans="1:87" ht="35.1" customHeight="1" x14ac:dyDescent="0.25">
      <c r="A57" s="40">
        <f t="shared" si="0"/>
        <v>45</v>
      </c>
      <c r="B57" s="305"/>
      <c r="C57" s="305"/>
      <c r="D57" s="316"/>
      <c r="E57" s="316"/>
      <c r="F57" s="316"/>
      <c r="G57" s="317"/>
      <c r="H57" s="318"/>
      <c r="I57" s="47"/>
      <c r="J57" s="71"/>
      <c r="K57" s="308"/>
      <c r="L57" s="308"/>
      <c r="M57" s="319"/>
      <c r="N57" s="319"/>
      <c r="O57" s="310"/>
      <c r="P57" s="310"/>
      <c r="Q57" s="320"/>
      <c r="R57" s="320"/>
      <c r="S57" s="298"/>
      <c r="T57" s="299"/>
      <c r="U57" s="298"/>
      <c r="V57" s="299"/>
      <c r="W57" s="296"/>
      <c r="X57" s="297"/>
      <c r="Y57" s="296"/>
      <c r="Z57" s="297"/>
      <c r="AA57" s="298"/>
      <c r="AB57" s="299"/>
      <c r="AC57" s="298"/>
      <c r="AD57" s="299"/>
      <c r="AE57" s="296"/>
      <c r="AF57" s="297"/>
      <c r="AG57" s="296"/>
      <c r="AH57" s="297"/>
      <c r="AI57" s="298"/>
      <c r="AJ57" s="299"/>
      <c r="AK57" s="298"/>
      <c r="AL57" s="299"/>
      <c r="AM57" s="296"/>
      <c r="AN57" s="297"/>
      <c r="AO57" s="296"/>
      <c r="AP57" s="297"/>
      <c r="AQ57" s="298"/>
      <c r="AR57" s="299"/>
      <c r="AS57" s="298"/>
      <c r="AT57" s="299"/>
      <c r="AU57" s="296"/>
      <c r="AV57" s="297"/>
      <c r="AW57" s="296"/>
      <c r="AX57" s="297"/>
      <c r="AY57" s="298"/>
      <c r="AZ57" s="299"/>
      <c r="BA57" s="298"/>
      <c r="BB57" s="299"/>
      <c r="BC57" s="296"/>
      <c r="BD57" s="297"/>
      <c r="BE57" s="296"/>
      <c r="BF57" s="297"/>
      <c r="BG57" s="298"/>
      <c r="BH57" s="299"/>
      <c r="BI57" s="298"/>
      <c r="BJ57" s="299"/>
      <c r="BK57" s="296"/>
      <c r="BL57" s="297"/>
      <c r="BM57" s="296"/>
      <c r="BN57" s="297"/>
      <c r="BO57" s="300"/>
      <c r="BP57" s="300"/>
      <c r="BQ57" s="300"/>
      <c r="BR57" s="66"/>
      <c r="BS57" s="301"/>
      <c r="BT57" s="302"/>
      <c r="BU57" s="324"/>
      <c r="BV57" s="324"/>
      <c r="BW57" s="324"/>
      <c r="BX57" s="324"/>
      <c r="BY57" s="324"/>
      <c r="BZ57" s="324"/>
      <c r="CA57" s="324"/>
      <c r="CB57" s="293"/>
      <c r="CC57" s="294"/>
      <c r="CD57" s="294"/>
      <c r="CE57" s="294"/>
      <c r="CF57" s="294"/>
      <c r="CG57" s="294"/>
      <c r="CH57" s="295"/>
      <c r="CI57" s="62">
        <f t="shared" si="1"/>
        <v>0</v>
      </c>
    </row>
    <row r="58" spans="1:87" ht="35.1" customHeight="1" x14ac:dyDescent="0.25">
      <c r="A58" s="40">
        <f t="shared" si="0"/>
        <v>46</v>
      </c>
      <c r="B58" s="304"/>
      <c r="C58" s="304"/>
      <c r="D58" s="305"/>
      <c r="E58" s="305"/>
      <c r="F58" s="305"/>
      <c r="G58" s="306"/>
      <c r="H58" s="307"/>
      <c r="I58" s="47"/>
      <c r="J58" s="72"/>
      <c r="K58" s="308"/>
      <c r="L58" s="308"/>
      <c r="M58" s="309"/>
      <c r="N58" s="309"/>
      <c r="O58" s="310"/>
      <c r="P58" s="310"/>
      <c r="Q58" s="311"/>
      <c r="R58" s="311"/>
      <c r="S58" s="298"/>
      <c r="T58" s="299"/>
      <c r="U58" s="298"/>
      <c r="V58" s="299"/>
      <c r="W58" s="312"/>
      <c r="X58" s="313"/>
      <c r="Y58" s="312"/>
      <c r="Z58" s="313"/>
      <c r="AA58" s="298"/>
      <c r="AB58" s="299"/>
      <c r="AC58" s="298"/>
      <c r="AD58" s="299"/>
      <c r="AE58" s="312"/>
      <c r="AF58" s="313"/>
      <c r="AG58" s="312"/>
      <c r="AH58" s="313"/>
      <c r="AI58" s="298"/>
      <c r="AJ58" s="299"/>
      <c r="AK58" s="298"/>
      <c r="AL58" s="299"/>
      <c r="AM58" s="312"/>
      <c r="AN58" s="313"/>
      <c r="AO58" s="312"/>
      <c r="AP58" s="313"/>
      <c r="AQ58" s="298"/>
      <c r="AR58" s="299"/>
      <c r="AS58" s="298"/>
      <c r="AT58" s="299"/>
      <c r="AU58" s="312"/>
      <c r="AV58" s="313"/>
      <c r="AW58" s="312"/>
      <c r="AX58" s="313"/>
      <c r="AY58" s="298"/>
      <c r="AZ58" s="299"/>
      <c r="BA58" s="298"/>
      <c r="BB58" s="299"/>
      <c r="BC58" s="312"/>
      <c r="BD58" s="313"/>
      <c r="BE58" s="312"/>
      <c r="BF58" s="313"/>
      <c r="BG58" s="298"/>
      <c r="BH58" s="299"/>
      <c r="BI58" s="298"/>
      <c r="BJ58" s="299"/>
      <c r="BK58" s="312"/>
      <c r="BL58" s="313"/>
      <c r="BM58" s="312"/>
      <c r="BN58" s="313"/>
      <c r="BO58" s="300"/>
      <c r="BP58" s="300"/>
      <c r="BQ58" s="300"/>
      <c r="BR58" s="66"/>
      <c r="BS58" s="314"/>
      <c r="BT58" s="315"/>
      <c r="BU58" s="324"/>
      <c r="BV58" s="324"/>
      <c r="BW58" s="324"/>
      <c r="BX58" s="324"/>
      <c r="BY58" s="324"/>
      <c r="BZ58" s="324"/>
      <c r="CA58" s="324"/>
      <c r="CB58" s="293"/>
      <c r="CC58" s="294"/>
      <c r="CD58" s="294"/>
      <c r="CE58" s="294"/>
      <c r="CF58" s="294"/>
      <c r="CG58" s="294"/>
      <c r="CH58" s="295"/>
      <c r="CI58" s="62">
        <f t="shared" si="1"/>
        <v>0</v>
      </c>
    </row>
    <row r="59" spans="1:87" ht="35.1" customHeight="1" x14ac:dyDescent="0.25">
      <c r="A59" s="40">
        <f t="shared" si="0"/>
        <v>47</v>
      </c>
      <c r="B59" s="305"/>
      <c r="C59" s="305"/>
      <c r="D59" s="316"/>
      <c r="E59" s="316"/>
      <c r="F59" s="316"/>
      <c r="G59" s="317"/>
      <c r="H59" s="318"/>
      <c r="I59" s="47"/>
      <c r="J59" s="71"/>
      <c r="K59" s="308"/>
      <c r="L59" s="308"/>
      <c r="M59" s="319"/>
      <c r="N59" s="319"/>
      <c r="O59" s="310"/>
      <c r="P59" s="310"/>
      <c r="Q59" s="320"/>
      <c r="R59" s="320"/>
      <c r="S59" s="298"/>
      <c r="T59" s="299"/>
      <c r="U59" s="298"/>
      <c r="V59" s="299"/>
      <c r="W59" s="296"/>
      <c r="X59" s="297"/>
      <c r="Y59" s="296"/>
      <c r="Z59" s="297"/>
      <c r="AA59" s="298"/>
      <c r="AB59" s="299"/>
      <c r="AC59" s="298"/>
      <c r="AD59" s="299"/>
      <c r="AE59" s="296"/>
      <c r="AF59" s="297"/>
      <c r="AG59" s="296"/>
      <c r="AH59" s="297"/>
      <c r="AI59" s="298"/>
      <c r="AJ59" s="299"/>
      <c r="AK59" s="298"/>
      <c r="AL59" s="299"/>
      <c r="AM59" s="296"/>
      <c r="AN59" s="297"/>
      <c r="AO59" s="296"/>
      <c r="AP59" s="297"/>
      <c r="AQ59" s="298"/>
      <c r="AR59" s="299"/>
      <c r="AS59" s="298"/>
      <c r="AT59" s="299"/>
      <c r="AU59" s="296"/>
      <c r="AV59" s="297"/>
      <c r="AW59" s="296"/>
      <c r="AX59" s="297"/>
      <c r="AY59" s="298"/>
      <c r="AZ59" s="299"/>
      <c r="BA59" s="298"/>
      <c r="BB59" s="299"/>
      <c r="BC59" s="296"/>
      <c r="BD59" s="297"/>
      <c r="BE59" s="296"/>
      <c r="BF59" s="297"/>
      <c r="BG59" s="298"/>
      <c r="BH59" s="299"/>
      <c r="BI59" s="298"/>
      <c r="BJ59" s="299"/>
      <c r="BK59" s="296"/>
      <c r="BL59" s="297"/>
      <c r="BM59" s="296"/>
      <c r="BN59" s="297"/>
      <c r="BO59" s="300"/>
      <c r="BP59" s="300"/>
      <c r="BQ59" s="300"/>
      <c r="BR59" s="66"/>
      <c r="BS59" s="301"/>
      <c r="BT59" s="302"/>
      <c r="BU59" s="324"/>
      <c r="BV59" s="324"/>
      <c r="BW59" s="324"/>
      <c r="BX59" s="324"/>
      <c r="BY59" s="324"/>
      <c r="BZ59" s="324"/>
      <c r="CA59" s="324"/>
      <c r="CB59" s="293"/>
      <c r="CC59" s="294"/>
      <c r="CD59" s="294"/>
      <c r="CE59" s="294"/>
      <c r="CF59" s="294"/>
      <c r="CG59" s="294"/>
      <c r="CH59" s="295"/>
      <c r="CI59" s="62">
        <f t="shared" si="1"/>
        <v>0</v>
      </c>
    </row>
    <row r="60" spans="1:87" ht="35.1" customHeight="1" x14ac:dyDescent="0.25">
      <c r="A60" s="40">
        <f t="shared" si="0"/>
        <v>48</v>
      </c>
      <c r="B60" s="304"/>
      <c r="C60" s="304"/>
      <c r="D60" s="305"/>
      <c r="E60" s="305"/>
      <c r="F60" s="305"/>
      <c r="G60" s="306"/>
      <c r="H60" s="307"/>
      <c r="I60" s="47"/>
      <c r="J60" s="72"/>
      <c r="K60" s="308"/>
      <c r="L60" s="308"/>
      <c r="M60" s="309"/>
      <c r="N60" s="309"/>
      <c r="O60" s="310"/>
      <c r="P60" s="310"/>
      <c r="Q60" s="311"/>
      <c r="R60" s="311"/>
      <c r="S60" s="298"/>
      <c r="T60" s="299"/>
      <c r="U60" s="298"/>
      <c r="V60" s="299"/>
      <c r="W60" s="312"/>
      <c r="X60" s="313"/>
      <c r="Y60" s="312"/>
      <c r="Z60" s="313"/>
      <c r="AA60" s="298"/>
      <c r="AB60" s="299"/>
      <c r="AC60" s="298"/>
      <c r="AD60" s="299"/>
      <c r="AE60" s="312"/>
      <c r="AF60" s="313"/>
      <c r="AG60" s="312"/>
      <c r="AH60" s="313"/>
      <c r="AI60" s="298"/>
      <c r="AJ60" s="299"/>
      <c r="AK60" s="298"/>
      <c r="AL60" s="299"/>
      <c r="AM60" s="312"/>
      <c r="AN60" s="313"/>
      <c r="AO60" s="312"/>
      <c r="AP60" s="313"/>
      <c r="AQ60" s="298"/>
      <c r="AR60" s="299"/>
      <c r="AS60" s="298"/>
      <c r="AT60" s="299"/>
      <c r="AU60" s="312"/>
      <c r="AV60" s="313"/>
      <c r="AW60" s="312"/>
      <c r="AX60" s="313"/>
      <c r="AY60" s="298"/>
      <c r="AZ60" s="299"/>
      <c r="BA60" s="298"/>
      <c r="BB60" s="299"/>
      <c r="BC60" s="312"/>
      <c r="BD60" s="313"/>
      <c r="BE60" s="312"/>
      <c r="BF60" s="313"/>
      <c r="BG60" s="298"/>
      <c r="BH60" s="299"/>
      <c r="BI60" s="298"/>
      <c r="BJ60" s="299"/>
      <c r="BK60" s="312"/>
      <c r="BL60" s="313"/>
      <c r="BM60" s="312"/>
      <c r="BN60" s="313"/>
      <c r="BO60" s="300"/>
      <c r="BP60" s="300"/>
      <c r="BQ60" s="300"/>
      <c r="BR60" s="66"/>
      <c r="BS60" s="314"/>
      <c r="BT60" s="315"/>
      <c r="BU60" s="324"/>
      <c r="BV60" s="324"/>
      <c r="BW60" s="324"/>
      <c r="BX60" s="324"/>
      <c r="BY60" s="324"/>
      <c r="BZ60" s="324"/>
      <c r="CA60" s="324"/>
      <c r="CB60" s="293"/>
      <c r="CC60" s="294"/>
      <c r="CD60" s="294"/>
      <c r="CE60" s="294"/>
      <c r="CF60" s="294"/>
      <c r="CG60" s="294"/>
      <c r="CH60" s="295"/>
      <c r="CI60" s="62">
        <f t="shared" si="1"/>
        <v>0</v>
      </c>
    </row>
    <row r="61" spans="1:87" ht="35.1" customHeight="1" x14ac:dyDescent="0.25">
      <c r="A61" s="40">
        <f t="shared" si="0"/>
        <v>49</v>
      </c>
      <c r="B61" s="305"/>
      <c r="C61" s="305"/>
      <c r="D61" s="316"/>
      <c r="E61" s="316"/>
      <c r="F61" s="316"/>
      <c r="G61" s="317"/>
      <c r="H61" s="318"/>
      <c r="I61" s="47"/>
      <c r="J61" s="71"/>
      <c r="K61" s="308"/>
      <c r="L61" s="308"/>
      <c r="M61" s="319"/>
      <c r="N61" s="319"/>
      <c r="O61" s="310"/>
      <c r="P61" s="310"/>
      <c r="Q61" s="320"/>
      <c r="R61" s="320"/>
      <c r="S61" s="298"/>
      <c r="T61" s="299"/>
      <c r="U61" s="298"/>
      <c r="V61" s="299"/>
      <c r="W61" s="296"/>
      <c r="X61" s="297"/>
      <c r="Y61" s="296"/>
      <c r="Z61" s="297"/>
      <c r="AA61" s="298"/>
      <c r="AB61" s="299"/>
      <c r="AC61" s="298"/>
      <c r="AD61" s="299"/>
      <c r="AE61" s="296"/>
      <c r="AF61" s="297"/>
      <c r="AG61" s="296"/>
      <c r="AH61" s="297"/>
      <c r="AI61" s="298"/>
      <c r="AJ61" s="299"/>
      <c r="AK61" s="298"/>
      <c r="AL61" s="299"/>
      <c r="AM61" s="296"/>
      <c r="AN61" s="297"/>
      <c r="AO61" s="296"/>
      <c r="AP61" s="297"/>
      <c r="AQ61" s="298"/>
      <c r="AR61" s="299"/>
      <c r="AS61" s="298"/>
      <c r="AT61" s="299"/>
      <c r="AU61" s="296"/>
      <c r="AV61" s="297"/>
      <c r="AW61" s="296"/>
      <c r="AX61" s="297"/>
      <c r="AY61" s="298"/>
      <c r="AZ61" s="299"/>
      <c r="BA61" s="298"/>
      <c r="BB61" s="299"/>
      <c r="BC61" s="296"/>
      <c r="BD61" s="297"/>
      <c r="BE61" s="296"/>
      <c r="BF61" s="297"/>
      <c r="BG61" s="298"/>
      <c r="BH61" s="299"/>
      <c r="BI61" s="298"/>
      <c r="BJ61" s="299"/>
      <c r="BK61" s="296"/>
      <c r="BL61" s="297"/>
      <c r="BM61" s="296"/>
      <c r="BN61" s="297"/>
      <c r="BO61" s="300"/>
      <c r="BP61" s="300"/>
      <c r="BQ61" s="300"/>
      <c r="BR61" s="66"/>
      <c r="BS61" s="301"/>
      <c r="BT61" s="302"/>
      <c r="BU61" s="324"/>
      <c r="BV61" s="324"/>
      <c r="BW61" s="324"/>
      <c r="BX61" s="324"/>
      <c r="BY61" s="324"/>
      <c r="BZ61" s="324"/>
      <c r="CA61" s="324"/>
      <c r="CB61" s="293"/>
      <c r="CC61" s="294"/>
      <c r="CD61" s="294"/>
      <c r="CE61" s="294"/>
      <c r="CF61" s="294"/>
      <c r="CG61" s="294"/>
      <c r="CH61" s="295"/>
      <c r="CI61" s="62">
        <f t="shared" si="1"/>
        <v>0</v>
      </c>
    </row>
    <row r="62" spans="1:87" ht="35.1" customHeight="1" x14ac:dyDescent="0.25">
      <c r="A62" s="40">
        <f t="shared" si="0"/>
        <v>50</v>
      </c>
      <c r="B62" s="304"/>
      <c r="C62" s="304"/>
      <c r="D62" s="305"/>
      <c r="E62" s="305"/>
      <c r="F62" s="305"/>
      <c r="G62" s="306"/>
      <c r="H62" s="307"/>
      <c r="I62" s="47"/>
      <c r="J62" s="72"/>
      <c r="K62" s="308"/>
      <c r="L62" s="308"/>
      <c r="M62" s="309"/>
      <c r="N62" s="309"/>
      <c r="O62" s="310"/>
      <c r="P62" s="310"/>
      <c r="Q62" s="311"/>
      <c r="R62" s="311"/>
      <c r="S62" s="298"/>
      <c r="T62" s="299"/>
      <c r="U62" s="298"/>
      <c r="V62" s="299"/>
      <c r="W62" s="312"/>
      <c r="X62" s="313"/>
      <c r="Y62" s="312"/>
      <c r="Z62" s="313"/>
      <c r="AA62" s="298"/>
      <c r="AB62" s="299"/>
      <c r="AC62" s="298"/>
      <c r="AD62" s="299"/>
      <c r="AE62" s="312"/>
      <c r="AF62" s="313"/>
      <c r="AG62" s="312"/>
      <c r="AH62" s="313"/>
      <c r="AI62" s="298"/>
      <c r="AJ62" s="299"/>
      <c r="AK62" s="298"/>
      <c r="AL62" s="299"/>
      <c r="AM62" s="312"/>
      <c r="AN62" s="313"/>
      <c r="AO62" s="312"/>
      <c r="AP62" s="313"/>
      <c r="AQ62" s="298"/>
      <c r="AR62" s="299"/>
      <c r="AS62" s="298"/>
      <c r="AT62" s="299"/>
      <c r="AU62" s="312"/>
      <c r="AV62" s="313"/>
      <c r="AW62" s="312"/>
      <c r="AX62" s="313"/>
      <c r="AY62" s="298"/>
      <c r="AZ62" s="299"/>
      <c r="BA62" s="298"/>
      <c r="BB62" s="299"/>
      <c r="BC62" s="312"/>
      <c r="BD62" s="313"/>
      <c r="BE62" s="312"/>
      <c r="BF62" s="313"/>
      <c r="BG62" s="298"/>
      <c r="BH62" s="299"/>
      <c r="BI62" s="298"/>
      <c r="BJ62" s="299"/>
      <c r="BK62" s="312"/>
      <c r="BL62" s="313"/>
      <c r="BM62" s="312"/>
      <c r="BN62" s="313"/>
      <c r="BO62" s="300"/>
      <c r="BP62" s="300"/>
      <c r="BQ62" s="300"/>
      <c r="BR62" s="66"/>
      <c r="BS62" s="314"/>
      <c r="BT62" s="315"/>
      <c r="BU62" s="324"/>
      <c r="BV62" s="324"/>
      <c r="BW62" s="324"/>
      <c r="BX62" s="324"/>
      <c r="BY62" s="324"/>
      <c r="BZ62" s="324"/>
      <c r="CA62" s="324"/>
      <c r="CB62" s="293"/>
      <c r="CC62" s="294"/>
      <c r="CD62" s="294"/>
      <c r="CE62" s="294"/>
      <c r="CF62" s="294"/>
      <c r="CG62" s="294"/>
      <c r="CH62" s="295"/>
      <c r="CI62" s="62">
        <f t="shared" si="1"/>
        <v>0</v>
      </c>
    </row>
    <row r="63" spans="1:87" ht="35.1" customHeight="1" x14ac:dyDescent="0.25">
      <c r="A63" s="40">
        <f t="shared" si="0"/>
        <v>51</v>
      </c>
      <c r="B63" s="305"/>
      <c r="C63" s="305"/>
      <c r="D63" s="316"/>
      <c r="E63" s="316"/>
      <c r="F63" s="316"/>
      <c r="G63" s="317"/>
      <c r="H63" s="318"/>
      <c r="I63" s="47"/>
      <c r="J63" s="71"/>
      <c r="K63" s="308"/>
      <c r="L63" s="308"/>
      <c r="M63" s="319"/>
      <c r="N63" s="319"/>
      <c r="O63" s="310"/>
      <c r="P63" s="310"/>
      <c r="Q63" s="320"/>
      <c r="R63" s="320"/>
      <c r="S63" s="298"/>
      <c r="T63" s="299"/>
      <c r="U63" s="298"/>
      <c r="V63" s="299"/>
      <c r="W63" s="296"/>
      <c r="X63" s="297"/>
      <c r="Y63" s="296"/>
      <c r="Z63" s="297"/>
      <c r="AA63" s="298"/>
      <c r="AB63" s="299"/>
      <c r="AC63" s="298"/>
      <c r="AD63" s="299"/>
      <c r="AE63" s="296"/>
      <c r="AF63" s="297"/>
      <c r="AG63" s="296"/>
      <c r="AH63" s="297"/>
      <c r="AI63" s="298"/>
      <c r="AJ63" s="299"/>
      <c r="AK63" s="298"/>
      <c r="AL63" s="299"/>
      <c r="AM63" s="296"/>
      <c r="AN63" s="297"/>
      <c r="AO63" s="296"/>
      <c r="AP63" s="297"/>
      <c r="AQ63" s="298"/>
      <c r="AR63" s="299"/>
      <c r="AS63" s="298"/>
      <c r="AT63" s="299"/>
      <c r="AU63" s="296"/>
      <c r="AV63" s="297"/>
      <c r="AW63" s="296"/>
      <c r="AX63" s="297"/>
      <c r="AY63" s="298"/>
      <c r="AZ63" s="299"/>
      <c r="BA63" s="298"/>
      <c r="BB63" s="299"/>
      <c r="BC63" s="296"/>
      <c r="BD63" s="297"/>
      <c r="BE63" s="296"/>
      <c r="BF63" s="297"/>
      <c r="BG63" s="298"/>
      <c r="BH63" s="299"/>
      <c r="BI63" s="298"/>
      <c r="BJ63" s="299"/>
      <c r="BK63" s="296"/>
      <c r="BL63" s="297"/>
      <c r="BM63" s="296"/>
      <c r="BN63" s="297"/>
      <c r="BO63" s="300"/>
      <c r="BP63" s="300"/>
      <c r="BQ63" s="300"/>
      <c r="BR63" s="66"/>
      <c r="BS63" s="301"/>
      <c r="BT63" s="302"/>
      <c r="BU63" s="324"/>
      <c r="BV63" s="324"/>
      <c r="BW63" s="324"/>
      <c r="BX63" s="324"/>
      <c r="BY63" s="324"/>
      <c r="BZ63" s="324"/>
      <c r="CA63" s="324"/>
      <c r="CB63" s="293"/>
      <c r="CC63" s="294"/>
      <c r="CD63" s="294"/>
      <c r="CE63" s="294"/>
      <c r="CF63" s="294"/>
      <c r="CG63" s="294"/>
      <c r="CH63" s="295"/>
      <c r="CI63" s="62">
        <f t="shared" si="1"/>
        <v>0</v>
      </c>
    </row>
    <row r="64" spans="1:87" ht="35.1" customHeight="1" x14ac:dyDescent="0.25">
      <c r="A64" s="40">
        <f t="shared" si="0"/>
        <v>52</v>
      </c>
      <c r="B64" s="304"/>
      <c r="C64" s="304"/>
      <c r="D64" s="305"/>
      <c r="E64" s="305"/>
      <c r="F64" s="305"/>
      <c r="G64" s="306"/>
      <c r="H64" s="307"/>
      <c r="I64" s="47"/>
      <c r="J64" s="72"/>
      <c r="K64" s="308"/>
      <c r="L64" s="308"/>
      <c r="M64" s="309"/>
      <c r="N64" s="309"/>
      <c r="O64" s="310"/>
      <c r="P64" s="310"/>
      <c r="Q64" s="311"/>
      <c r="R64" s="311"/>
      <c r="S64" s="298"/>
      <c r="T64" s="299"/>
      <c r="U64" s="298"/>
      <c r="V64" s="299"/>
      <c r="W64" s="312"/>
      <c r="X64" s="313"/>
      <c r="Y64" s="312"/>
      <c r="Z64" s="313"/>
      <c r="AA64" s="298"/>
      <c r="AB64" s="299"/>
      <c r="AC64" s="298"/>
      <c r="AD64" s="299"/>
      <c r="AE64" s="312"/>
      <c r="AF64" s="313"/>
      <c r="AG64" s="312"/>
      <c r="AH64" s="313"/>
      <c r="AI64" s="298"/>
      <c r="AJ64" s="299"/>
      <c r="AK64" s="298"/>
      <c r="AL64" s="299"/>
      <c r="AM64" s="312"/>
      <c r="AN64" s="313"/>
      <c r="AO64" s="312"/>
      <c r="AP64" s="313"/>
      <c r="AQ64" s="298"/>
      <c r="AR64" s="299"/>
      <c r="AS64" s="298"/>
      <c r="AT64" s="299"/>
      <c r="AU64" s="312"/>
      <c r="AV64" s="313"/>
      <c r="AW64" s="312"/>
      <c r="AX64" s="313"/>
      <c r="AY64" s="298"/>
      <c r="AZ64" s="299"/>
      <c r="BA64" s="298"/>
      <c r="BB64" s="299"/>
      <c r="BC64" s="312"/>
      <c r="BD64" s="313"/>
      <c r="BE64" s="312"/>
      <c r="BF64" s="313"/>
      <c r="BG64" s="298"/>
      <c r="BH64" s="299"/>
      <c r="BI64" s="298"/>
      <c r="BJ64" s="299"/>
      <c r="BK64" s="312"/>
      <c r="BL64" s="313"/>
      <c r="BM64" s="312"/>
      <c r="BN64" s="313"/>
      <c r="BO64" s="300"/>
      <c r="BP64" s="300"/>
      <c r="BQ64" s="300"/>
      <c r="BR64" s="66"/>
      <c r="BS64" s="314"/>
      <c r="BT64" s="315"/>
      <c r="BU64" s="324"/>
      <c r="BV64" s="324"/>
      <c r="BW64" s="324"/>
      <c r="BX64" s="324"/>
      <c r="BY64" s="324"/>
      <c r="BZ64" s="324"/>
      <c r="CA64" s="324"/>
      <c r="CB64" s="293"/>
      <c r="CC64" s="294"/>
      <c r="CD64" s="294"/>
      <c r="CE64" s="294"/>
      <c r="CF64" s="294"/>
      <c r="CG64" s="294"/>
      <c r="CH64" s="295"/>
      <c r="CI64" s="62">
        <f t="shared" si="1"/>
        <v>0</v>
      </c>
    </row>
    <row r="65" spans="1:87" ht="35.1" customHeight="1" x14ac:dyDescent="0.25">
      <c r="A65" s="40">
        <f t="shared" si="0"/>
        <v>53</v>
      </c>
      <c r="B65" s="305"/>
      <c r="C65" s="305"/>
      <c r="D65" s="316"/>
      <c r="E65" s="316"/>
      <c r="F65" s="316"/>
      <c r="G65" s="317"/>
      <c r="H65" s="318"/>
      <c r="I65" s="47"/>
      <c r="J65" s="71"/>
      <c r="K65" s="308"/>
      <c r="L65" s="308"/>
      <c r="M65" s="319"/>
      <c r="N65" s="319"/>
      <c r="O65" s="310"/>
      <c r="P65" s="310"/>
      <c r="Q65" s="320"/>
      <c r="R65" s="320"/>
      <c r="S65" s="298"/>
      <c r="T65" s="299"/>
      <c r="U65" s="298"/>
      <c r="V65" s="299"/>
      <c r="W65" s="296"/>
      <c r="X65" s="297"/>
      <c r="Y65" s="296"/>
      <c r="Z65" s="297"/>
      <c r="AA65" s="298"/>
      <c r="AB65" s="299"/>
      <c r="AC65" s="298"/>
      <c r="AD65" s="299"/>
      <c r="AE65" s="296"/>
      <c r="AF65" s="297"/>
      <c r="AG65" s="296"/>
      <c r="AH65" s="297"/>
      <c r="AI65" s="298"/>
      <c r="AJ65" s="299"/>
      <c r="AK65" s="298"/>
      <c r="AL65" s="299"/>
      <c r="AM65" s="296"/>
      <c r="AN65" s="297"/>
      <c r="AO65" s="296"/>
      <c r="AP65" s="297"/>
      <c r="AQ65" s="298"/>
      <c r="AR65" s="299"/>
      <c r="AS65" s="298"/>
      <c r="AT65" s="299"/>
      <c r="AU65" s="296"/>
      <c r="AV65" s="297"/>
      <c r="AW65" s="296"/>
      <c r="AX65" s="297"/>
      <c r="AY65" s="298"/>
      <c r="AZ65" s="299"/>
      <c r="BA65" s="298"/>
      <c r="BB65" s="299"/>
      <c r="BC65" s="296"/>
      <c r="BD65" s="297"/>
      <c r="BE65" s="296"/>
      <c r="BF65" s="297"/>
      <c r="BG65" s="298"/>
      <c r="BH65" s="299"/>
      <c r="BI65" s="298"/>
      <c r="BJ65" s="299"/>
      <c r="BK65" s="296"/>
      <c r="BL65" s="297"/>
      <c r="BM65" s="296"/>
      <c r="BN65" s="297"/>
      <c r="BO65" s="300"/>
      <c r="BP65" s="300"/>
      <c r="BQ65" s="300"/>
      <c r="BR65" s="66"/>
      <c r="BS65" s="301"/>
      <c r="BT65" s="302"/>
      <c r="BU65" s="324"/>
      <c r="BV65" s="324"/>
      <c r="BW65" s="324"/>
      <c r="BX65" s="324"/>
      <c r="BY65" s="324"/>
      <c r="BZ65" s="324"/>
      <c r="CA65" s="324"/>
      <c r="CB65" s="293"/>
      <c r="CC65" s="294"/>
      <c r="CD65" s="294"/>
      <c r="CE65" s="294"/>
      <c r="CF65" s="294"/>
      <c r="CG65" s="294"/>
      <c r="CH65" s="295"/>
      <c r="CI65" s="62">
        <f t="shared" si="1"/>
        <v>0</v>
      </c>
    </row>
    <row r="66" spans="1:87" ht="35.1" customHeight="1" x14ac:dyDescent="0.25">
      <c r="A66" s="40">
        <f t="shared" si="0"/>
        <v>54</v>
      </c>
      <c r="B66" s="304"/>
      <c r="C66" s="304"/>
      <c r="D66" s="305"/>
      <c r="E66" s="305"/>
      <c r="F66" s="305"/>
      <c r="G66" s="306"/>
      <c r="H66" s="307"/>
      <c r="I66" s="47"/>
      <c r="J66" s="72"/>
      <c r="K66" s="308"/>
      <c r="L66" s="308"/>
      <c r="M66" s="309"/>
      <c r="N66" s="309"/>
      <c r="O66" s="310"/>
      <c r="P66" s="310"/>
      <c r="Q66" s="311"/>
      <c r="R66" s="311"/>
      <c r="S66" s="298"/>
      <c r="T66" s="299"/>
      <c r="U66" s="298"/>
      <c r="V66" s="299"/>
      <c r="W66" s="312"/>
      <c r="X66" s="313"/>
      <c r="Y66" s="312"/>
      <c r="Z66" s="313"/>
      <c r="AA66" s="298"/>
      <c r="AB66" s="299"/>
      <c r="AC66" s="298"/>
      <c r="AD66" s="299"/>
      <c r="AE66" s="312"/>
      <c r="AF66" s="313"/>
      <c r="AG66" s="312"/>
      <c r="AH66" s="313"/>
      <c r="AI66" s="298"/>
      <c r="AJ66" s="299"/>
      <c r="AK66" s="298"/>
      <c r="AL66" s="299"/>
      <c r="AM66" s="312"/>
      <c r="AN66" s="313"/>
      <c r="AO66" s="312"/>
      <c r="AP66" s="313"/>
      <c r="AQ66" s="298"/>
      <c r="AR66" s="299"/>
      <c r="AS66" s="298"/>
      <c r="AT66" s="299"/>
      <c r="AU66" s="312"/>
      <c r="AV66" s="313"/>
      <c r="AW66" s="312"/>
      <c r="AX66" s="313"/>
      <c r="AY66" s="298"/>
      <c r="AZ66" s="299"/>
      <c r="BA66" s="298"/>
      <c r="BB66" s="299"/>
      <c r="BC66" s="312"/>
      <c r="BD66" s="313"/>
      <c r="BE66" s="312"/>
      <c r="BF66" s="313"/>
      <c r="BG66" s="298"/>
      <c r="BH66" s="299"/>
      <c r="BI66" s="298"/>
      <c r="BJ66" s="299"/>
      <c r="BK66" s="312"/>
      <c r="BL66" s="313"/>
      <c r="BM66" s="312"/>
      <c r="BN66" s="313"/>
      <c r="BO66" s="300"/>
      <c r="BP66" s="300"/>
      <c r="BQ66" s="300"/>
      <c r="BR66" s="66"/>
      <c r="BS66" s="314"/>
      <c r="BT66" s="315"/>
      <c r="BU66" s="324"/>
      <c r="BV66" s="324"/>
      <c r="BW66" s="324"/>
      <c r="BX66" s="324"/>
      <c r="BY66" s="324"/>
      <c r="BZ66" s="324"/>
      <c r="CA66" s="324"/>
      <c r="CB66" s="293"/>
      <c r="CC66" s="294"/>
      <c r="CD66" s="294"/>
      <c r="CE66" s="294"/>
      <c r="CF66" s="294"/>
      <c r="CG66" s="294"/>
      <c r="CH66" s="295"/>
      <c r="CI66" s="62">
        <f t="shared" si="1"/>
        <v>0</v>
      </c>
    </row>
    <row r="67" spans="1:87" ht="35.1" customHeight="1" x14ac:dyDescent="0.25">
      <c r="A67" s="40">
        <f t="shared" si="0"/>
        <v>55</v>
      </c>
      <c r="B67" s="305"/>
      <c r="C67" s="305"/>
      <c r="D67" s="316"/>
      <c r="E67" s="316"/>
      <c r="F67" s="316"/>
      <c r="G67" s="317"/>
      <c r="H67" s="318"/>
      <c r="I67" s="47"/>
      <c r="J67" s="71"/>
      <c r="K67" s="308"/>
      <c r="L67" s="308"/>
      <c r="M67" s="319"/>
      <c r="N67" s="319"/>
      <c r="O67" s="310"/>
      <c r="P67" s="310"/>
      <c r="Q67" s="320"/>
      <c r="R67" s="320"/>
      <c r="S67" s="298"/>
      <c r="T67" s="299"/>
      <c r="U67" s="298"/>
      <c r="V67" s="299"/>
      <c r="W67" s="296"/>
      <c r="X67" s="297"/>
      <c r="Y67" s="296"/>
      <c r="Z67" s="297"/>
      <c r="AA67" s="298"/>
      <c r="AB67" s="299"/>
      <c r="AC67" s="298"/>
      <c r="AD67" s="299"/>
      <c r="AE67" s="296"/>
      <c r="AF67" s="297"/>
      <c r="AG67" s="296"/>
      <c r="AH67" s="297"/>
      <c r="AI67" s="298"/>
      <c r="AJ67" s="299"/>
      <c r="AK67" s="298"/>
      <c r="AL67" s="299"/>
      <c r="AM67" s="296"/>
      <c r="AN67" s="297"/>
      <c r="AO67" s="296"/>
      <c r="AP67" s="297"/>
      <c r="AQ67" s="298"/>
      <c r="AR67" s="299"/>
      <c r="AS67" s="298"/>
      <c r="AT67" s="299"/>
      <c r="AU67" s="296"/>
      <c r="AV67" s="297"/>
      <c r="AW67" s="296"/>
      <c r="AX67" s="297"/>
      <c r="AY67" s="298"/>
      <c r="AZ67" s="299"/>
      <c r="BA67" s="298"/>
      <c r="BB67" s="299"/>
      <c r="BC67" s="296"/>
      <c r="BD67" s="297"/>
      <c r="BE67" s="296"/>
      <c r="BF67" s="297"/>
      <c r="BG67" s="298"/>
      <c r="BH67" s="299"/>
      <c r="BI67" s="298"/>
      <c r="BJ67" s="299"/>
      <c r="BK67" s="296"/>
      <c r="BL67" s="297"/>
      <c r="BM67" s="296"/>
      <c r="BN67" s="297"/>
      <c r="BO67" s="300"/>
      <c r="BP67" s="300"/>
      <c r="BQ67" s="300"/>
      <c r="BR67" s="66"/>
      <c r="BS67" s="301"/>
      <c r="BT67" s="302"/>
      <c r="BU67" s="324"/>
      <c r="BV67" s="324"/>
      <c r="BW67" s="324"/>
      <c r="BX67" s="324"/>
      <c r="BY67" s="324"/>
      <c r="BZ67" s="324"/>
      <c r="CA67" s="324"/>
      <c r="CB67" s="293"/>
      <c r="CC67" s="294"/>
      <c r="CD67" s="294"/>
      <c r="CE67" s="294"/>
      <c r="CF67" s="294"/>
      <c r="CG67" s="294"/>
      <c r="CH67" s="295"/>
      <c r="CI67" s="62">
        <f t="shared" si="1"/>
        <v>0</v>
      </c>
    </row>
    <row r="68" spans="1:87" ht="35.1" customHeight="1" x14ac:dyDescent="0.25">
      <c r="A68" s="40">
        <f t="shared" si="0"/>
        <v>56</v>
      </c>
      <c r="B68" s="304"/>
      <c r="C68" s="304"/>
      <c r="D68" s="305"/>
      <c r="E68" s="305"/>
      <c r="F68" s="305"/>
      <c r="G68" s="306"/>
      <c r="H68" s="307"/>
      <c r="I68" s="47"/>
      <c r="J68" s="72"/>
      <c r="K68" s="308"/>
      <c r="L68" s="308"/>
      <c r="M68" s="309"/>
      <c r="N68" s="309"/>
      <c r="O68" s="310"/>
      <c r="P68" s="310"/>
      <c r="Q68" s="311"/>
      <c r="R68" s="311"/>
      <c r="S68" s="298"/>
      <c r="T68" s="299"/>
      <c r="U68" s="298"/>
      <c r="V68" s="299"/>
      <c r="W68" s="312"/>
      <c r="X68" s="313"/>
      <c r="Y68" s="312"/>
      <c r="Z68" s="313"/>
      <c r="AA68" s="298"/>
      <c r="AB68" s="299"/>
      <c r="AC68" s="298"/>
      <c r="AD68" s="299"/>
      <c r="AE68" s="312"/>
      <c r="AF68" s="313"/>
      <c r="AG68" s="312"/>
      <c r="AH68" s="313"/>
      <c r="AI68" s="298"/>
      <c r="AJ68" s="299"/>
      <c r="AK68" s="298"/>
      <c r="AL68" s="299"/>
      <c r="AM68" s="312"/>
      <c r="AN68" s="313"/>
      <c r="AO68" s="312"/>
      <c r="AP68" s="313"/>
      <c r="AQ68" s="298"/>
      <c r="AR68" s="299"/>
      <c r="AS68" s="298"/>
      <c r="AT68" s="299"/>
      <c r="AU68" s="312"/>
      <c r="AV68" s="313"/>
      <c r="AW68" s="312"/>
      <c r="AX68" s="313"/>
      <c r="AY68" s="298"/>
      <c r="AZ68" s="299"/>
      <c r="BA68" s="298"/>
      <c r="BB68" s="299"/>
      <c r="BC68" s="312"/>
      <c r="BD68" s="313"/>
      <c r="BE68" s="312"/>
      <c r="BF68" s="313"/>
      <c r="BG68" s="298"/>
      <c r="BH68" s="299"/>
      <c r="BI68" s="298"/>
      <c r="BJ68" s="299"/>
      <c r="BK68" s="312"/>
      <c r="BL68" s="313"/>
      <c r="BM68" s="312"/>
      <c r="BN68" s="313"/>
      <c r="BO68" s="300"/>
      <c r="BP68" s="300"/>
      <c r="BQ68" s="300"/>
      <c r="BR68" s="66"/>
      <c r="BS68" s="314"/>
      <c r="BT68" s="315"/>
      <c r="BU68" s="324"/>
      <c r="BV68" s="324"/>
      <c r="BW68" s="324"/>
      <c r="BX68" s="324"/>
      <c r="BY68" s="324"/>
      <c r="BZ68" s="324"/>
      <c r="CA68" s="324"/>
      <c r="CB68" s="293"/>
      <c r="CC68" s="294"/>
      <c r="CD68" s="294"/>
      <c r="CE68" s="294"/>
      <c r="CF68" s="294"/>
      <c r="CG68" s="294"/>
      <c r="CH68" s="295"/>
      <c r="CI68" s="62">
        <f t="shared" si="1"/>
        <v>0</v>
      </c>
    </row>
    <row r="69" spans="1:87" ht="35.1" customHeight="1" x14ac:dyDescent="0.25">
      <c r="A69" s="40">
        <f>ROW(A57)</f>
        <v>57</v>
      </c>
      <c r="B69" s="305"/>
      <c r="C69" s="305"/>
      <c r="D69" s="316"/>
      <c r="E69" s="316"/>
      <c r="F69" s="316"/>
      <c r="G69" s="317"/>
      <c r="H69" s="318"/>
      <c r="I69" s="47"/>
      <c r="J69" s="71"/>
      <c r="K69" s="308"/>
      <c r="L69" s="308"/>
      <c r="M69" s="319"/>
      <c r="N69" s="319"/>
      <c r="O69" s="310"/>
      <c r="P69" s="310"/>
      <c r="Q69" s="320"/>
      <c r="R69" s="320"/>
      <c r="S69" s="298"/>
      <c r="T69" s="299"/>
      <c r="U69" s="298"/>
      <c r="V69" s="299"/>
      <c r="W69" s="296"/>
      <c r="X69" s="297"/>
      <c r="Y69" s="296"/>
      <c r="Z69" s="297"/>
      <c r="AA69" s="298"/>
      <c r="AB69" s="299"/>
      <c r="AC69" s="298"/>
      <c r="AD69" s="299"/>
      <c r="AE69" s="296"/>
      <c r="AF69" s="297"/>
      <c r="AG69" s="296"/>
      <c r="AH69" s="297"/>
      <c r="AI69" s="298"/>
      <c r="AJ69" s="299"/>
      <c r="AK69" s="298"/>
      <c r="AL69" s="299"/>
      <c r="AM69" s="296"/>
      <c r="AN69" s="297"/>
      <c r="AO69" s="296"/>
      <c r="AP69" s="297"/>
      <c r="AQ69" s="298"/>
      <c r="AR69" s="299"/>
      <c r="AS69" s="298"/>
      <c r="AT69" s="299"/>
      <c r="AU69" s="296"/>
      <c r="AV69" s="297"/>
      <c r="AW69" s="296"/>
      <c r="AX69" s="297"/>
      <c r="AY69" s="298"/>
      <c r="AZ69" s="299"/>
      <c r="BA69" s="298"/>
      <c r="BB69" s="299"/>
      <c r="BC69" s="296"/>
      <c r="BD69" s="297"/>
      <c r="BE69" s="296"/>
      <c r="BF69" s="297"/>
      <c r="BG69" s="298"/>
      <c r="BH69" s="299"/>
      <c r="BI69" s="298"/>
      <c r="BJ69" s="299"/>
      <c r="BK69" s="296"/>
      <c r="BL69" s="297"/>
      <c r="BM69" s="296"/>
      <c r="BN69" s="297"/>
      <c r="BO69" s="321"/>
      <c r="BP69" s="322"/>
      <c r="BQ69" s="323"/>
      <c r="BR69" s="66"/>
      <c r="BS69" s="301"/>
      <c r="BT69" s="302"/>
      <c r="BU69" s="324"/>
      <c r="BV69" s="324"/>
      <c r="BW69" s="324"/>
      <c r="BX69" s="324"/>
      <c r="BY69" s="324"/>
      <c r="BZ69" s="324"/>
      <c r="CA69" s="324"/>
      <c r="CB69" s="293"/>
      <c r="CC69" s="294"/>
      <c r="CD69" s="294"/>
      <c r="CE69" s="294"/>
      <c r="CF69" s="294"/>
      <c r="CG69" s="294"/>
      <c r="CH69" s="295"/>
      <c r="CI69" s="62">
        <f t="shared" si="1"/>
        <v>0</v>
      </c>
    </row>
    <row r="70" spans="1:87" ht="35.1" customHeight="1" x14ac:dyDescent="0.25">
      <c r="A70" s="40">
        <f t="shared" si="0"/>
        <v>58</v>
      </c>
      <c r="B70" s="304"/>
      <c r="C70" s="304"/>
      <c r="D70" s="305"/>
      <c r="E70" s="305"/>
      <c r="F70" s="305"/>
      <c r="G70" s="306"/>
      <c r="H70" s="307"/>
      <c r="I70" s="47"/>
      <c r="J70" s="72"/>
      <c r="K70" s="308"/>
      <c r="L70" s="308"/>
      <c r="M70" s="309"/>
      <c r="N70" s="309"/>
      <c r="O70" s="310"/>
      <c r="P70" s="310"/>
      <c r="Q70" s="311"/>
      <c r="R70" s="311"/>
      <c r="S70" s="298"/>
      <c r="T70" s="299"/>
      <c r="U70" s="298"/>
      <c r="V70" s="299"/>
      <c r="W70" s="312"/>
      <c r="X70" s="313"/>
      <c r="Y70" s="312"/>
      <c r="Z70" s="313"/>
      <c r="AA70" s="298"/>
      <c r="AB70" s="299"/>
      <c r="AC70" s="298"/>
      <c r="AD70" s="299"/>
      <c r="AE70" s="312"/>
      <c r="AF70" s="313"/>
      <c r="AG70" s="312"/>
      <c r="AH70" s="313"/>
      <c r="AI70" s="298"/>
      <c r="AJ70" s="299"/>
      <c r="AK70" s="298"/>
      <c r="AL70" s="299"/>
      <c r="AM70" s="312"/>
      <c r="AN70" s="313"/>
      <c r="AO70" s="312"/>
      <c r="AP70" s="313"/>
      <c r="AQ70" s="298"/>
      <c r="AR70" s="299"/>
      <c r="AS70" s="298"/>
      <c r="AT70" s="299"/>
      <c r="AU70" s="312"/>
      <c r="AV70" s="313"/>
      <c r="AW70" s="312"/>
      <c r="AX70" s="313"/>
      <c r="AY70" s="298"/>
      <c r="AZ70" s="299"/>
      <c r="BA70" s="298"/>
      <c r="BB70" s="299"/>
      <c r="BC70" s="312"/>
      <c r="BD70" s="313"/>
      <c r="BE70" s="312"/>
      <c r="BF70" s="313"/>
      <c r="BG70" s="298"/>
      <c r="BH70" s="299"/>
      <c r="BI70" s="298"/>
      <c r="BJ70" s="299"/>
      <c r="BK70" s="312"/>
      <c r="BL70" s="313"/>
      <c r="BM70" s="312"/>
      <c r="BN70" s="313"/>
      <c r="BO70" s="300"/>
      <c r="BP70" s="300"/>
      <c r="BQ70" s="300"/>
      <c r="BR70" s="66"/>
      <c r="BS70" s="314"/>
      <c r="BT70" s="315"/>
      <c r="BU70" s="324"/>
      <c r="BV70" s="324"/>
      <c r="BW70" s="324"/>
      <c r="BX70" s="324"/>
      <c r="BY70" s="324"/>
      <c r="BZ70" s="324"/>
      <c r="CA70" s="324"/>
      <c r="CB70" s="293"/>
      <c r="CC70" s="294"/>
      <c r="CD70" s="294"/>
      <c r="CE70" s="294"/>
      <c r="CF70" s="294"/>
      <c r="CG70" s="294"/>
      <c r="CH70" s="295"/>
      <c r="CI70" s="62">
        <f t="shared" si="1"/>
        <v>0</v>
      </c>
    </row>
    <row r="71" spans="1:87" ht="35.1" customHeight="1" x14ac:dyDescent="0.25">
      <c r="A71" s="40">
        <f t="shared" si="0"/>
        <v>59</v>
      </c>
      <c r="B71" s="305"/>
      <c r="C71" s="305"/>
      <c r="D71" s="316"/>
      <c r="E71" s="316"/>
      <c r="F71" s="316"/>
      <c r="G71" s="317"/>
      <c r="H71" s="318"/>
      <c r="I71" s="47"/>
      <c r="J71" s="71"/>
      <c r="K71" s="308"/>
      <c r="L71" s="308"/>
      <c r="M71" s="319"/>
      <c r="N71" s="319"/>
      <c r="O71" s="310"/>
      <c r="P71" s="310"/>
      <c r="Q71" s="320"/>
      <c r="R71" s="320"/>
      <c r="S71" s="298"/>
      <c r="T71" s="299"/>
      <c r="U71" s="298"/>
      <c r="V71" s="299"/>
      <c r="W71" s="296"/>
      <c r="X71" s="297"/>
      <c r="Y71" s="296"/>
      <c r="Z71" s="297"/>
      <c r="AA71" s="298"/>
      <c r="AB71" s="299"/>
      <c r="AC71" s="298"/>
      <c r="AD71" s="299"/>
      <c r="AE71" s="296"/>
      <c r="AF71" s="297"/>
      <c r="AG71" s="296"/>
      <c r="AH71" s="297"/>
      <c r="AI71" s="298"/>
      <c r="AJ71" s="299"/>
      <c r="AK71" s="298"/>
      <c r="AL71" s="299"/>
      <c r="AM71" s="296"/>
      <c r="AN71" s="297"/>
      <c r="AO71" s="296"/>
      <c r="AP71" s="297"/>
      <c r="AQ71" s="298"/>
      <c r="AR71" s="299"/>
      <c r="AS71" s="298"/>
      <c r="AT71" s="299"/>
      <c r="AU71" s="296"/>
      <c r="AV71" s="297"/>
      <c r="AW71" s="296"/>
      <c r="AX71" s="297"/>
      <c r="AY71" s="298"/>
      <c r="AZ71" s="299"/>
      <c r="BA71" s="298"/>
      <c r="BB71" s="299"/>
      <c r="BC71" s="296"/>
      <c r="BD71" s="297"/>
      <c r="BE71" s="296"/>
      <c r="BF71" s="297"/>
      <c r="BG71" s="298"/>
      <c r="BH71" s="299"/>
      <c r="BI71" s="298"/>
      <c r="BJ71" s="299"/>
      <c r="BK71" s="296"/>
      <c r="BL71" s="297"/>
      <c r="BM71" s="296"/>
      <c r="BN71" s="297"/>
      <c r="BO71" s="300"/>
      <c r="BP71" s="300"/>
      <c r="BQ71" s="300"/>
      <c r="BR71" s="66"/>
      <c r="BS71" s="301"/>
      <c r="BT71" s="302"/>
      <c r="BU71" s="324"/>
      <c r="BV71" s="324"/>
      <c r="BW71" s="324"/>
      <c r="BX71" s="324"/>
      <c r="BY71" s="324"/>
      <c r="BZ71" s="324"/>
      <c r="CA71" s="324"/>
      <c r="CB71" s="293"/>
      <c r="CC71" s="294"/>
      <c r="CD71" s="294"/>
      <c r="CE71" s="294"/>
      <c r="CF71" s="294"/>
      <c r="CG71" s="294"/>
      <c r="CH71" s="295"/>
      <c r="CI71" s="62">
        <f t="shared" si="1"/>
        <v>0</v>
      </c>
    </row>
    <row r="72" spans="1:87" ht="35.1" customHeight="1" x14ac:dyDescent="0.25">
      <c r="A72" s="40">
        <f t="shared" si="0"/>
        <v>60</v>
      </c>
      <c r="B72" s="304"/>
      <c r="C72" s="304"/>
      <c r="D72" s="305"/>
      <c r="E72" s="305"/>
      <c r="F72" s="305"/>
      <c r="G72" s="306"/>
      <c r="H72" s="307"/>
      <c r="I72" s="47"/>
      <c r="J72" s="72"/>
      <c r="K72" s="308"/>
      <c r="L72" s="308"/>
      <c r="M72" s="309"/>
      <c r="N72" s="309"/>
      <c r="O72" s="310"/>
      <c r="P72" s="310"/>
      <c r="Q72" s="311"/>
      <c r="R72" s="311"/>
      <c r="S72" s="298"/>
      <c r="T72" s="299"/>
      <c r="U72" s="298"/>
      <c r="V72" s="299"/>
      <c r="W72" s="312"/>
      <c r="X72" s="313"/>
      <c r="Y72" s="312"/>
      <c r="Z72" s="313"/>
      <c r="AA72" s="298"/>
      <c r="AB72" s="299"/>
      <c r="AC72" s="298"/>
      <c r="AD72" s="299"/>
      <c r="AE72" s="312"/>
      <c r="AF72" s="313"/>
      <c r="AG72" s="312"/>
      <c r="AH72" s="313"/>
      <c r="AI72" s="298"/>
      <c r="AJ72" s="299"/>
      <c r="AK72" s="298"/>
      <c r="AL72" s="299"/>
      <c r="AM72" s="312"/>
      <c r="AN72" s="313"/>
      <c r="AO72" s="312"/>
      <c r="AP72" s="313"/>
      <c r="AQ72" s="298"/>
      <c r="AR72" s="299"/>
      <c r="AS72" s="298"/>
      <c r="AT72" s="299"/>
      <c r="AU72" s="312"/>
      <c r="AV72" s="313"/>
      <c r="AW72" s="312"/>
      <c r="AX72" s="313"/>
      <c r="AY72" s="298"/>
      <c r="AZ72" s="299"/>
      <c r="BA72" s="298"/>
      <c r="BB72" s="299"/>
      <c r="BC72" s="312"/>
      <c r="BD72" s="313"/>
      <c r="BE72" s="312"/>
      <c r="BF72" s="313"/>
      <c r="BG72" s="298"/>
      <c r="BH72" s="299"/>
      <c r="BI72" s="298"/>
      <c r="BJ72" s="299"/>
      <c r="BK72" s="312"/>
      <c r="BL72" s="313"/>
      <c r="BM72" s="312"/>
      <c r="BN72" s="313"/>
      <c r="BO72" s="300"/>
      <c r="BP72" s="300"/>
      <c r="BQ72" s="300"/>
      <c r="BR72" s="66"/>
      <c r="BS72" s="314"/>
      <c r="BT72" s="315"/>
      <c r="BU72" s="324"/>
      <c r="BV72" s="324"/>
      <c r="BW72" s="324"/>
      <c r="BX72" s="324"/>
      <c r="BY72" s="324"/>
      <c r="BZ72" s="324"/>
      <c r="CA72" s="324"/>
      <c r="CB72" s="293"/>
      <c r="CC72" s="294"/>
      <c r="CD72" s="294"/>
      <c r="CE72" s="294"/>
      <c r="CF72" s="294"/>
      <c r="CG72" s="294"/>
      <c r="CH72" s="295"/>
      <c r="CI72" s="62">
        <f t="shared" si="1"/>
        <v>0</v>
      </c>
    </row>
    <row r="73" spans="1:87" ht="35.1" customHeight="1" x14ac:dyDescent="0.25">
      <c r="A73" s="40">
        <f t="shared" si="0"/>
        <v>61</v>
      </c>
      <c r="B73" s="305"/>
      <c r="C73" s="305"/>
      <c r="D73" s="316"/>
      <c r="E73" s="316"/>
      <c r="F73" s="316"/>
      <c r="G73" s="317"/>
      <c r="H73" s="318"/>
      <c r="I73" s="47"/>
      <c r="J73" s="71"/>
      <c r="K73" s="308"/>
      <c r="L73" s="308"/>
      <c r="M73" s="319"/>
      <c r="N73" s="319"/>
      <c r="O73" s="310"/>
      <c r="P73" s="310"/>
      <c r="Q73" s="320"/>
      <c r="R73" s="320"/>
      <c r="S73" s="298"/>
      <c r="T73" s="299"/>
      <c r="U73" s="298"/>
      <c r="V73" s="299"/>
      <c r="W73" s="296"/>
      <c r="X73" s="297"/>
      <c r="Y73" s="296"/>
      <c r="Z73" s="297"/>
      <c r="AA73" s="298"/>
      <c r="AB73" s="299"/>
      <c r="AC73" s="298"/>
      <c r="AD73" s="299"/>
      <c r="AE73" s="296"/>
      <c r="AF73" s="297"/>
      <c r="AG73" s="296"/>
      <c r="AH73" s="297"/>
      <c r="AI73" s="298"/>
      <c r="AJ73" s="299"/>
      <c r="AK73" s="298"/>
      <c r="AL73" s="299"/>
      <c r="AM73" s="296"/>
      <c r="AN73" s="297"/>
      <c r="AO73" s="296"/>
      <c r="AP73" s="297"/>
      <c r="AQ73" s="298"/>
      <c r="AR73" s="299"/>
      <c r="AS73" s="298"/>
      <c r="AT73" s="299"/>
      <c r="AU73" s="296"/>
      <c r="AV73" s="297"/>
      <c r="AW73" s="296"/>
      <c r="AX73" s="297"/>
      <c r="AY73" s="298"/>
      <c r="AZ73" s="299"/>
      <c r="BA73" s="298"/>
      <c r="BB73" s="299"/>
      <c r="BC73" s="296"/>
      <c r="BD73" s="297"/>
      <c r="BE73" s="296"/>
      <c r="BF73" s="297"/>
      <c r="BG73" s="298"/>
      <c r="BH73" s="299"/>
      <c r="BI73" s="298"/>
      <c r="BJ73" s="299"/>
      <c r="BK73" s="296"/>
      <c r="BL73" s="297"/>
      <c r="BM73" s="296"/>
      <c r="BN73" s="297"/>
      <c r="BO73" s="300"/>
      <c r="BP73" s="300"/>
      <c r="BQ73" s="300"/>
      <c r="BR73" s="66"/>
      <c r="BS73" s="301"/>
      <c r="BT73" s="302"/>
      <c r="BU73" s="324"/>
      <c r="BV73" s="324"/>
      <c r="BW73" s="324"/>
      <c r="BX73" s="324"/>
      <c r="BY73" s="324"/>
      <c r="BZ73" s="324"/>
      <c r="CA73" s="324"/>
      <c r="CB73" s="293"/>
      <c r="CC73" s="294"/>
      <c r="CD73" s="294"/>
      <c r="CE73" s="294"/>
      <c r="CF73" s="294"/>
      <c r="CG73" s="294"/>
      <c r="CH73" s="295"/>
      <c r="CI73" s="62">
        <f t="shared" si="1"/>
        <v>0</v>
      </c>
    </row>
    <row r="74" spans="1:87" ht="35.1" customHeight="1" x14ac:dyDescent="0.25">
      <c r="A74" s="40">
        <f t="shared" si="0"/>
        <v>62</v>
      </c>
      <c r="B74" s="304"/>
      <c r="C74" s="304"/>
      <c r="D74" s="305"/>
      <c r="E74" s="305"/>
      <c r="F74" s="305"/>
      <c r="G74" s="306"/>
      <c r="H74" s="307"/>
      <c r="I74" s="47"/>
      <c r="J74" s="72"/>
      <c r="K74" s="308"/>
      <c r="L74" s="308"/>
      <c r="M74" s="309"/>
      <c r="N74" s="309"/>
      <c r="O74" s="310"/>
      <c r="P74" s="310"/>
      <c r="Q74" s="311"/>
      <c r="R74" s="311"/>
      <c r="S74" s="298"/>
      <c r="T74" s="299"/>
      <c r="U74" s="298"/>
      <c r="V74" s="299"/>
      <c r="W74" s="312"/>
      <c r="X74" s="313"/>
      <c r="Y74" s="312"/>
      <c r="Z74" s="313"/>
      <c r="AA74" s="298"/>
      <c r="AB74" s="299"/>
      <c r="AC74" s="298"/>
      <c r="AD74" s="299"/>
      <c r="AE74" s="312"/>
      <c r="AF74" s="313"/>
      <c r="AG74" s="312"/>
      <c r="AH74" s="313"/>
      <c r="AI74" s="298"/>
      <c r="AJ74" s="299"/>
      <c r="AK74" s="298"/>
      <c r="AL74" s="299"/>
      <c r="AM74" s="312"/>
      <c r="AN74" s="313"/>
      <c r="AO74" s="312"/>
      <c r="AP74" s="313"/>
      <c r="AQ74" s="298"/>
      <c r="AR74" s="299"/>
      <c r="AS74" s="298"/>
      <c r="AT74" s="299"/>
      <c r="AU74" s="312"/>
      <c r="AV74" s="313"/>
      <c r="AW74" s="312"/>
      <c r="AX74" s="313"/>
      <c r="AY74" s="298"/>
      <c r="AZ74" s="299"/>
      <c r="BA74" s="298"/>
      <c r="BB74" s="299"/>
      <c r="BC74" s="312"/>
      <c r="BD74" s="313"/>
      <c r="BE74" s="312"/>
      <c r="BF74" s="313"/>
      <c r="BG74" s="298"/>
      <c r="BH74" s="299"/>
      <c r="BI74" s="298"/>
      <c r="BJ74" s="299"/>
      <c r="BK74" s="312"/>
      <c r="BL74" s="313"/>
      <c r="BM74" s="312"/>
      <c r="BN74" s="313"/>
      <c r="BO74" s="300"/>
      <c r="BP74" s="300"/>
      <c r="BQ74" s="300"/>
      <c r="BR74" s="66"/>
      <c r="BS74" s="314"/>
      <c r="BT74" s="315"/>
      <c r="BU74" s="324"/>
      <c r="BV74" s="324"/>
      <c r="BW74" s="324"/>
      <c r="BX74" s="324"/>
      <c r="BY74" s="324"/>
      <c r="BZ74" s="324"/>
      <c r="CA74" s="324"/>
      <c r="CB74" s="293"/>
      <c r="CC74" s="294"/>
      <c r="CD74" s="294"/>
      <c r="CE74" s="294"/>
      <c r="CF74" s="294"/>
      <c r="CG74" s="294"/>
      <c r="CH74" s="295"/>
      <c r="CI74" s="62">
        <f t="shared" si="1"/>
        <v>0</v>
      </c>
    </row>
    <row r="75" spans="1:87" ht="35.1" customHeight="1" x14ac:dyDescent="0.25">
      <c r="A75" s="40">
        <f t="shared" si="0"/>
        <v>63</v>
      </c>
      <c r="B75" s="305"/>
      <c r="C75" s="305"/>
      <c r="D75" s="316"/>
      <c r="E75" s="316"/>
      <c r="F75" s="316"/>
      <c r="G75" s="317"/>
      <c r="H75" s="318"/>
      <c r="I75" s="47"/>
      <c r="J75" s="71"/>
      <c r="K75" s="308"/>
      <c r="L75" s="308"/>
      <c r="M75" s="319"/>
      <c r="N75" s="319"/>
      <c r="O75" s="310"/>
      <c r="P75" s="310"/>
      <c r="Q75" s="320"/>
      <c r="R75" s="320"/>
      <c r="S75" s="298"/>
      <c r="T75" s="299"/>
      <c r="U75" s="298"/>
      <c r="V75" s="299"/>
      <c r="W75" s="296"/>
      <c r="X75" s="297"/>
      <c r="Y75" s="296"/>
      <c r="Z75" s="297"/>
      <c r="AA75" s="298"/>
      <c r="AB75" s="299"/>
      <c r="AC75" s="298"/>
      <c r="AD75" s="299"/>
      <c r="AE75" s="296"/>
      <c r="AF75" s="297"/>
      <c r="AG75" s="296"/>
      <c r="AH75" s="297"/>
      <c r="AI75" s="298"/>
      <c r="AJ75" s="299"/>
      <c r="AK75" s="298"/>
      <c r="AL75" s="299"/>
      <c r="AM75" s="296"/>
      <c r="AN75" s="297"/>
      <c r="AO75" s="296"/>
      <c r="AP75" s="297"/>
      <c r="AQ75" s="298"/>
      <c r="AR75" s="299"/>
      <c r="AS75" s="298"/>
      <c r="AT75" s="299"/>
      <c r="AU75" s="296"/>
      <c r="AV75" s="297"/>
      <c r="AW75" s="296"/>
      <c r="AX75" s="297"/>
      <c r="AY75" s="298"/>
      <c r="AZ75" s="299"/>
      <c r="BA75" s="298"/>
      <c r="BB75" s="299"/>
      <c r="BC75" s="296"/>
      <c r="BD75" s="297"/>
      <c r="BE75" s="296"/>
      <c r="BF75" s="297"/>
      <c r="BG75" s="298"/>
      <c r="BH75" s="299"/>
      <c r="BI75" s="298"/>
      <c r="BJ75" s="299"/>
      <c r="BK75" s="296"/>
      <c r="BL75" s="297"/>
      <c r="BM75" s="296"/>
      <c r="BN75" s="297"/>
      <c r="BO75" s="300"/>
      <c r="BP75" s="300"/>
      <c r="BQ75" s="300"/>
      <c r="BR75" s="66"/>
      <c r="BS75" s="301"/>
      <c r="BT75" s="302"/>
      <c r="BU75" s="324"/>
      <c r="BV75" s="324"/>
      <c r="BW75" s="324"/>
      <c r="BX75" s="324"/>
      <c r="BY75" s="324"/>
      <c r="BZ75" s="324"/>
      <c r="CA75" s="324"/>
      <c r="CB75" s="293"/>
      <c r="CC75" s="294"/>
      <c r="CD75" s="294"/>
      <c r="CE75" s="294"/>
      <c r="CF75" s="294"/>
      <c r="CG75" s="294"/>
      <c r="CH75" s="295"/>
      <c r="CI75" s="62">
        <f t="shared" si="1"/>
        <v>0</v>
      </c>
    </row>
    <row r="76" spans="1:87" ht="35.1" customHeight="1" x14ac:dyDescent="0.25">
      <c r="A76" s="40">
        <f t="shared" si="0"/>
        <v>64</v>
      </c>
      <c r="B76" s="304"/>
      <c r="C76" s="304"/>
      <c r="D76" s="305"/>
      <c r="E76" s="305"/>
      <c r="F76" s="305"/>
      <c r="G76" s="306"/>
      <c r="H76" s="307"/>
      <c r="I76" s="47"/>
      <c r="J76" s="72"/>
      <c r="K76" s="308"/>
      <c r="L76" s="308"/>
      <c r="M76" s="309"/>
      <c r="N76" s="309"/>
      <c r="O76" s="310"/>
      <c r="P76" s="310"/>
      <c r="Q76" s="311"/>
      <c r="R76" s="311"/>
      <c r="S76" s="298"/>
      <c r="T76" s="299"/>
      <c r="U76" s="298"/>
      <c r="V76" s="299"/>
      <c r="W76" s="312"/>
      <c r="X76" s="313"/>
      <c r="Y76" s="312"/>
      <c r="Z76" s="313"/>
      <c r="AA76" s="298"/>
      <c r="AB76" s="299"/>
      <c r="AC76" s="298"/>
      <c r="AD76" s="299"/>
      <c r="AE76" s="312"/>
      <c r="AF76" s="313"/>
      <c r="AG76" s="312"/>
      <c r="AH76" s="313"/>
      <c r="AI76" s="298"/>
      <c r="AJ76" s="299"/>
      <c r="AK76" s="298"/>
      <c r="AL76" s="299"/>
      <c r="AM76" s="312"/>
      <c r="AN76" s="313"/>
      <c r="AO76" s="312"/>
      <c r="AP76" s="313"/>
      <c r="AQ76" s="298"/>
      <c r="AR76" s="299"/>
      <c r="AS76" s="298"/>
      <c r="AT76" s="299"/>
      <c r="AU76" s="312"/>
      <c r="AV76" s="313"/>
      <c r="AW76" s="312"/>
      <c r="AX76" s="313"/>
      <c r="AY76" s="298"/>
      <c r="AZ76" s="299"/>
      <c r="BA76" s="298"/>
      <c r="BB76" s="299"/>
      <c r="BC76" s="312"/>
      <c r="BD76" s="313"/>
      <c r="BE76" s="312"/>
      <c r="BF76" s="313"/>
      <c r="BG76" s="298"/>
      <c r="BH76" s="299"/>
      <c r="BI76" s="298"/>
      <c r="BJ76" s="299"/>
      <c r="BK76" s="312"/>
      <c r="BL76" s="313"/>
      <c r="BM76" s="312"/>
      <c r="BN76" s="313"/>
      <c r="BO76" s="300"/>
      <c r="BP76" s="300"/>
      <c r="BQ76" s="300"/>
      <c r="BR76" s="66"/>
      <c r="BS76" s="314"/>
      <c r="BT76" s="315"/>
      <c r="BU76" s="324"/>
      <c r="BV76" s="324"/>
      <c r="BW76" s="324"/>
      <c r="BX76" s="324"/>
      <c r="BY76" s="324"/>
      <c r="BZ76" s="324"/>
      <c r="CA76" s="324"/>
      <c r="CB76" s="293"/>
      <c r="CC76" s="294"/>
      <c r="CD76" s="294"/>
      <c r="CE76" s="294"/>
      <c r="CF76" s="294"/>
      <c r="CG76" s="294"/>
      <c r="CH76" s="295"/>
      <c r="CI76" s="62">
        <f t="shared" si="1"/>
        <v>0</v>
      </c>
    </row>
    <row r="77" spans="1:87" ht="35.1" customHeight="1" x14ac:dyDescent="0.25">
      <c r="A77" s="40">
        <f t="shared" si="0"/>
        <v>65</v>
      </c>
      <c r="B77" s="305"/>
      <c r="C77" s="305"/>
      <c r="D77" s="316"/>
      <c r="E77" s="316"/>
      <c r="F77" s="316"/>
      <c r="G77" s="317"/>
      <c r="H77" s="318"/>
      <c r="I77" s="47"/>
      <c r="J77" s="71"/>
      <c r="K77" s="308"/>
      <c r="L77" s="308"/>
      <c r="M77" s="319"/>
      <c r="N77" s="319"/>
      <c r="O77" s="310"/>
      <c r="P77" s="310"/>
      <c r="Q77" s="320"/>
      <c r="R77" s="320"/>
      <c r="S77" s="298"/>
      <c r="T77" s="299"/>
      <c r="U77" s="298"/>
      <c r="V77" s="299"/>
      <c r="W77" s="296"/>
      <c r="X77" s="297"/>
      <c r="Y77" s="296"/>
      <c r="Z77" s="297"/>
      <c r="AA77" s="298"/>
      <c r="AB77" s="299"/>
      <c r="AC77" s="298"/>
      <c r="AD77" s="299"/>
      <c r="AE77" s="296"/>
      <c r="AF77" s="297"/>
      <c r="AG77" s="296"/>
      <c r="AH77" s="297"/>
      <c r="AI77" s="298"/>
      <c r="AJ77" s="299"/>
      <c r="AK77" s="298"/>
      <c r="AL77" s="299"/>
      <c r="AM77" s="296"/>
      <c r="AN77" s="297"/>
      <c r="AO77" s="296"/>
      <c r="AP77" s="297"/>
      <c r="AQ77" s="298"/>
      <c r="AR77" s="299"/>
      <c r="AS77" s="298"/>
      <c r="AT77" s="299"/>
      <c r="AU77" s="296"/>
      <c r="AV77" s="297"/>
      <c r="AW77" s="296"/>
      <c r="AX77" s="297"/>
      <c r="AY77" s="298"/>
      <c r="AZ77" s="299"/>
      <c r="BA77" s="298"/>
      <c r="BB77" s="299"/>
      <c r="BC77" s="296"/>
      <c r="BD77" s="297"/>
      <c r="BE77" s="296"/>
      <c r="BF77" s="297"/>
      <c r="BG77" s="298"/>
      <c r="BH77" s="299"/>
      <c r="BI77" s="298"/>
      <c r="BJ77" s="299"/>
      <c r="BK77" s="296"/>
      <c r="BL77" s="297"/>
      <c r="BM77" s="296"/>
      <c r="BN77" s="297"/>
      <c r="BO77" s="300"/>
      <c r="BP77" s="300"/>
      <c r="BQ77" s="300"/>
      <c r="BR77" s="66"/>
      <c r="BS77" s="301"/>
      <c r="BT77" s="302"/>
      <c r="BU77" s="324"/>
      <c r="BV77" s="324"/>
      <c r="BW77" s="324"/>
      <c r="BX77" s="324"/>
      <c r="BY77" s="324"/>
      <c r="BZ77" s="324"/>
      <c r="CA77" s="324"/>
      <c r="CB77" s="293"/>
      <c r="CC77" s="294"/>
      <c r="CD77" s="294"/>
      <c r="CE77" s="294"/>
      <c r="CF77" s="294"/>
      <c r="CG77" s="294"/>
      <c r="CH77" s="295"/>
      <c r="CI77" s="62">
        <f t="shared" si="1"/>
        <v>0</v>
      </c>
    </row>
    <row r="78" spans="1:87" ht="35.1" customHeight="1" x14ac:dyDescent="0.25">
      <c r="A78" s="40">
        <f t="shared" ref="A78:A96" si="2">ROW(A66)</f>
        <v>66</v>
      </c>
      <c r="B78" s="304"/>
      <c r="C78" s="304"/>
      <c r="D78" s="305"/>
      <c r="E78" s="305"/>
      <c r="F78" s="305"/>
      <c r="G78" s="306"/>
      <c r="H78" s="307"/>
      <c r="I78" s="47"/>
      <c r="J78" s="72"/>
      <c r="K78" s="308"/>
      <c r="L78" s="308"/>
      <c r="M78" s="309"/>
      <c r="N78" s="309"/>
      <c r="O78" s="310"/>
      <c r="P78" s="310"/>
      <c r="Q78" s="311"/>
      <c r="R78" s="311"/>
      <c r="S78" s="298"/>
      <c r="T78" s="299"/>
      <c r="U78" s="298"/>
      <c r="V78" s="299"/>
      <c r="W78" s="312"/>
      <c r="X78" s="313"/>
      <c r="Y78" s="312"/>
      <c r="Z78" s="313"/>
      <c r="AA78" s="298"/>
      <c r="AB78" s="299"/>
      <c r="AC78" s="298"/>
      <c r="AD78" s="299"/>
      <c r="AE78" s="312"/>
      <c r="AF78" s="313"/>
      <c r="AG78" s="312"/>
      <c r="AH78" s="313"/>
      <c r="AI78" s="298"/>
      <c r="AJ78" s="299"/>
      <c r="AK78" s="298"/>
      <c r="AL78" s="299"/>
      <c r="AM78" s="312"/>
      <c r="AN78" s="313"/>
      <c r="AO78" s="312"/>
      <c r="AP78" s="313"/>
      <c r="AQ78" s="298"/>
      <c r="AR78" s="299"/>
      <c r="AS78" s="298"/>
      <c r="AT78" s="299"/>
      <c r="AU78" s="312"/>
      <c r="AV78" s="313"/>
      <c r="AW78" s="312"/>
      <c r="AX78" s="313"/>
      <c r="AY78" s="298"/>
      <c r="AZ78" s="299"/>
      <c r="BA78" s="298"/>
      <c r="BB78" s="299"/>
      <c r="BC78" s="312"/>
      <c r="BD78" s="313"/>
      <c r="BE78" s="312"/>
      <c r="BF78" s="313"/>
      <c r="BG78" s="298"/>
      <c r="BH78" s="299"/>
      <c r="BI78" s="298"/>
      <c r="BJ78" s="299"/>
      <c r="BK78" s="312"/>
      <c r="BL78" s="313"/>
      <c r="BM78" s="312"/>
      <c r="BN78" s="313"/>
      <c r="BO78" s="300"/>
      <c r="BP78" s="300"/>
      <c r="BQ78" s="300"/>
      <c r="BR78" s="66"/>
      <c r="BS78" s="314"/>
      <c r="BT78" s="315"/>
      <c r="BU78" s="324"/>
      <c r="BV78" s="324"/>
      <c r="BW78" s="324"/>
      <c r="BX78" s="324"/>
      <c r="BY78" s="324"/>
      <c r="BZ78" s="324"/>
      <c r="CA78" s="324"/>
      <c r="CB78" s="293"/>
      <c r="CC78" s="294"/>
      <c r="CD78" s="294"/>
      <c r="CE78" s="294"/>
      <c r="CF78" s="294"/>
      <c r="CG78" s="294"/>
      <c r="CH78" s="295"/>
      <c r="CI78" s="62">
        <f t="shared" ref="CI78:CI141" si="3">BS78-G78</f>
        <v>0</v>
      </c>
    </row>
    <row r="79" spans="1:87" ht="35.1" customHeight="1" x14ac:dyDescent="0.25">
      <c r="A79" s="40">
        <f t="shared" si="2"/>
        <v>67</v>
      </c>
      <c r="B79" s="305"/>
      <c r="C79" s="305"/>
      <c r="D79" s="316"/>
      <c r="E79" s="316"/>
      <c r="F79" s="316"/>
      <c r="G79" s="317"/>
      <c r="H79" s="318"/>
      <c r="I79" s="47"/>
      <c r="J79" s="71"/>
      <c r="K79" s="308"/>
      <c r="L79" s="308"/>
      <c r="M79" s="319"/>
      <c r="N79" s="319"/>
      <c r="O79" s="310"/>
      <c r="P79" s="310"/>
      <c r="Q79" s="320"/>
      <c r="R79" s="320"/>
      <c r="S79" s="298"/>
      <c r="T79" s="299"/>
      <c r="U79" s="298"/>
      <c r="V79" s="299"/>
      <c r="W79" s="296"/>
      <c r="X79" s="297"/>
      <c r="Y79" s="296"/>
      <c r="Z79" s="297"/>
      <c r="AA79" s="298"/>
      <c r="AB79" s="299"/>
      <c r="AC79" s="298"/>
      <c r="AD79" s="299"/>
      <c r="AE79" s="296"/>
      <c r="AF79" s="297"/>
      <c r="AG79" s="296"/>
      <c r="AH79" s="297"/>
      <c r="AI79" s="298"/>
      <c r="AJ79" s="299"/>
      <c r="AK79" s="298"/>
      <c r="AL79" s="299"/>
      <c r="AM79" s="296"/>
      <c r="AN79" s="297"/>
      <c r="AO79" s="296"/>
      <c r="AP79" s="297"/>
      <c r="AQ79" s="298"/>
      <c r="AR79" s="299"/>
      <c r="AS79" s="298"/>
      <c r="AT79" s="299"/>
      <c r="AU79" s="296"/>
      <c r="AV79" s="297"/>
      <c r="AW79" s="296"/>
      <c r="AX79" s="297"/>
      <c r="AY79" s="298"/>
      <c r="AZ79" s="299"/>
      <c r="BA79" s="298"/>
      <c r="BB79" s="299"/>
      <c r="BC79" s="296"/>
      <c r="BD79" s="297"/>
      <c r="BE79" s="296"/>
      <c r="BF79" s="297"/>
      <c r="BG79" s="298"/>
      <c r="BH79" s="299"/>
      <c r="BI79" s="298"/>
      <c r="BJ79" s="299"/>
      <c r="BK79" s="296"/>
      <c r="BL79" s="297"/>
      <c r="BM79" s="296"/>
      <c r="BN79" s="297"/>
      <c r="BO79" s="300"/>
      <c r="BP79" s="300"/>
      <c r="BQ79" s="300"/>
      <c r="BR79" s="66"/>
      <c r="BS79" s="301"/>
      <c r="BT79" s="302"/>
      <c r="BU79" s="324"/>
      <c r="BV79" s="324"/>
      <c r="BW79" s="324"/>
      <c r="BX79" s="324"/>
      <c r="BY79" s="324"/>
      <c r="BZ79" s="324"/>
      <c r="CA79" s="324"/>
      <c r="CB79" s="293"/>
      <c r="CC79" s="294"/>
      <c r="CD79" s="294"/>
      <c r="CE79" s="294"/>
      <c r="CF79" s="294"/>
      <c r="CG79" s="294"/>
      <c r="CH79" s="295"/>
      <c r="CI79" s="62">
        <f t="shared" si="3"/>
        <v>0</v>
      </c>
    </row>
    <row r="80" spans="1:87" ht="35.1" customHeight="1" x14ac:dyDescent="0.25">
      <c r="A80" s="40">
        <f t="shared" si="2"/>
        <v>68</v>
      </c>
      <c r="B80" s="304"/>
      <c r="C80" s="304"/>
      <c r="D80" s="305"/>
      <c r="E80" s="305"/>
      <c r="F80" s="305"/>
      <c r="G80" s="306"/>
      <c r="H80" s="307"/>
      <c r="I80" s="47"/>
      <c r="J80" s="72"/>
      <c r="K80" s="308"/>
      <c r="L80" s="308"/>
      <c r="M80" s="309"/>
      <c r="N80" s="309"/>
      <c r="O80" s="310"/>
      <c r="P80" s="310"/>
      <c r="Q80" s="311"/>
      <c r="R80" s="311"/>
      <c r="S80" s="298"/>
      <c r="T80" s="299"/>
      <c r="U80" s="298"/>
      <c r="V80" s="299"/>
      <c r="W80" s="312"/>
      <c r="X80" s="313"/>
      <c r="Y80" s="312"/>
      <c r="Z80" s="313"/>
      <c r="AA80" s="298"/>
      <c r="AB80" s="299"/>
      <c r="AC80" s="298"/>
      <c r="AD80" s="299"/>
      <c r="AE80" s="312"/>
      <c r="AF80" s="313"/>
      <c r="AG80" s="312"/>
      <c r="AH80" s="313"/>
      <c r="AI80" s="298"/>
      <c r="AJ80" s="299"/>
      <c r="AK80" s="298"/>
      <c r="AL80" s="299"/>
      <c r="AM80" s="312"/>
      <c r="AN80" s="313"/>
      <c r="AO80" s="312"/>
      <c r="AP80" s="313"/>
      <c r="AQ80" s="298"/>
      <c r="AR80" s="299"/>
      <c r="AS80" s="298"/>
      <c r="AT80" s="299"/>
      <c r="AU80" s="312"/>
      <c r="AV80" s="313"/>
      <c r="AW80" s="312"/>
      <c r="AX80" s="313"/>
      <c r="AY80" s="298"/>
      <c r="AZ80" s="299"/>
      <c r="BA80" s="298"/>
      <c r="BB80" s="299"/>
      <c r="BC80" s="312"/>
      <c r="BD80" s="313"/>
      <c r="BE80" s="312"/>
      <c r="BF80" s="313"/>
      <c r="BG80" s="298"/>
      <c r="BH80" s="299"/>
      <c r="BI80" s="298"/>
      <c r="BJ80" s="299"/>
      <c r="BK80" s="312"/>
      <c r="BL80" s="313"/>
      <c r="BM80" s="312"/>
      <c r="BN80" s="313"/>
      <c r="BO80" s="300"/>
      <c r="BP80" s="300"/>
      <c r="BQ80" s="300"/>
      <c r="BR80" s="66"/>
      <c r="BS80" s="314"/>
      <c r="BT80" s="315"/>
      <c r="BU80" s="324"/>
      <c r="BV80" s="324"/>
      <c r="BW80" s="324"/>
      <c r="BX80" s="324"/>
      <c r="BY80" s="324"/>
      <c r="BZ80" s="324"/>
      <c r="CA80" s="324"/>
      <c r="CB80" s="293"/>
      <c r="CC80" s="294"/>
      <c r="CD80" s="294"/>
      <c r="CE80" s="294"/>
      <c r="CF80" s="294"/>
      <c r="CG80" s="294"/>
      <c r="CH80" s="295"/>
      <c r="CI80" s="62">
        <f t="shared" si="3"/>
        <v>0</v>
      </c>
    </row>
    <row r="81" spans="1:87" ht="35.1" customHeight="1" x14ac:dyDescent="0.25">
      <c r="A81" s="40">
        <f t="shared" si="2"/>
        <v>69</v>
      </c>
      <c r="B81" s="305"/>
      <c r="C81" s="305"/>
      <c r="D81" s="316"/>
      <c r="E81" s="316"/>
      <c r="F81" s="316"/>
      <c r="G81" s="317"/>
      <c r="H81" s="318"/>
      <c r="I81" s="47"/>
      <c r="J81" s="71"/>
      <c r="K81" s="308"/>
      <c r="L81" s="308"/>
      <c r="M81" s="319"/>
      <c r="N81" s="319"/>
      <c r="O81" s="310"/>
      <c r="P81" s="310"/>
      <c r="Q81" s="320"/>
      <c r="R81" s="320"/>
      <c r="S81" s="298"/>
      <c r="T81" s="299"/>
      <c r="U81" s="298"/>
      <c r="V81" s="299"/>
      <c r="W81" s="296"/>
      <c r="X81" s="297"/>
      <c r="Y81" s="296"/>
      <c r="Z81" s="297"/>
      <c r="AA81" s="298"/>
      <c r="AB81" s="299"/>
      <c r="AC81" s="298"/>
      <c r="AD81" s="299"/>
      <c r="AE81" s="296"/>
      <c r="AF81" s="297"/>
      <c r="AG81" s="296"/>
      <c r="AH81" s="297"/>
      <c r="AI81" s="298"/>
      <c r="AJ81" s="299"/>
      <c r="AK81" s="298"/>
      <c r="AL81" s="299"/>
      <c r="AM81" s="296"/>
      <c r="AN81" s="297"/>
      <c r="AO81" s="296"/>
      <c r="AP81" s="297"/>
      <c r="AQ81" s="298"/>
      <c r="AR81" s="299"/>
      <c r="AS81" s="298"/>
      <c r="AT81" s="299"/>
      <c r="AU81" s="296"/>
      <c r="AV81" s="297"/>
      <c r="AW81" s="296"/>
      <c r="AX81" s="297"/>
      <c r="AY81" s="298"/>
      <c r="AZ81" s="299"/>
      <c r="BA81" s="298"/>
      <c r="BB81" s="299"/>
      <c r="BC81" s="296"/>
      <c r="BD81" s="297"/>
      <c r="BE81" s="296"/>
      <c r="BF81" s="297"/>
      <c r="BG81" s="298"/>
      <c r="BH81" s="299"/>
      <c r="BI81" s="298"/>
      <c r="BJ81" s="299"/>
      <c r="BK81" s="296"/>
      <c r="BL81" s="297"/>
      <c r="BM81" s="296"/>
      <c r="BN81" s="297"/>
      <c r="BO81" s="300"/>
      <c r="BP81" s="300"/>
      <c r="BQ81" s="300"/>
      <c r="BR81" s="66"/>
      <c r="BS81" s="301"/>
      <c r="BT81" s="302"/>
      <c r="BU81" s="324"/>
      <c r="BV81" s="324"/>
      <c r="BW81" s="324"/>
      <c r="BX81" s="324"/>
      <c r="BY81" s="324"/>
      <c r="BZ81" s="324"/>
      <c r="CA81" s="324"/>
      <c r="CB81" s="293"/>
      <c r="CC81" s="294"/>
      <c r="CD81" s="294"/>
      <c r="CE81" s="294"/>
      <c r="CF81" s="294"/>
      <c r="CG81" s="294"/>
      <c r="CH81" s="295"/>
      <c r="CI81" s="62">
        <f t="shared" si="3"/>
        <v>0</v>
      </c>
    </row>
    <row r="82" spans="1:87" ht="35.1" customHeight="1" x14ac:dyDescent="0.25">
      <c r="A82" s="40">
        <f t="shared" si="2"/>
        <v>70</v>
      </c>
      <c r="B82" s="304"/>
      <c r="C82" s="304"/>
      <c r="D82" s="305"/>
      <c r="E82" s="305"/>
      <c r="F82" s="305"/>
      <c r="G82" s="306"/>
      <c r="H82" s="307"/>
      <c r="I82" s="47"/>
      <c r="J82" s="72"/>
      <c r="K82" s="308"/>
      <c r="L82" s="308"/>
      <c r="M82" s="309"/>
      <c r="N82" s="309"/>
      <c r="O82" s="310"/>
      <c r="P82" s="310"/>
      <c r="Q82" s="311"/>
      <c r="R82" s="311"/>
      <c r="S82" s="298"/>
      <c r="T82" s="299"/>
      <c r="U82" s="298"/>
      <c r="V82" s="299"/>
      <c r="W82" s="312"/>
      <c r="X82" s="313"/>
      <c r="Y82" s="312"/>
      <c r="Z82" s="313"/>
      <c r="AA82" s="298"/>
      <c r="AB82" s="299"/>
      <c r="AC82" s="298"/>
      <c r="AD82" s="299"/>
      <c r="AE82" s="312"/>
      <c r="AF82" s="313"/>
      <c r="AG82" s="312"/>
      <c r="AH82" s="313"/>
      <c r="AI82" s="298"/>
      <c r="AJ82" s="299"/>
      <c r="AK82" s="298"/>
      <c r="AL82" s="299"/>
      <c r="AM82" s="312"/>
      <c r="AN82" s="313"/>
      <c r="AO82" s="312"/>
      <c r="AP82" s="313"/>
      <c r="AQ82" s="298"/>
      <c r="AR82" s="299"/>
      <c r="AS82" s="298"/>
      <c r="AT82" s="299"/>
      <c r="AU82" s="312"/>
      <c r="AV82" s="313"/>
      <c r="AW82" s="312"/>
      <c r="AX82" s="313"/>
      <c r="AY82" s="298"/>
      <c r="AZ82" s="299"/>
      <c r="BA82" s="298"/>
      <c r="BB82" s="299"/>
      <c r="BC82" s="312"/>
      <c r="BD82" s="313"/>
      <c r="BE82" s="312"/>
      <c r="BF82" s="313"/>
      <c r="BG82" s="298"/>
      <c r="BH82" s="299"/>
      <c r="BI82" s="298"/>
      <c r="BJ82" s="299"/>
      <c r="BK82" s="312"/>
      <c r="BL82" s="313"/>
      <c r="BM82" s="312"/>
      <c r="BN82" s="313"/>
      <c r="BO82" s="300"/>
      <c r="BP82" s="300"/>
      <c r="BQ82" s="300"/>
      <c r="BR82" s="66"/>
      <c r="BS82" s="314"/>
      <c r="BT82" s="315"/>
      <c r="BU82" s="324"/>
      <c r="BV82" s="324"/>
      <c r="BW82" s="324"/>
      <c r="BX82" s="324"/>
      <c r="BY82" s="324"/>
      <c r="BZ82" s="324"/>
      <c r="CA82" s="324"/>
      <c r="CB82" s="293"/>
      <c r="CC82" s="294"/>
      <c r="CD82" s="294"/>
      <c r="CE82" s="294"/>
      <c r="CF82" s="294"/>
      <c r="CG82" s="294"/>
      <c r="CH82" s="295"/>
      <c r="CI82" s="62">
        <f t="shared" si="3"/>
        <v>0</v>
      </c>
    </row>
    <row r="83" spans="1:87" ht="35.1" customHeight="1" x14ac:dyDescent="0.25">
      <c r="A83" s="40">
        <f>ROW(A71)</f>
        <v>71</v>
      </c>
      <c r="B83" s="305"/>
      <c r="C83" s="305"/>
      <c r="D83" s="316"/>
      <c r="E83" s="316"/>
      <c r="F83" s="316"/>
      <c r="G83" s="317"/>
      <c r="H83" s="318"/>
      <c r="I83" s="47"/>
      <c r="J83" s="71"/>
      <c r="K83" s="308"/>
      <c r="L83" s="308"/>
      <c r="M83" s="319"/>
      <c r="N83" s="319"/>
      <c r="O83" s="310"/>
      <c r="P83" s="310"/>
      <c r="Q83" s="320"/>
      <c r="R83" s="320"/>
      <c r="S83" s="298"/>
      <c r="T83" s="299"/>
      <c r="U83" s="298"/>
      <c r="V83" s="299"/>
      <c r="W83" s="296"/>
      <c r="X83" s="297"/>
      <c r="Y83" s="296"/>
      <c r="Z83" s="297"/>
      <c r="AA83" s="298"/>
      <c r="AB83" s="299"/>
      <c r="AC83" s="298"/>
      <c r="AD83" s="299"/>
      <c r="AE83" s="296"/>
      <c r="AF83" s="297"/>
      <c r="AG83" s="296"/>
      <c r="AH83" s="297"/>
      <c r="AI83" s="298"/>
      <c r="AJ83" s="299"/>
      <c r="AK83" s="298"/>
      <c r="AL83" s="299"/>
      <c r="AM83" s="296"/>
      <c r="AN83" s="297"/>
      <c r="AO83" s="296"/>
      <c r="AP83" s="297"/>
      <c r="AQ83" s="298"/>
      <c r="AR83" s="299"/>
      <c r="AS83" s="298"/>
      <c r="AT83" s="299"/>
      <c r="AU83" s="296"/>
      <c r="AV83" s="297"/>
      <c r="AW83" s="296"/>
      <c r="AX83" s="297"/>
      <c r="AY83" s="298"/>
      <c r="AZ83" s="299"/>
      <c r="BA83" s="298"/>
      <c r="BB83" s="299"/>
      <c r="BC83" s="296"/>
      <c r="BD83" s="297"/>
      <c r="BE83" s="296"/>
      <c r="BF83" s="297"/>
      <c r="BG83" s="298"/>
      <c r="BH83" s="299"/>
      <c r="BI83" s="298"/>
      <c r="BJ83" s="299"/>
      <c r="BK83" s="296"/>
      <c r="BL83" s="297"/>
      <c r="BM83" s="296"/>
      <c r="BN83" s="297"/>
      <c r="BO83" s="321"/>
      <c r="BP83" s="322"/>
      <c r="BQ83" s="323"/>
      <c r="BR83" s="66"/>
      <c r="BS83" s="301"/>
      <c r="BT83" s="302"/>
      <c r="BU83" s="324"/>
      <c r="BV83" s="324"/>
      <c r="BW83" s="324"/>
      <c r="BX83" s="324"/>
      <c r="BY83" s="324"/>
      <c r="BZ83" s="324"/>
      <c r="CA83" s="324"/>
      <c r="CB83" s="293"/>
      <c r="CC83" s="294"/>
      <c r="CD83" s="294"/>
      <c r="CE83" s="294"/>
      <c r="CF83" s="294"/>
      <c r="CG83" s="294"/>
      <c r="CH83" s="295"/>
      <c r="CI83" s="62">
        <f t="shared" si="3"/>
        <v>0</v>
      </c>
    </row>
    <row r="84" spans="1:87" ht="35.1" customHeight="1" x14ac:dyDescent="0.25">
      <c r="A84" s="40">
        <f t="shared" si="2"/>
        <v>72</v>
      </c>
      <c r="B84" s="304"/>
      <c r="C84" s="304"/>
      <c r="D84" s="305"/>
      <c r="E84" s="305"/>
      <c r="F84" s="305"/>
      <c r="G84" s="306"/>
      <c r="H84" s="307"/>
      <c r="I84" s="47"/>
      <c r="J84" s="72"/>
      <c r="K84" s="308"/>
      <c r="L84" s="308"/>
      <c r="M84" s="309"/>
      <c r="N84" s="309"/>
      <c r="O84" s="310"/>
      <c r="P84" s="310"/>
      <c r="Q84" s="311"/>
      <c r="R84" s="311"/>
      <c r="S84" s="298"/>
      <c r="T84" s="299"/>
      <c r="U84" s="298"/>
      <c r="V84" s="299"/>
      <c r="W84" s="312"/>
      <c r="X84" s="313"/>
      <c r="Y84" s="312"/>
      <c r="Z84" s="313"/>
      <c r="AA84" s="298"/>
      <c r="AB84" s="299"/>
      <c r="AC84" s="298"/>
      <c r="AD84" s="299"/>
      <c r="AE84" s="312"/>
      <c r="AF84" s="313"/>
      <c r="AG84" s="312"/>
      <c r="AH84" s="313"/>
      <c r="AI84" s="298"/>
      <c r="AJ84" s="299"/>
      <c r="AK84" s="298"/>
      <c r="AL84" s="299"/>
      <c r="AM84" s="312"/>
      <c r="AN84" s="313"/>
      <c r="AO84" s="312"/>
      <c r="AP84" s="313"/>
      <c r="AQ84" s="298"/>
      <c r="AR84" s="299"/>
      <c r="AS84" s="298"/>
      <c r="AT84" s="299"/>
      <c r="AU84" s="312"/>
      <c r="AV84" s="313"/>
      <c r="AW84" s="312"/>
      <c r="AX84" s="313"/>
      <c r="AY84" s="298"/>
      <c r="AZ84" s="299"/>
      <c r="BA84" s="298"/>
      <c r="BB84" s="299"/>
      <c r="BC84" s="312"/>
      <c r="BD84" s="313"/>
      <c r="BE84" s="312"/>
      <c r="BF84" s="313"/>
      <c r="BG84" s="298"/>
      <c r="BH84" s="299"/>
      <c r="BI84" s="298"/>
      <c r="BJ84" s="299"/>
      <c r="BK84" s="312"/>
      <c r="BL84" s="313"/>
      <c r="BM84" s="312"/>
      <c r="BN84" s="313"/>
      <c r="BO84" s="300"/>
      <c r="BP84" s="300"/>
      <c r="BQ84" s="300"/>
      <c r="BR84" s="66"/>
      <c r="BS84" s="314"/>
      <c r="BT84" s="315"/>
      <c r="BU84" s="324"/>
      <c r="BV84" s="324"/>
      <c r="BW84" s="324"/>
      <c r="BX84" s="324"/>
      <c r="BY84" s="324"/>
      <c r="BZ84" s="324"/>
      <c r="CA84" s="324"/>
      <c r="CB84" s="293"/>
      <c r="CC84" s="294"/>
      <c r="CD84" s="294"/>
      <c r="CE84" s="294"/>
      <c r="CF84" s="294"/>
      <c r="CG84" s="294"/>
      <c r="CH84" s="295"/>
      <c r="CI84" s="62">
        <f t="shared" si="3"/>
        <v>0</v>
      </c>
    </row>
    <row r="85" spans="1:87" ht="35.1" customHeight="1" x14ac:dyDescent="0.25">
      <c r="A85" s="40">
        <f t="shared" si="2"/>
        <v>73</v>
      </c>
      <c r="B85" s="305"/>
      <c r="C85" s="305"/>
      <c r="D85" s="316"/>
      <c r="E85" s="316"/>
      <c r="F85" s="316"/>
      <c r="G85" s="317"/>
      <c r="H85" s="318"/>
      <c r="I85" s="47"/>
      <c r="J85" s="71"/>
      <c r="K85" s="308"/>
      <c r="L85" s="308"/>
      <c r="M85" s="319"/>
      <c r="N85" s="319"/>
      <c r="O85" s="310"/>
      <c r="P85" s="310"/>
      <c r="Q85" s="320"/>
      <c r="R85" s="320"/>
      <c r="S85" s="298"/>
      <c r="T85" s="299"/>
      <c r="U85" s="298"/>
      <c r="V85" s="299"/>
      <c r="W85" s="296"/>
      <c r="X85" s="297"/>
      <c r="Y85" s="296"/>
      <c r="Z85" s="297"/>
      <c r="AA85" s="298"/>
      <c r="AB85" s="299"/>
      <c r="AC85" s="298"/>
      <c r="AD85" s="299"/>
      <c r="AE85" s="296"/>
      <c r="AF85" s="297"/>
      <c r="AG85" s="296"/>
      <c r="AH85" s="297"/>
      <c r="AI85" s="298"/>
      <c r="AJ85" s="299"/>
      <c r="AK85" s="298"/>
      <c r="AL85" s="299"/>
      <c r="AM85" s="296"/>
      <c r="AN85" s="297"/>
      <c r="AO85" s="296"/>
      <c r="AP85" s="297"/>
      <c r="AQ85" s="298"/>
      <c r="AR85" s="299"/>
      <c r="AS85" s="298"/>
      <c r="AT85" s="299"/>
      <c r="AU85" s="296"/>
      <c r="AV85" s="297"/>
      <c r="AW85" s="296"/>
      <c r="AX85" s="297"/>
      <c r="AY85" s="298"/>
      <c r="AZ85" s="299"/>
      <c r="BA85" s="298"/>
      <c r="BB85" s="299"/>
      <c r="BC85" s="296"/>
      <c r="BD85" s="297"/>
      <c r="BE85" s="296"/>
      <c r="BF85" s="297"/>
      <c r="BG85" s="298"/>
      <c r="BH85" s="299"/>
      <c r="BI85" s="298"/>
      <c r="BJ85" s="299"/>
      <c r="BK85" s="296"/>
      <c r="BL85" s="297"/>
      <c r="BM85" s="296"/>
      <c r="BN85" s="297"/>
      <c r="BO85" s="300"/>
      <c r="BP85" s="300"/>
      <c r="BQ85" s="300"/>
      <c r="BR85" s="66"/>
      <c r="BS85" s="301"/>
      <c r="BT85" s="302"/>
      <c r="BU85" s="324"/>
      <c r="BV85" s="324"/>
      <c r="BW85" s="324"/>
      <c r="BX85" s="324"/>
      <c r="BY85" s="324"/>
      <c r="BZ85" s="324"/>
      <c r="CA85" s="324"/>
      <c r="CB85" s="293"/>
      <c r="CC85" s="294"/>
      <c r="CD85" s="294"/>
      <c r="CE85" s="294"/>
      <c r="CF85" s="294"/>
      <c r="CG85" s="294"/>
      <c r="CH85" s="295"/>
      <c r="CI85" s="62">
        <f t="shared" si="3"/>
        <v>0</v>
      </c>
    </row>
    <row r="86" spans="1:87" ht="35.1" customHeight="1" x14ac:dyDescent="0.25">
      <c r="A86" s="40">
        <f t="shared" si="2"/>
        <v>74</v>
      </c>
      <c r="B86" s="304"/>
      <c r="C86" s="304"/>
      <c r="D86" s="305"/>
      <c r="E86" s="305"/>
      <c r="F86" s="305"/>
      <c r="G86" s="306"/>
      <c r="H86" s="307"/>
      <c r="I86" s="47"/>
      <c r="J86" s="72"/>
      <c r="K86" s="308"/>
      <c r="L86" s="308"/>
      <c r="M86" s="309"/>
      <c r="N86" s="309"/>
      <c r="O86" s="310"/>
      <c r="P86" s="310"/>
      <c r="Q86" s="311"/>
      <c r="R86" s="311"/>
      <c r="S86" s="298"/>
      <c r="T86" s="299"/>
      <c r="U86" s="298"/>
      <c r="V86" s="299"/>
      <c r="W86" s="312"/>
      <c r="X86" s="313"/>
      <c r="Y86" s="312"/>
      <c r="Z86" s="313"/>
      <c r="AA86" s="298"/>
      <c r="AB86" s="299"/>
      <c r="AC86" s="298"/>
      <c r="AD86" s="299"/>
      <c r="AE86" s="312"/>
      <c r="AF86" s="313"/>
      <c r="AG86" s="312"/>
      <c r="AH86" s="313"/>
      <c r="AI86" s="298"/>
      <c r="AJ86" s="299"/>
      <c r="AK86" s="298"/>
      <c r="AL86" s="299"/>
      <c r="AM86" s="312"/>
      <c r="AN86" s="313"/>
      <c r="AO86" s="312"/>
      <c r="AP86" s="313"/>
      <c r="AQ86" s="298"/>
      <c r="AR86" s="299"/>
      <c r="AS86" s="298"/>
      <c r="AT86" s="299"/>
      <c r="AU86" s="312"/>
      <c r="AV86" s="313"/>
      <c r="AW86" s="312"/>
      <c r="AX86" s="313"/>
      <c r="AY86" s="298"/>
      <c r="AZ86" s="299"/>
      <c r="BA86" s="298"/>
      <c r="BB86" s="299"/>
      <c r="BC86" s="312"/>
      <c r="BD86" s="313"/>
      <c r="BE86" s="312"/>
      <c r="BF86" s="313"/>
      <c r="BG86" s="298"/>
      <c r="BH86" s="299"/>
      <c r="BI86" s="298"/>
      <c r="BJ86" s="299"/>
      <c r="BK86" s="312"/>
      <c r="BL86" s="313"/>
      <c r="BM86" s="312"/>
      <c r="BN86" s="313"/>
      <c r="BO86" s="300"/>
      <c r="BP86" s="300"/>
      <c r="BQ86" s="300"/>
      <c r="BR86" s="66"/>
      <c r="BS86" s="314"/>
      <c r="BT86" s="315"/>
      <c r="BU86" s="324"/>
      <c r="BV86" s="324"/>
      <c r="BW86" s="324"/>
      <c r="BX86" s="324"/>
      <c r="BY86" s="324"/>
      <c r="BZ86" s="324"/>
      <c r="CA86" s="324"/>
      <c r="CB86" s="293"/>
      <c r="CC86" s="294"/>
      <c r="CD86" s="294"/>
      <c r="CE86" s="294"/>
      <c r="CF86" s="294"/>
      <c r="CG86" s="294"/>
      <c r="CH86" s="295"/>
      <c r="CI86" s="62">
        <f t="shared" si="3"/>
        <v>0</v>
      </c>
    </row>
    <row r="87" spans="1:87" ht="35.1" customHeight="1" x14ac:dyDescent="0.25">
      <c r="A87" s="40">
        <f t="shared" si="2"/>
        <v>75</v>
      </c>
      <c r="B87" s="305"/>
      <c r="C87" s="305"/>
      <c r="D87" s="316"/>
      <c r="E87" s="316"/>
      <c r="F87" s="316"/>
      <c r="G87" s="317"/>
      <c r="H87" s="318"/>
      <c r="I87" s="47"/>
      <c r="J87" s="71"/>
      <c r="K87" s="308"/>
      <c r="L87" s="308"/>
      <c r="M87" s="319"/>
      <c r="N87" s="319"/>
      <c r="O87" s="310"/>
      <c r="P87" s="310"/>
      <c r="Q87" s="320"/>
      <c r="R87" s="320"/>
      <c r="S87" s="298"/>
      <c r="T87" s="299"/>
      <c r="U87" s="298"/>
      <c r="V87" s="299"/>
      <c r="W87" s="296"/>
      <c r="X87" s="297"/>
      <c r="Y87" s="296"/>
      <c r="Z87" s="297"/>
      <c r="AA87" s="298"/>
      <c r="AB87" s="299"/>
      <c r="AC87" s="298"/>
      <c r="AD87" s="299"/>
      <c r="AE87" s="296"/>
      <c r="AF87" s="297"/>
      <c r="AG87" s="296"/>
      <c r="AH87" s="297"/>
      <c r="AI87" s="298"/>
      <c r="AJ87" s="299"/>
      <c r="AK87" s="298"/>
      <c r="AL87" s="299"/>
      <c r="AM87" s="296"/>
      <c r="AN87" s="297"/>
      <c r="AO87" s="296"/>
      <c r="AP87" s="297"/>
      <c r="AQ87" s="298"/>
      <c r="AR87" s="299"/>
      <c r="AS87" s="298"/>
      <c r="AT87" s="299"/>
      <c r="AU87" s="296"/>
      <c r="AV87" s="297"/>
      <c r="AW87" s="296"/>
      <c r="AX87" s="297"/>
      <c r="AY87" s="298"/>
      <c r="AZ87" s="299"/>
      <c r="BA87" s="298"/>
      <c r="BB87" s="299"/>
      <c r="BC87" s="296"/>
      <c r="BD87" s="297"/>
      <c r="BE87" s="296"/>
      <c r="BF87" s="297"/>
      <c r="BG87" s="298"/>
      <c r="BH87" s="299"/>
      <c r="BI87" s="298"/>
      <c r="BJ87" s="299"/>
      <c r="BK87" s="296"/>
      <c r="BL87" s="297"/>
      <c r="BM87" s="296"/>
      <c r="BN87" s="297"/>
      <c r="BO87" s="300"/>
      <c r="BP87" s="300"/>
      <c r="BQ87" s="300"/>
      <c r="BR87" s="66"/>
      <c r="BS87" s="301"/>
      <c r="BT87" s="302"/>
      <c r="BU87" s="324"/>
      <c r="BV87" s="324"/>
      <c r="BW87" s="324"/>
      <c r="BX87" s="324"/>
      <c r="BY87" s="324"/>
      <c r="BZ87" s="324"/>
      <c r="CA87" s="324"/>
      <c r="CB87" s="293"/>
      <c r="CC87" s="294"/>
      <c r="CD87" s="294"/>
      <c r="CE87" s="294"/>
      <c r="CF87" s="294"/>
      <c r="CG87" s="294"/>
      <c r="CH87" s="295"/>
      <c r="CI87" s="62">
        <f t="shared" si="3"/>
        <v>0</v>
      </c>
    </row>
    <row r="88" spans="1:87" ht="35.1" customHeight="1" x14ac:dyDescent="0.25">
      <c r="A88" s="40">
        <f t="shared" si="2"/>
        <v>76</v>
      </c>
      <c r="B88" s="304"/>
      <c r="C88" s="304"/>
      <c r="D88" s="305"/>
      <c r="E88" s="305"/>
      <c r="F88" s="305"/>
      <c r="G88" s="306"/>
      <c r="H88" s="307"/>
      <c r="I88" s="47"/>
      <c r="J88" s="72"/>
      <c r="K88" s="308"/>
      <c r="L88" s="308"/>
      <c r="M88" s="309"/>
      <c r="N88" s="309"/>
      <c r="O88" s="310"/>
      <c r="P88" s="310"/>
      <c r="Q88" s="311"/>
      <c r="R88" s="311"/>
      <c r="S88" s="298"/>
      <c r="T88" s="299"/>
      <c r="U88" s="298"/>
      <c r="V88" s="299"/>
      <c r="W88" s="312"/>
      <c r="X88" s="313"/>
      <c r="Y88" s="312"/>
      <c r="Z88" s="313"/>
      <c r="AA88" s="298"/>
      <c r="AB88" s="299"/>
      <c r="AC88" s="298"/>
      <c r="AD88" s="299"/>
      <c r="AE88" s="312"/>
      <c r="AF88" s="313"/>
      <c r="AG88" s="312"/>
      <c r="AH88" s="313"/>
      <c r="AI88" s="298"/>
      <c r="AJ88" s="299"/>
      <c r="AK88" s="298"/>
      <c r="AL88" s="299"/>
      <c r="AM88" s="312"/>
      <c r="AN88" s="313"/>
      <c r="AO88" s="312"/>
      <c r="AP88" s="313"/>
      <c r="AQ88" s="298"/>
      <c r="AR88" s="299"/>
      <c r="AS88" s="298"/>
      <c r="AT88" s="299"/>
      <c r="AU88" s="312"/>
      <c r="AV88" s="313"/>
      <c r="AW88" s="312"/>
      <c r="AX88" s="313"/>
      <c r="AY88" s="298"/>
      <c r="AZ88" s="299"/>
      <c r="BA88" s="298"/>
      <c r="BB88" s="299"/>
      <c r="BC88" s="312"/>
      <c r="BD88" s="313"/>
      <c r="BE88" s="312"/>
      <c r="BF88" s="313"/>
      <c r="BG88" s="298"/>
      <c r="BH88" s="299"/>
      <c r="BI88" s="298"/>
      <c r="BJ88" s="299"/>
      <c r="BK88" s="312"/>
      <c r="BL88" s="313"/>
      <c r="BM88" s="312"/>
      <c r="BN88" s="313"/>
      <c r="BO88" s="300"/>
      <c r="BP88" s="300"/>
      <c r="BQ88" s="300"/>
      <c r="BR88" s="66"/>
      <c r="BS88" s="314"/>
      <c r="BT88" s="315"/>
      <c r="BU88" s="324"/>
      <c r="BV88" s="324"/>
      <c r="BW88" s="324"/>
      <c r="BX88" s="324"/>
      <c r="BY88" s="324"/>
      <c r="BZ88" s="324"/>
      <c r="CA88" s="324"/>
      <c r="CB88" s="293"/>
      <c r="CC88" s="294"/>
      <c r="CD88" s="294"/>
      <c r="CE88" s="294"/>
      <c r="CF88" s="294"/>
      <c r="CG88" s="294"/>
      <c r="CH88" s="295"/>
      <c r="CI88" s="62">
        <f t="shared" si="3"/>
        <v>0</v>
      </c>
    </row>
    <row r="89" spans="1:87" ht="35.1" customHeight="1" x14ac:dyDescent="0.25">
      <c r="A89" s="40">
        <f t="shared" si="2"/>
        <v>77</v>
      </c>
      <c r="B89" s="305"/>
      <c r="C89" s="305"/>
      <c r="D89" s="316"/>
      <c r="E89" s="316"/>
      <c r="F89" s="316"/>
      <c r="G89" s="317"/>
      <c r="H89" s="318"/>
      <c r="I89" s="47"/>
      <c r="J89" s="71"/>
      <c r="K89" s="308"/>
      <c r="L89" s="308"/>
      <c r="M89" s="319"/>
      <c r="N89" s="319"/>
      <c r="O89" s="310"/>
      <c r="P89" s="310"/>
      <c r="Q89" s="320"/>
      <c r="R89" s="320"/>
      <c r="S89" s="298"/>
      <c r="T89" s="299"/>
      <c r="U89" s="298"/>
      <c r="V89" s="299"/>
      <c r="W89" s="296"/>
      <c r="X89" s="297"/>
      <c r="Y89" s="296"/>
      <c r="Z89" s="297"/>
      <c r="AA89" s="298"/>
      <c r="AB89" s="299"/>
      <c r="AC89" s="298"/>
      <c r="AD89" s="299"/>
      <c r="AE89" s="296"/>
      <c r="AF89" s="297"/>
      <c r="AG89" s="296"/>
      <c r="AH89" s="297"/>
      <c r="AI89" s="298"/>
      <c r="AJ89" s="299"/>
      <c r="AK89" s="298"/>
      <c r="AL89" s="299"/>
      <c r="AM89" s="296"/>
      <c r="AN89" s="297"/>
      <c r="AO89" s="296"/>
      <c r="AP89" s="297"/>
      <c r="AQ89" s="298"/>
      <c r="AR89" s="299"/>
      <c r="AS89" s="298"/>
      <c r="AT89" s="299"/>
      <c r="AU89" s="296"/>
      <c r="AV89" s="297"/>
      <c r="AW89" s="296"/>
      <c r="AX89" s="297"/>
      <c r="AY89" s="298"/>
      <c r="AZ89" s="299"/>
      <c r="BA89" s="298"/>
      <c r="BB89" s="299"/>
      <c r="BC89" s="296"/>
      <c r="BD89" s="297"/>
      <c r="BE89" s="296"/>
      <c r="BF89" s="297"/>
      <c r="BG89" s="298"/>
      <c r="BH89" s="299"/>
      <c r="BI89" s="298"/>
      <c r="BJ89" s="299"/>
      <c r="BK89" s="296"/>
      <c r="BL89" s="297"/>
      <c r="BM89" s="296"/>
      <c r="BN89" s="297"/>
      <c r="BO89" s="300"/>
      <c r="BP89" s="300"/>
      <c r="BQ89" s="300"/>
      <c r="BR89" s="66"/>
      <c r="BS89" s="301"/>
      <c r="BT89" s="302"/>
      <c r="BU89" s="324"/>
      <c r="BV89" s="324"/>
      <c r="BW89" s="324"/>
      <c r="BX89" s="324"/>
      <c r="BY89" s="324"/>
      <c r="BZ89" s="324"/>
      <c r="CA89" s="324"/>
      <c r="CB89" s="293"/>
      <c r="CC89" s="294"/>
      <c r="CD89" s="294"/>
      <c r="CE89" s="294"/>
      <c r="CF89" s="294"/>
      <c r="CG89" s="294"/>
      <c r="CH89" s="295"/>
      <c r="CI89" s="62">
        <f t="shared" si="3"/>
        <v>0</v>
      </c>
    </row>
    <row r="90" spans="1:87" ht="35.1" customHeight="1" x14ac:dyDescent="0.25">
      <c r="A90" s="40">
        <f t="shared" si="2"/>
        <v>78</v>
      </c>
      <c r="B90" s="304"/>
      <c r="C90" s="304"/>
      <c r="D90" s="305"/>
      <c r="E90" s="305"/>
      <c r="F90" s="305"/>
      <c r="G90" s="306"/>
      <c r="H90" s="307"/>
      <c r="I90" s="47"/>
      <c r="J90" s="72"/>
      <c r="K90" s="308"/>
      <c r="L90" s="308"/>
      <c r="M90" s="309"/>
      <c r="N90" s="309"/>
      <c r="O90" s="310"/>
      <c r="P90" s="310"/>
      <c r="Q90" s="311"/>
      <c r="R90" s="311"/>
      <c r="S90" s="298"/>
      <c r="T90" s="299"/>
      <c r="U90" s="298"/>
      <c r="V90" s="299"/>
      <c r="W90" s="312"/>
      <c r="X90" s="313"/>
      <c r="Y90" s="312"/>
      <c r="Z90" s="313"/>
      <c r="AA90" s="298"/>
      <c r="AB90" s="299"/>
      <c r="AC90" s="298"/>
      <c r="AD90" s="299"/>
      <c r="AE90" s="312"/>
      <c r="AF90" s="313"/>
      <c r="AG90" s="312"/>
      <c r="AH90" s="313"/>
      <c r="AI90" s="298"/>
      <c r="AJ90" s="299"/>
      <c r="AK90" s="298"/>
      <c r="AL90" s="299"/>
      <c r="AM90" s="312"/>
      <c r="AN90" s="313"/>
      <c r="AO90" s="312"/>
      <c r="AP90" s="313"/>
      <c r="AQ90" s="298"/>
      <c r="AR90" s="299"/>
      <c r="AS90" s="298"/>
      <c r="AT90" s="299"/>
      <c r="AU90" s="312"/>
      <c r="AV90" s="313"/>
      <c r="AW90" s="312"/>
      <c r="AX90" s="313"/>
      <c r="AY90" s="298"/>
      <c r="AZ90" s="299"/>
      <c r="BA90" s="298"/>
      <c r="BB90" s="299"/>
      <c r="BC90" s="312"/>
      <c r="BD90" s="313"/>
      <c r="BE90" s="312"/>
      <c r="BF90" s="313"/>
      <c r="BG90" s="298"/>
      <c r="BH90" s="299"/>
      <c r="BI90" s="298"/>
      <c r="BJ90" s="299"/>
      <c r="BK90" s="312"/>
      <c r="BL90" s="313"/>
      <c r="BM90" s="312"/>
      <c r="BN90" s="313"/>
      <c r="BO90" s="300"/>
      <c r="BP90" s="300"/>
      <c r="BQ90" s="300"/>
      <c r="BR90" s="66"/>
      <c r="BS90" s="314"/>
      <c r="BT90" s="315"/>
      <c r="BU90" s="324"/>
      <c r="BV90" s="324"/>
      <c r="BW90" s="324"/>
      <c r="BX90" s="324"/>
      <c r="BY90" s="324"/>
      <c r="BZ90" s="324"/>
      <c r="CA90" s="324"/>
      <c r="CB90" s="293"/>
      <c r="CC90" s="294"/>
      <c r="CD90" s="294"/>
      <c r="CE90" s="294"/>
      <c r="CF90" s="294"/>
      <c r="CG90" s="294"/>
      <c r="CH90" s="295"/>
      <c r="CI90" s="62">
        <f t="shared" si="3"/>
        <v>0</v>
      </c>
    </row>
    <row r="91" spans="1:87" ht="35.1" customHeight="1" x14ac:dyDescent="0.25">
      <c r="A91" s="40">
        <f t="shared" si="2"/>
        <v>79</v>
      </c>
      <c r="B91" s="305"/>
      <c r="C91" s="305"/>
      <c r="D91" s="316"/>
      <c r="E91" s="316"/>
      <c r="F91" s="316"/>
      <c r="G91" s="317"/>
      <c r="H91" s="318"/>
      <c r="I91" s="47"/>
      <c r="J91" s="71"/>
      <c r="K91" s="308"/>
      <c r="L91" s="308"/>
      <c r="M91" s="319"/>
      <c r="N91" s="319"/>
      <c r="O91" s="310"/>
      <c r="P91" s="310"/>
      <c r="Q91" s="320"/>
      <c r="R91" s="320"/>
      <c r="S91" s="298"/>
      <c r="T91" s="299"/>
      <c r="U91" s="298"/>
      <c r="V91" s="299"/>
      <c r="W91" s="296"/>
      <c r="X91" s="297"/>
      <c r="Y91" s="296"/>
      <c r="Z91" s="297"/>
      <c r="AA91" s="298"/>
      <c r="AB91" s="299"/>
      <c r="AC91" s="298"/>
      <c r="AD91" s="299"/>
      <c r="AE91" s="296"/>
      <c r="AF91" s="297"/>
      <c r="AG91" s="296"/>
      <c r="AH91" s="297"/>
      <c r="AI91" s="298"/>
      <c r="AJ91" s="299"/>
      <c r="AK91" s="298"/>
      <c r="AL91" s="299"/>
      <c r="AM91" s="296"/>
      <c r="AN91" s="297"/>
      <c r="AO91" s="296"/>
      <c r="AP91" s="297"/>
      <c r="AQ91" s="298"/>
      <c r="AR91" s="299"/>
      <c r="AS91" s="298"/>
      <c r="AT91" s="299"/>
      <c r="AU91" s="296"/>
      <c r="AV91" s="297"/>
      <c r="AW91" s="296"/>
      <c r="AX91" s="297"/>
      <c r="AY91" s="298"/>
      <c r="AZ91" s="299"/>
      <c r="BA91" s="298"/>
      <c r="BB91" s="299"/>
      <c r="BC91" s="296"/>
      <c r="BD91" s="297"/>
      <c r="BE91" s="296"/>
      <c r="BF91" s="297"/>
      <c r="BG91" s="298"/>
      <c r="BH91" s="299"/>
      <c r="BI91" s="298"/>
      <c r="BJ91" s="299"/>
      <c r="BK91" s="296"/>
      <c r="BL91" s="297"/>
      <c r="BM91" s="296"/>
      <c r="BN91" s="297"/>
      <c r="BO91" s="300"/>
      <c r="BP91" s="300"/>
      <c r="BQ91" s="300"/>
      <c r="BR91" s="66"/>
      <c r="BS91" s="301"/>
      <c r="BT91" s="302"/>
      <c r="BU91" s="324"/>
      <c r="BV91" s="324"/>
      <c r="BW91" s="324"/>
      <c r="BX91" s="324"/>
      <c r="BY91" s="324"/>
      <c r="BZ91" s="324"/>
      <c r="CA91" s="324"/>
      <c r="CB91" s="293"/>
      <c r="CC91" s="294"/>
      <c r="CD91" s="294"/>
      <c r="CE91" s="294"/>
      <c r="CF91" s="294"/>
      <c r="CG91" s="294"/>
      <c r="CH91" s="295"/>
      <c r="CI91" s="62">
        <f t="shared" si="3"/>
        <v>0</v>
      </c>
    </row>
    <row r="92" spans="1:87" ht="35.1" customHeight="1" x14ac:dyDescent="0.25">
      <c r="A92" s="40">
        <f t="shared" si="2"/>
        <v>80</v>
      </c>
      <c r="B92" s="304"/>
      <c r="C92" s="304"/>
      <c r="D92" s="305"/>
      <c r="E92" s="305"/>
      <c r="F92" s="305"/>
      <c r="G92" s="306"/>
      <c r="H92" s="307"/>
      <c r="I92" s="47"/>
      <c r="J92" s="72"/>
      <c r="K92" s="308"/>
      <c r="L92" s="308"/>
      <c r="M92" s="309"/>
      <c r="N92" s="309"/>
      <c r="O92" s="310"/>
      <c r="P92" s="310"/>
      <c r="Q92" s="311"/>
      <c r="R92" s="311"/>
      <c r="S92" s="298"/>
      <c r="T92" s="299"/>
      <c r="U92" s="298"/>
      <c r="V92" s="299"/>
      <c r="W92" s="312"/>
      <c r="X92" s="313"/>
      <c r="Y92" s="312"/>
      <c r="Z92" s="313"/>
      <c r="AA92" s="298"/>
      <c r="AB92" s="299"/>
      <c r="AC92" s="298"/>
      <c r="AD92" s="299"/>
      <c r="AE92" s="312"/>
      <c r="AF92" s="313"/>
      <c r="AG92" s="312"/>
      <c r="AH92" s="313"/>
      <c r="AI92" s="298"/>
      <c r="AJ92" s="299"/>
      <c r="AK92" s="298"/>
      <c r="AL92" s="299"/>
      <c r="AM92" s="312"/>
      <c r="AN92" s="313"/>
      <c r="AO92" s="312"/>
      <c r="AP92" s="313"/>
      <c r="AQ92" s="298"/>
      <c r="AR92" s="299"/>
      <c r="AS92" s="298"/>
      <c r="AT92" s="299"/>
      <c r="AU92" s="312"/>
      <c r="AV92" s="313"/>
      <c r="AW92" s="312"/>
      <c r="AX92" s="313"/>
      <c r="AY92" s="298"/>
      <c r="AZ92" s="299"/>
      <c r="BA92" s="298"/>
      <c r="BB92" s="299"/>
      <c r="BC92" s="312"/>
      <c r="BD92" s="313"/>
      <c r="BE92" s="312"/>
      <c r="BF92" s="313"/>
      <c r="BG92" s="298"/>
      <c r="BH92" s="299"/>
      <c r="BI92" s="298"/>
      <c r="BJ92" s="299"/>
      <c r="BK92" s="312"/>
      <c r="BL92" s="313"/>
      <c r="BM92" s="312"/>
      <c r="BN92" s="313"/>
      <c r="BO92" s="300"/>
      <c r="BP92" s="300"/>
      <c r="BQ92" s="300"/>
      <c r="BR92" s="66"/>
      <c r="BS92" s="314"/>
      <c r="BT92" s="315"/>
      <c r="BU92" s="324"/>
      <c r="BV92" s="324"/>
      <c r="BW92" s="324"/>
      <c r="BX92" s="324"/>
      <c r="BY92" s="324"/>
      <c r="BZ92" s="324"/>
      <c r="CA92" s="324"/>
      <c r="CB92" s="293"/>
      <c r="CC92" s="294"/>
      <c r="CD92" s="294"/>
      <c r="CE92" s="294"/>
      <c r="CF92" s="294"/>
      <c r="CG92" s="294"/>
      <c r="CH92" s="295"/>
      <c r="CI92" s="62">
        <f t="shared" si="3"/>
        <v>0</v>
      </c>
    </row>
    <row r="93" spans="1:87" ht="35.1" customHeight="1" x14ac:dyDescent="0.25">
      <c r="A93" s="40">
        <f t="shared" si="2"/>
        <v>81</v>
      </c>
      <c r="B93" s="305"/>
      <c r="C93" s="305"/>
      <c r="D93" s="316"/>
      <c r="E93" s="316"/>
      <c r="F93" s="316"/>
      <c r="G93" s="317"/>
      <c r="H93" s="318"/>
      <c r="I93" s="47"/>
      <c r="J93" s="71"/>
      <c r="K93" s="308"/>
      <c r="L93" s="308"/>
      <c r="M93" s="319"/>
      <c r="N93" s="319"/>
      <c r="O93" s="310"/>
      <c r="P93" s="310"/>
      <c r="Q93" s="320"/>
      <c r="R93" s="320"/>
      <c r="S93" s="298"/>
      <c r="T93" s="299"/>
      <c r="U93" s="298"/>
      <c r="V93" s="299"/>
      <c r="W93" s="296"/>
      <c r="X93" s="297"/>
      <c r="Y93" s="296"/>
      <c r="Z93" s="297"/>
      <c r="AA93" s="298"/>
      <c r="AB93" s="299"/>
      <c r="AC93" s="298"/>
      <c r="AD93" s="299"/>
      <c r="AE93" s="296"/>
      <c r="AF93" s="297"/>
      <c r="AG93" s="296"/>
      <c r="AH93" s="297"/>
      <c r="AI93" s="298"/>
      <c r="AJ93" s="299"/>
      <c r="AK93" s="298"/>
      <c r="AL93" s="299"/>
      <c r="AM93" s="296"/>
      <c r="AN93" s="297"/>
      <c r="AO93" s="296"/>
      <c r="AP93" s="297"/>
      <c r="AQ93" s="298"/>
      <c r="AR93" s="299"/>
      <c r="AS93" s="298"/>
      <c r="AT93" s="299"/>
      <c r="AU93" s="296"/>
      <c r="AV93" s="297"/>
      <c r="AW93" s="296"/>
      <c r="AX93" s="297"/>
      <c r="AY93" s="298"/>
      <c r="AZ93" s="299"/>
      <c r="BA93" s="298"/>
      <c r="BB93" s="299"/>
      <c r="BC93" s="296"/>
      <c r="BD93" s="297"/>
      <c r="BE93" s="296"/>
      <c r="BF93" s="297"/>
      <c r="BG93" s="298"/>
      <c r="BH93" s="299"/>
      <c r="BI93" s="298"/>
      <c r="BJ93" s="299"/>
      <c r="BK93" s="296"/>
      <c r="BL93" s="297"/>
      <c r="BM93" s="296"/>
      <c r="BN93" s="297"/>
      <c r="BO93" s="300"/>
      <c r="BP93" s="300"/>
      <c r="BQ93" s="300"/>
      <c r="BR93" s="66"/>
      <c r="BS93" s="301"/>
      <c r="BT93" s="302"/>
      <c r="BU93" s="324"/>
      <c r="BV93" s="324"/>
      <c r="BW93" s="324"/>
      <c r="BX93" s="324"/>
      <c r="BY93" s="324"/>
      <c r="BZ93" s="324"/>
      <c r="CA93" s="324"/>
      <c r="CB93" s="293"/>
      <c r="CC93" s="294"/>
      <c r="CD93" s="294"/>
      <c r="CE93" s="294"/>
      <c r="CF93" s="294"/>
      <c r="CG93" s="294"/>
      <c r="CH93" s="295"/>
      <c r="CI93" s="62">
        <f t="shared" si="3"/>
        <v>0</v>
      </c>
    </row>
    <row r="94" spans="1:87" ht="35.1" customHeight="1" x14ac:dyDescent="0.25">
      <c r="A94" s="40">
        <f t="shared" si="2"/>
        <v>82</v>
      </c>
      <c r="B94" s="304"/>
      <c r="C94" s="304"/>
      <c r="D94" s="305"/>
      <c r="E94" s="305"/>
      <c r="F94" s="305"/>
      <c r="G94" s="306"/>
      <c r="H94" s="307"/>
      <c r="I94" s="47"/>
      <c r="J94" s="72"/>
      <c r="K94" s="308"/>
      <c r="L94" s="308"/>
      <c r="M94" s="309"/>
      <c r="N94" s="309"/>
      <c r="O94" s="310"/>
      <c r="P94" s="310"/>
      <c r="Q94" s="311"/>
      <c r="R94" s="311"/>
      <c r="S94" s="298"/>
      <c r="T94" s="299"/>
      <c r="U94" s="298"/>
      <c r="V94" s="299"/>
      <c r="W94" s="312"/>
      <c r="X94" s="313"/>
      <c r="Y94" s="312"/>
      <c r="Z94" s="313"/>
      <c r="AA94" s="298"/>
      <c r="AB94" s="299"/>
      <c r="AC94" s="298"/>
      <c r="AD94" s="299"/>
      <c r="AE94" s="312"/>
      <c r="AF94" s="313"/>
      <c r="AG94" s="312"/>
      <c r="AH94" s="313"/>
      <c r="AI94" s="298"/>
      <c r="AJ94" s="299"/>
      <c r="AK94" s="298"/>
      <c r="AL94" s="299"/>
      <c r="AM94" s="312"/>
      <c r="AN94" s="313"/>
      <c r="AO94" s="312"/>
      <c r="AP94" s="313"/>
      <c r="AQ94" s="298"/>
      <c r="AR94" s="299"/>
      <c r="AS94" s="298"/>
      <c r="AT94" s="299"/>
      <c r="AU94" s="312"/>
      <c r="AV94" s="313"/>
      <c r="AW94" s="312"/>
      <c r="AX94" s="313"/>
      <c r="AY94" s="298"/>
      <c r="AZ94" s="299"/>
      <c r="BA94" s="298"/>
      <c r="BB94" s="299"/>
      <c r="BC94" s="312"/>
      <c r="BD94" s="313"/>
      <c r="BE94" s="312"/>
      <c r="BF94" s="313"/>
      <c r="BG94" s="298"/>
      <c r="BH94" s="299"/>
      <c r="BI94" s="298"/>
      <c r="BJ94" s="299"/>
      <c r="BK94" s="312"/>
      <c r="BL94" s="313"/>
      <c r="BM94" s="312"/>
      <c r="BN94" s="313"/>
      <c r="BO94" s="300"/>
      <c r="BP94" s="300"/>
      <c r="BQ94" s="300"/>
      <c r="BR94" s="66"/>
      <c r="BS94" s="314"/>
      <c r="BT94" s="315"/>
      <c r="BU94" s="324"/>
      <c r="BV94" s="324"/>
      <c r="BW94" s="324"/>
      <c r="BX94" s="324"/>
      <c r="BY94" s="324"/>
      <c r="BZ94" s="324"/>
      <c r="CA94" s="324"/>
      <c r="CB94" s="293"/>
      <c r="CC94" s="294"/>
      <c r="CD94" s="294"/>
      <c r="CE94" s="294"/>
      <c r="CF94" s="294"/>
      <c r="CG94" s="294"/>
      <c r="CH94" s="295"/>
      <c r="CI94" s="62">
        <f t="shared" si="3"/>
        <v>0</v>
      </c>
    </row>
    <row r="95" spans="1:87" ht="35.1" customHeight="1" x14ac:dyDescent="0.25">
      <c r="A95" s="40">
        <f t="shared" si="2"/>
        <v>83</v>
      </c>
      <c r="B95" s="305"/>
      <c r="C95" s="305"/>
      <c r="D95" s="316"/>
      <c r="E95" s="316"/>
      <c r="F95" s="316"/>
      <c r="G95" s="317"/>
      <c r="H95" s="318"/>
      <c r="I95" s="47"/>
      <c r="J95" s="71"/>
      <c r="K95" s="308"/>
      <c r="L95" s="308"/>
      <c r="M95" s="319"/>
      <c r="N95" s="319"/>
      <c r="O95" s="310"/>
      <c r="P95" s="310"/>
      <c r="Q95" s="320"/>
      <c r="R95" s="320"/>
      <c r="S95" s="298"/>
      <c r="T95" s="299"/>
      <c r="U95" s="298"/>
      <c r="V95" s="299"/>
      <c r="W95" s="296"/>
      <c r="X95" s="297"/>
      <c r="Y95" s="296"/>
      <c r="Z95" s="297"/>
      <c r="AA95" s="298"/>
      <c r="AB95" s="299"/>
      <c r="AC95" s="298"/>
      <c r="AD95" s="299"/>
      <c r="AE95" s="296"/>
      <c r="AF95" s="297"/>
      <c r="AG95" s="296"/>
      <c r="AH95" s="297"/>
      <c r="AI95" s="298"/>
      <c r="AJ95" s="299"/>
      <c r="AK95" s="298"/>
      <c r="AL95" s="299"/>
      <c r="AM95" s="296"/>
      <c r="AN95" s="297"/>
      <c r="AO95" s="296"/>
      <c r="AP95" s="297"/>
      <c r="AQ95" s="298"/>
      <c r="AR95" s="299"/>
      <c r="AS95" s="298"/>
      <c r="AT95" s="299"/>
      <c r="AU95" s="296"/>
      <c r="AV95" s="297"/>
      <c r="AW95" s="296"/>
      <c r="AX95" s="297"/>
      <c r="AY95" s="298"/>
      <c r="AZ95" s="299"/>
      <c r="BA95" s="298"/>
      <c r="BB95" s="299"/>
      <c r="BC95" s="296"/>
      <c r="BD95" s="297"/>
      <c r="BE95" s="296"/>
      <c r="BF95" s="297"/>
      <c r="BG95" s="298"/>
      <c r="BH95" s="299"/>
      <c r="BI95" s="298"/>
      <c r="BJ95" s="299"/>
      <c r="BK95" s="296"/>
      <c r="BL95" s="297"/>
      <c r="BM95" s="296"/>
      <c r="BN95" s="297"/>
      <c r="BO95" s="300"/>
      <c r="BP95" s="300"/>
      <c r="BQ95" s="300"/>
      <c r="BR95" s="66"/>
      <c r="BS95" s="301"/>
      <c r="BT95" s="302"/>
      <c r="BU95" s="324"/>
      <c r="BV95" s="324"/>
      <c r="BW95" s="324"/>
      <c r="BX95" s="324"/>
      <c r="BY95" s="324"/>
      <c r="BZ95" s="324"/>
      <c r="CA95" s="324"/>
      <c r="CB95" s="293"/>
      <c r="CC95" s="294"/>
      <c r="CD95" s="294"/>
      <c r="CE95" s="294"/>
      <c r="CF95" s="294"/>
      <c r="CG95" s="294"/>
      <c r="CH95" s="295"/>
      <c r="CI95" s="62">
        <f t="shared" si="3"/>
        <v>0</v>
      </c>
    </row>
    <row r="96" spans="1:87" ht="35.1" customHeight="1" x14ac:dyDescent="0.25">
      <c r="A96" s="40">
        <f t="shared" si="2"/>
        <v>84</v>
      </c>
      <c r="B96" s="304"/>
      <c r="C96" s="304"/>
      <c r="D96" s="305"/>
      <c r="E96" s="305"/>
      <c r="F96" s="305"/>
      <c r="G96" s="306"/>
      <c r="H96" s="307"/>
      <c r="I96" s="47"/>
      <c r="J96" s="72"/>
      <c r="K96" s="308"/>
      <c r="L96" s="308"/>
      <c r="M96" s="309"/>
      <c r="N96" s="309"/>
      <c r="O96" s="310"/>
      <c r="P96" s="310"/>
      <c r="Q96" s="311"/>
      <c r="R96" s="311"/>
      <c r="S96" s="298"/>
      <c r="T96" s="299"/>
      <c r="U96" s="298"/>
      <c r="V96" s="299"/>
      <c r="W96" s="312"/>
      <c r="X96" s="313"/>
      <c r="Y96" s="312"/>
      <c r="Z96" s="313"/>
      <c r="AA96" s="298"/>
      <c r="AB96" s="299"/>
      <c r="AC96" s="298"/>
      <c r="AD96" s="299"/>
      <c r="AE96" s="312"/>
      <c r="AF96" s="313"/>
      <c r="AG96" s="312"/>
      <c r="AH96" s="313"/>
      <c r="AI96" s="298"/>
      <c r="AJ96" s="299"/>
      <c r="AK96" s="298"/>
      <c r="AL96" s="299"/>
      <c r="AM96" s="312"/>
      <c r="AN96" s="313"/>
      <c r="AO96" s="312"/>
      <c r="AP96" s="313"/>
      <c r="AQ96" s="298"/>
      <c r="AR96" s="299"/>
      <c r="AS96" s="298"/>
      <c r="AT96" s="299"/>
      <c r="AU96" s="312"/>
      <c r="AV96" s="313"/>
      <c r="AW96" s="312"/>
      <c r="AX96" s="313"/>
      <c r="AY96" s="298"/>
      <c r="AZ96" s="299"/>
      <c r="BA96" s="298"/>
      <c r="BB96" s="299"/>
      <c r="BC96" s="312"/>
      <c r="BD96" s="313"/>
      <c r="BE96" s="312"/>
      <c r="BF96" s="313"/>
      <c r="BG96" s="298"/>
      <c r="BH96" s="299"/>
      <c r="BI96" s="298"/>
      <c r="BJ96" s="299"/>
      <c r="BK96" s="312"/>
      <c r="BL96" s="313"/>
      <c r="BM96" s="312"/>
      <c r="BN96" s="313"/>
      <c r="BO96" s="300"/>
      <c r="BP96" s="300"/>
      <c r="BQ96" s="300"/>
      <c r="BR96" s="66"/>
      <c r="BS96" s="314"/>
      <c r="BT96" s="315"/>
      <c r="BU96" s="324"/>
      <c r="BV96" s="324"/>
      <c r="BW96" s="324"/>
      <c r="BX96" s="324"/>
      <c r="BY96" s="324"/>
      <c r="BZ96" s="324"/>
      <c r="CA96" s="324"/>
      <c r="CB96" s="293"/>
      <c r="CC96" s="294"/>
      <c r="CD96" s="294"/>
      <c r="CE96" s="294"/>
      <c r="CF96" s="294"/>
      <c r="CG96" s="294"/>
      <c r="CH96" s="295"/>
      <c r="CI96" s="62">
        <f t="shared" si="3"/>
        <v>0</v>
      </c>
    </row>
    <row r="97" spans="1:87" ht="35.1" customHeight="1" x14ac:dyDescent="0.25">
      <c r="A97" s="40">
        <f>ROW(A85)</f>
        <v>85</v>
      </c>
      <c r="B97" s="305"/>
      <c r="C97" s="305"/>
      <c r="D97" s="316"/>
      <c r="E97" s="316"/>
      <c r="F97" s="316"/>
      <c r="G97" s="317"/>
      <c r="H97" s="318"/>
      <c r="I97" s="47"/>
      <c r="J97" s="71"/>
      <c r="K97" s="308"/>
      <c r="L97" s="308"/>
      <c r="M97" s="319"/>
      <c r="N97" s="319"/>
      <c r="O97" s="310"/>
      <c r="P97" s="310"/>
      <c r="Q97" s="320"/>
      <c r="R97" s="320"/>
      <c r="S97" s="298"/>
      <c r="T97" s="299"/>
      <c r="U97" s="298"/>
      <c r="V97" s="299"/>
      <c r="W97" s="296"/>
      <c r="X97" s="297"/>
      <c r="Y97" s="296"/>
      <c r="Z97" s="297"/>
      <c r="AA97" s="298"/>
      <c r="AB97" s="299"/>
      <c r="AC97" s="298"/>
      <c r="AD97" s="299"/>
      <c r="AE97" s="296"/>
      <c r="AF97" s="297"/>
      <c r="AG97" s="296"/>
      <c r="AH97" s="297"/>
      <c r="AI97" s="298"/>
      <c r="AJ97" s="299"/>
      <c r="AK97" s="298"/>
      <c r="AL97" s="299"/>
      <c r="AM97" s="296"/>
      <c r="AN97" s="297"/>
      <c r="AO97" s="296"/>
      <c r="AP97" s="297"/>
      <c r="AQ97" s="298"/>
      <c r="AR97" s="299"/>
      <c r="AS97" s="298"/>
      <c r="AT97" s="299"/>
      <c r="AU97" s="296"/>
      <c r="AV97" s="297"/>
      <c r="AW97" s="296"/>
      <c r="AX97" s="297"/>
      <c r="AY97" s="298"/>
      <c r="AZ97" s="299"/>
      <c r="BA97" s="298"/>
      <c r="BB97" s="299"/>
      <c r="BC97" s="296"/>
      <c r="BD97" s="297"/>
      <c r="BE97" s="296"/>
      <c r="BF97" s="297"/>
      <c r="BG97" s="298"/>
      <c r="BH97" s="299"/>
      <c r="BI97" s="298"/>
      <c r="BJ97" s="299"/>
      <c r="BK97" s="296"/>
      <c r="BL97" s="297"/>
      <c r="BM97" s="296"/>
      <c r="BN97" s="297"/>
      <c r="BO97" s="321"/>
      <c r="BP97" s="322"/>
      <c r="BQ97" s="323"/>
      <c r="BR97" s="66"/>
      <c r="BS97" s="301"/>
      <c r="BT97" s="302"/>
      <c r="BU97" s="324"/>
      <c r="BV97" s="324"/>
      <c r="BW97" s="324"/>
      <c r="BX97" s="324"/>
      <c r="BY97" s="324"/>
      <c r="BZ97" s="324"/>
      <c r="CA97" s="324"/>
      <c r="CB97" s="293"/>
      <c r="CC97" s="294"/>
      <c r="CD97" s="294"/>
      <c r="CE97" s="294"/>
      <c r="CF97" s="294"/>
      <c r="CG97" s="294"/>
      <c r="CH97" s="295"/>
      <c r="CI97" s="62">
        <f t="shared" si="3"/>
        <v>0</v>
      </c>
    </row>
    <row r="98" spans="1:87" ht="35.1" customHeight="1" x14ac:dyDescent="0.25">
      <c r="A98" s="40">
        <f t="shared" ref="A98:A124" si="4">ROW(A86)</f>
        <v>86</v>
      </c>
      <c r="B98" s="304"/>
      <c r="C98" s="304"/>
      <c r="D98" s="305"/>
      <c r="E98" s="305"/>
      <c r="F98" s="305"/>
      <c r="G98" s="306"/>
      <c r="H98" s="307"/>
      <c r="I98" s="47"/>
      <c r="J98" s="72"/>
      <c r="K98" s="308"/>
      <c r="L98" s="308"/>
      <c r="M98" s="309"/>
      <c r="N98" s="309"/>
      <c r="O98" s="310"/>
      <c r="P98" s="310"/>
      <c r="Q98" s="311"/>
      <c r="R98" s="311"/>
      <c r="S98" s="298"/>
      <c r="T98" s="299"/>
      <c r="U98" s="298"/>
      <c r="V98" s="299"/>
      <c r="W98" s="312"/>
      <c r="X98" s="313"/>
      <c r="Y98" s="312"/>
      <c r="Z98" s="313"/>
      <c r="AA98" s="298"/>
      <c r="AB98" s="299"/>
      <c r="AC98" s="298"/>
      <c r="AD98" s="299"/>
      <c r="AE98" s="312"/>
      <c r="AF98" s="313"/>
      <c r="AG98" s="312"/>
      <c r="AH98" s="313"/>
      <c r="AI98" s="298"/>
      <c r="AJ98" s="299"/>
      <c r="AK98" s="298"/>
      <c r="AL98" s="299"/>
      <c r="AM98" s="312"/>
      <c r="AN98" s="313"/>
      <c r="AO98" s="312"/>
      <c r="AP98" s="313"/>
      <c r="AQ98" s="298"/>
      <c r="AR98" s="299"/>
      <c r="AS98" s="298"/>
      <c r="AT98" s="299"/>
      <c r="AU98" s="312"/>
      <c r="AV98" s="313"/>
      <c r="AW98" s="312"/>
      <c r="AX98" s="313"/>
      <c r="AY98" s="298"/>
      <c r="AZ98" s="299"/>
      <c r="BA98" s="298"/>
      <c r="BB98" s="299"/>
      <c r="BC98" s="312"/>
      <c r="BD98" s="313"/>
      <c r="BE98" s="312"/>
      <c r="BF98" s="313"/>
      <c r="BG98" s="298"/>
      <c r="BH98" s="299"/>
      <c r="BI98" s="298"/>
      <c r="BJ98" s="299"/>
      <c r="BK98" s="312"/>
      <c r="BL98" s="313"/>
      <c r="BM98" s="312"/>
      <c r="BN98" s="313"/>
      <c r="BO98" s="300"/>
      <c r="BP98" s="300"/>
      <c r="BQ98" s="300"/>
      <c r="BR98" s="66"/>
      <c r="BS98" s="314"/>
      <c r="BT98" s="315"/>
      <c r="BU98" s="324"/>
      <c r="BV98" s="324"/>
      <c r="BW98" s="324"/>
      <c r="BX98" s="324"/>
      <c r="BY98" s="324"/>
      <c r="BZ98" s="324"/>
      <c r="CA98" s="324"/>
      <c r="CB98" s="293"/>
      <c r="CC98" s="294"/>
      <c r="CD98" s="294"/>
      <c r="CE98" s="294"/>
      <c r="CF98" s="294"/>
      <c r="CG98" s="294"/>
      <c r="CH98" s="295"/>
      <c r="CI98" s="62">
        <f t="shared" si="3"/>
        <v>0</v>
      </c>
    </row>
    <row r="99" spans="1:87" ht="35.1" customHeight="1" x14ac:dyDescent="0.25">
      <c r="A99" s="40">
        <f t="shared" si="4"/>
        <v>87</v>
      </c>
      <c r="B99" s="305"/>
      <c r="C99" s="305"/>
      <c r="D99" s="316"/>
      <c r="E99" s="316"/>
      <c r="F99" s="316"/>
      <c r="G99" s="317"/>
      <c r="H99" s="318"/>
      <c r="I99" s="47"/>
      <c r="J99" s="71"/>
      <c r="K99" s="308"/>
      <c r="L99" s="308"/>
      <c r="M99" s="319"/>
      <c r="N99" s="319"/>
      <c r="O99" s="310"/>
      <c r="P99" s="310"/>
      <c r="Q99" s="320"/>
      <c r="R99" s="320"/>
      <c r="S99" s="298"/>
      <c r="T99" s="299"/>
      <c r="U99" s="298"/>
      <c r="V99" s="299"/>
      <c r="W99" s="296"/>
      <c r="X99" s="297"/>
      <c r="Y99" s="296"/>
      <c r="Z99" s="297"/>
      <c r="AA99" s="298"/>
      <c r="AB99" s="299"/>
      <c r="AC99" s="298"/>
      <c r="AD99" s="299"/>
      <c r="AE99" s="296"/>
      <c r="AF99" s="297"/>
      <c r="AG99" s="296"/>
      <c r="AH99" s="297"/>
      <c r="AI99" s="298"/>
      <c r="AJ99" s="299"/>
      <c r="AK99" s="298"/>
      <c r="AL99" s="299"/>
      <c r="AM99" s="296"/>
      <c r="AN99" s="297"/>
      <c r="AO99" s="296"/>
      <c r="AP99" s="297"/>
      <c r="AQ99" s="298"/>
      <c r="AR99" s="299"/>
      <c r="AS99" s="298"/>
      <c r="AT99" s="299"/>
      <c r="AU99" s="296"/>
      <c r="AV99" s="297"/>
      <c r="AW99" s="296"/>
      <c r="AX99" s="297"/>
      <c r="AY99" s="298"/>
      <c r="AZ99" s="299"/>
      <c r="BA99" s="298"/>
      <c r="BB99" s="299"/>
      <c r="BC99" s="296"/>
      <c r="BD99" s="297"/>
      <c r="BE99" s="296"/>
      <c r="BF99" s="297"/>
      <c r="BG99" s="298"/>
      <c r="BH99" s="299"/>
      <c r="BI99" s="298"/>
      <c r="BJ99" s="299"/>
      <c r="BK99" s="296"/>
      <c r="BL99" s="297"/>
      <c r="BM99" s="296"/>
      <c r="BN99" s="297"/>
      <c r="BO99" s="300"/>
      <c r="BP99" s="300"/>
      <c r="BQ99" s="300"/>
      <c r="BR99" s="66"/>
      <c r="BS99" s="301"/>
      <c r="BT99" s="302"/>
      <c r="BU99" s="324"/>
      <c r="BV99" s="324"/>
      <c r="BW99" s="324"/>
      <c r="BX99" s="324"/>
      <c r="BY99" s="324"/>
      <c r="BZ99" s="324"/>
      <c r="CA99" s="324"/>
      <c r="CB99" s="293"/>
      <c r="CC99" s="294"/>
      <c r="CD99" s="294"/>
      <c r="CE99" s="294"/>
      <c r="CF99" s="294"/>
      <c r="CG99" s="294"/>
      <c r="CH99" s="295"/>
      <c r="CI99" s="62">
        <f t="shared" si="3"/>
        <v>0</v>
      </c>
    </row>
    <row r="100" spans="1:87" ht="35.1" customHeight="1" x14ac:dyDescent="0.25">
      <c r="A100" s="40">
        <f t="shared" si="4"/>
        <v>88</v>
      </c>
      <c r="B100" s="304"/>
      <c r="C100" s="304"/>
      <c r="D100" s="305"/>
      <c r="E100" s="305"/>
      <c r="F100" s="305"/>
      <c r="G100" s="306"/>
      <c r="H100" s="307"/>
      <c r="I100" s="47"/>
      <c r="J100" s="72"/>
      <c r="K100" s="308"/>
      <c r="L100" s="308"/>
      <c r="M100" s="309"/>
      <c r="N100" s="309"/>
      <c r="O100" s="310"/>
      <c r="P100" s="310"/>
      <c r="Q100" s="311"/>
      <c r="R100" s="311"/>
      <c r="S100" s="298"/>
      <c r="T100" s="299"/>
      <c r="U100" s="298"/>
      <c r="V100" s="299"/>
      <c r="W100" s="312"/>
      <c r="X100" s="313"/>
      <c r="Y100" s="312"/>
      <c r="Z100" s="313"/>
      <c r="AA100" s="298"/>
      <c r="AB100" s="299"/>
      <c r="AC100" s="298"/>
      <c r="AD100" s="299"/>
      <c r="AE100" s="312"/>
      <c r="AF100" s="313"/>
      <c r="AG100" s="312"/>
      <c r="AH100" s="313"/>
      <c r="AI100" s="298"/>
      <c r="AJ100" s="299"/>
      <c r="AK100" s="298"/>
      <c r="AL100" s="299"/>
      <c r="AM100" s="312"/>
      <c r="AN100" s="313"/>
      <c r="AO100" s="312"/>
      <c r="AP100" s="313"/>
      <c r="AQ100" s="298"/>
      <c r="AR100" s="299"/>
      <c r="AS100" s="298"/>
      <c r="AT100" s="299"/>
      <c r="AU100" s="312"/>
      <c r="AV100" s="313"/>
      <c r="AW100" s="312"/>
      <c r="AX100" s="313"/>
      <c r="AY100" s="298"/>
      <c r="AZ100" s="299"/>
      <c r="BA100" s="298"/>
      <c r="BB100" s="299"/>
      <c r="BC100" s="312"/>
      <c r="BD100" s="313"/>
      <c r="BE100" s="312"/>
      <c r="BF100" s="313"/>
      <c r="BG100" s="298"/>
      <c r="BH100" s="299"/>
      <c r="BI100" s="298"/>
      <c r="BJ100" s="299"/>
      <c r="BK100" s="312"/>
      <c r="BL100" s="313"/>
      <c r="BM100" s="312"/>
      <c r="BN100" s="313"/>
      <c r="BO100" s="300"/>
      <c r="BP100" s="300"/>
      <c r="BQ100" s="300"/>
      <c r="BR100" s="66"/>
      <c r="BS100" s="314"/>
      <c r="BT100" s="315"/>
      <c r="BU100" s="324"/>
      <c r="BV100" s="324"/>
      <c r="BW100" s="324"/>
      <c r="BX100" s="324"/>
      <c r="BY100" s="324"/>
      <c r="BZ100" s="324"/>
      <c r="CA100" s="324"/>
      <c r="CB100" s="293"/>
      <c r="CC100" s="294"/>
      <c r="CD100" s="294"/>
      <c r="CE100" s="294"/>
      <c r="CF100" s="294"/>
      <c r="CG100" s="294"/>
      <c r="CH100" s="295"/>
      <c r="CI100" s="62">
        <f t="shared" si="3"/>
        <v>0</v>
      </c>
    </row>
    <row r="101" spans="1:87" ht="35.1" customHeight="1" x14ac:dyDescent="0.25">
      <c r="A101" s="40">
        <f t="shared" si="4"/>
        <v>89</v>
      </c>
      <c r="B101" s="305"/>
      <c r="C101" s="305"/>
      <c r="D101" s="316"/>
      <c r="E101" s="316"/>
      <c r="F101" s="316"/>
      <c r="G101" s="317"/>
      <c r="H101" s="318"/>
      <c r="I101" s="47"/>
      <c r="J101" s="71"/>
      <c r="K101" s="308"/>
      <c r="L101" s="308"/>
      <c r="M101" s="319"/>
      <c r="N101" s="319"/>
      <c r="O101" s="310"/>
      <c r="P101" s="310"/>
      <c r="Q101" s="320"/>
      <c r="R101" s="320"/>
      <c r="S101" s="298"/>
      <c r="T101" s="299"/>
      <c r="U101" s="298"/>
      <c r="V101" s="299"/>
      <c r="W101" s="296"/>
      <c r="X101" s="297"/>
      <c r="Y101" s="296"/>
      <c r="Z101" s="297"/>
      <c r="AA101" s="298"/>
      <c r="AB101" s="299"/>
      <c r="AC101" s="298"/>
      <c r="AD101" s="299"/>
      <c r="AE101" s="296"/>
      <c r="AF101" s="297"/>
      <c r="AG101" s="296"/>
      <c r="AH101" s="297"/>
      <c r="AI101" s="298"/>
      <c r="AJ101" s="299"/>
      <c r="AK101" s="298"/>
      <c r="AL101" s="299"/>
      <c r="AM101" s="296"/>
      <c r="AN101" s="297"/>
      <c r="AO101" s="296"/>
      <c r="AP101" s="297"/>
      <c r="AQ101" s="298"/>
      <c r="AR101" s="299"/>
      <c r="AS101" s="298"/>
      <c r="AT101" s="299"/>
      <c r="AU101" s="296"/>
      <c r="AV101" s="297"/>
      <c r="AW101" s="296"/>
      <c r="AX101" s="297"/>
      <c r="AY101" s="298"/>
      <c r="AZ101" s="299"/>
      <c r="BA101" s="298"/>
      <c r="BB101" s="299"/>
      <c r="BC101" s="296"/>
      <c r="BD101" s="297"/>
      <c r="BE101" s="296"/>
      <c r="BF101" s="297"/>
      <c r="BG101" s="298"/>
      <c r="BH101" s="299"/>
      <c r="BI101" s="298"/>
      <c r="BJ101" s="299"/>
      <c r="BK101" s="296"/>
      <c r="BL101" s="297"/>
      <c r="BM101" s="296"/>
      <c r="BN101" s="297"/>
      <c r="BO101" s="300"/>
      <c r="BP101" s="300"/>
      <c r="BQ101" s="300"/>
      <c r="BR101" s="66"/>
      <c r="BS101" s="301"/>
      <c r="BT101" s="302"/>
      <c r="BU101" s="324"/>
      <c r="BV101" s="324"/>
      <c r="BW101" s="324"/>
      <c r="BX101" s="324"/>
      <c r="BY101" s="324"/>
      <c r="BZ101" s="324"/>
      <c r="CA101" s="324"/>
      <c r="CB101" s="293"/>
      <c r="CC101" s="294"/>
      <c r="CD101" s="294"/>
      <c r="CE101" s="294"/>
      <c r="CF101" s="294"/>
      <c r="CG101" s="294"/>
      <c r="CH101" s="295"/>
      <c r="CI101" s="62">
        <f t="shared" si="3"/>
        <v>0</v>
      </c>
    </row>
    <row r="102" spans="1:87" ht="35.1" customHeight="1" x14ac:dyDescent="0.25">
      <c r="A102" s="40">
        <f t="shared" si="4"/>
        <v>90</v>
      </c>
      <c r="B102" s="304"/>
      <c r="C102" s="304"/>
      <c r="D102" s="305"/>
      <c r="E102" s="305"/>
      <c r="F102" s="305"/>
      <c r="G102" s="306"/>
      <c r="H102" s="307"/>
      <c r="I102" s="47"/>
      <c r="J102" s="72"/>
      <c r="K102" s="308"/>
      <c r="L102" s="308"/>
      <c r="M102" s="309"/>
      <c r="N102" s="309"/>
      <c r="O102" s="310"/>
      <c r="P102" s="310"/>
      <c r="Q102" s="311"/>
      <c r="R102" s="311"/>
      <c r="S102" s="298"/>
      <c r="T102" s="299"/>
      <c r="U102" s="298"/>
      <c r="V102" s="299"/>
      <c r="W102" s="312"/>
      <c r="X102" s="313"/>
      <c r="Y102" s="312"/>
      <c r="Z102" s="313"/>
      <c r="AA102" s="298"/>
      <c r="AB102" s="299"/>
      <c r="AC102" s="298"/>
      <c r="AD102" s="299"/>
      <c r="AE102" s="312"/>
      <c r="AF102" s="313"/>
      <c r="AG102" s="312"/>
      <c r="AH102" s="313"/>
      <c r="AI102" s="298"/>
      <c r="AJ102" s="299"/>
      <c r="AK102" s="298"/>
      <c r="AL102" s="299"/>
      <c r="AM102" s="312"/>
      <c r="AN102" s="313"/>
      <c r="AO102" s="312"/>
      <c r="AP102" s="313"/>
      <c r="AQ102" s="298"/>
      <c r="AR102" s="299"/>
      <c r="AS102" s="298"/>
      <c r="AT102" s="299"/>
      <c r="AU102" s="312"/>
      <c r="AV102" s="313"/>
      <c r="AW102" s="312"/>
      <c r="AX102" s="313"/>
      <c r="AY102" s="298"/>
      <c r="AZ102" s="299"/>
      <c r="BA102" s="298"/>
      <c r="BB102" s="299"/>
      <c r="BC102" s="312"/>
      <c r="BD102" s="313"/>
      <c r="BE102" s="312"/>
      <c r="BF102" s="313"/>
      <c r="BG102" s="298"/>
      <c r="BH102" s="299"/>
      <c r="BI102" s="298"/>
      <c r="BJ102" s="299"/>
      <c r="BK102" s="312"/>
      <c r="BL102" s="313"/>
      <c r="BM102" s="312"/>
      <c r="BN102" s="313"/>
      <c r="BO102" s="300"/>
      <c r="BP102" s="300"/>
      <c r="BQ102" s="300"/>
      <c r="BR102" s="66"/>
      <c r="BS102" s="314"/>
      <c r="BT102" s="315"/>
      <c r="BU102" s="324"/>
      <c r="BV102" s="324"/>
      <c r="BW102" s="324"/>
      <c r="BX102" s="324"/>
      <c r="BY102" s="324"/>
      <c r="BZ102" s="324"/>
      <c r="CA102" s="324"/>
      <c r="CB102" s="293"/>
      <c r="CC102" s="294"/>
      <c r="CD102" s="294"/>
      <c r="CE102" s="294"/>
      <c r="CF102" s="294"/>
      <c r="CG102" s="294"/>
      <c r="CH102" s="295"/>
      <c r="CI102" s="62">
        <f t="shared" si="3"/>
        <v>0</v>
      </c>
    </row>
    <row r="103" spans="1:87" ht="35.1" customHeight="1" x14ac:dyDescent="0.25">
      <c r="A103" s="40">
        <f t="shared" si="4"/>
        <v>91</v>
      </c>
      <c r="B103" s="305"/>
      <c r="C103" s="305"/>
      <c r="D103" s="316"/>
      <c r="E103" s="316"/>
      <c r="F103" s="316"/>
      <c r="G103" s="317"/>
      <c r="H103" s="318"/>
      <c r="I103" s="47"/>
      <c r="J103" s="71"/>
      <c r="K103" s="308"/>
      <c r="L103" s="308"/>
      <c r="M103" s="319"/>
      <c r="N103" s="319"/>
      <c r="O103" s="310"/>
      <c r="P103" s="310"/>
      <c r="Q103" s="320"/>
      <c r="R103" s="320"/>
      <c r="S103" s="298"/>
      <c r="T103" s="299"/>
      <c r="U103" s="298"/>
      <c r="V103" s="299"/>
      <c r="W103" s="296"/>
      <c r="X103" s="297"/>
      <c r="Y103" s="296"/>
      <c r="Z103" s="297"/>
      <c r="AA103" s="298"/>
      <c r="AB103" s="299"/>
      <c r="AC103" s="298"/>
      <c r="AD103" s="299"/>
      <c r="AE103" s="296"/>
      <c r="AF103" s="297"/>
      <c r="AG103" s="296"/>
      <c r="AH103" s="297"/>
      <c r="AI103" s="298"/>
      <c r="AJ103" s="299"/>
      <c r="AK103" s="298"/>
      <c r="AL103" s="299"/>
      <c r="AM103" s="296"/>
      <c r="AN103" s="297"/>
      <c r="AO103" s="296"/>
      <c r="AP103" s="297"/>
      <c r="AQ103" s="298"/>
      <c r="AR103" s="299"/>
      <c r="AS103" s="298"/>
      <c r="AT103" s="299"/>
      <c r="AU103" s="296"/>
      <c r="AV103" s="297"/>
      <c r="AW103" s="296"/>
      <c r="AX103" s="297"/>
      <c r="AY103" s="298"/>
      <c r="AZ103" s="299"/>
      <c r="BA103" s="298"/>
      <c r="BB103" s="299"/>
      <c r="BC103" s="296"/>
      <c r="BD103" s="297"/>
      <c r="BE103" s="296"/>
      <c r="BF103" s="297"/>
      <c r="BG103" s="298"/>
      <c r="BH103" s="299"/>
      <c r="BI103" s="298"/>
      <c r="BJ103" s="299"/>
      <c r="BK103" s="296"/>
      <c r="BL103" s="297"/>
      <c r="BM103" s="296"/>
      <c r="BN103" s="297"/>
      <c r="BO103" s="300"/>
      <c r="BP103" s="300"/>
      <c r="BQ103" s="300"/>
      <c r="BR103" s="66"/>
      <c r="BS103" s="301"/>
      <c r="BT103" s="302"/>
      <c r="BU103" s="324"/>
      <c r="BV103" s="324"/>
      <c r="BW103" s="324"/>
      <c r="BX103" s="324"/>
      <c r="BY103" s="324"/>
      <c r="BZ103" s="324"/>
      <c r="CA103" s="324"/>
      <c r="CB103" s="293"/>
      <c r="CC103" s="294"/>
      <c r="CD103" s="294"/>
      <c r="CE103" s="294"/>
      <c r="CF103" s="294"/>
      <c r="CG103" s="294"/>
      <c r="CH103" s="295"/>
      <c r="CI103" s="62">
        <f t="shared" si="3"/>
        <v>0</v>
      </c>
    </row>
    <row r="104" spans="1:87" ht="35.1" customHeight="1" x14ac:dyDescent="0.25">
      <c r="A104" s="40">
        <f t="shared" si="4"/>
        <v>92</v>
      </c>
      <c r="B104" s="304"/>
      <c r="C104" s="304"/>
      <c r="D104" s="305"/>
      <c r="E104" s="305"/>
      <c r="F104" s="305"/>
      <c r="G104" s="306"/>
      <c r="H104" s="307"/>
      <c r="I104" s="47"/>
      <c r="J104" s="72"/>
      <c r="K104" s="308"/>
      <c r="L104" s="308"/>
      <c r="M104" s="309"/>
      <c r="N104" s="309"/>
      <c r="O104" s="310"/>
      <c r="P104" s="310"/>
      <c r="Q104" s="311"/>
      <c r="R104" s="311"/>
      <c r="S104" s="298"/>
      <c r="T104" s="299"/>
      <c r="U104" s="298"/>
      <c r="V104" s="299"/>
      <c r="W104" s="312"/>
      <c r="X104" s="313"/>
      <c r="Y104" s="312"/>
      <c r="Z104" s="313"/>
      <c r="AA104" s="298"/>
      <c r="AB104" s="299"/>
      <c r="AC104" s="298"/>
      <c r="AD104" s="299"/>
      <c r="AE104" s="312"/>
      <c r="AF104" s="313"/>
      <c r="AG104" s="312"/>
      <c r="AH104" s="313"/>
      <c r="AI104" s="298"/>
      <c r="AJ104" s="299"/>
      <c r="AK104" s="298"/>
      <c r="AL104" s="299"/>
      <c r="AM104" s="312"/>
      <c r="AN104" s="313"/>
      <c r="AO104" s="312"/>
      <c r="AP104" s="313"/>
      <c r="AQ104" s="298"/>
      <c r="AR104" s="299"/>
      <c r="AS104" s="298"/>
      <c r="AT104" s="299"/>
      <c r="AU104" s="312"/>
      <c r="AV104" s="313"/>
      <c r="AW104" s="312"/>
      <c r="AX104" s="313"/>
      <c r="AY104" s="298"/>
      <c r="AZ104" s="299"/>
      <c r="BA104" s="298"/>
      <c r="BB104" s="299"/>
      <c r="BC104" s="312"/>
      <c r="BD104" s="313"/>
      <c r="BE104" s="312"/>
      <c r="BF104" s="313"/>
      <c r="BG104" s="298"/>
      <c r="BH104" s="299"/>
      <c r="BI104" s="298"/>
      <c r="BJ104" s="299"/>
      <c r="BK104" s="312"/>
      <c r="BL104" s="313"/>
      <c r="BM104" s="312"/>
      <c r="BN104" s="313"/>
      <c r="BO104" s="300"/>
      <c r="BP104" s="300"/>
      <c r="BQ104" s="300"/>
      <c r="BR104" s="66"/>
      <c r="BS104" s="314"/>
      <c r="BT104" s="315"/>
      <c r="BU104" s="324"/>
      <c r="BV104" s="324"/>
      <c r="BW104" s="324"/>
      <c r="BX104" s="324"/>
      <c r="BY104" s="324"/>
      <c r="BZ104" s="324"/>
      <c r="CA104" s="324"/>
      <c r="CB104" s="293"/>
      <c r="CC104" s="294"/>
      <c r="CD104" s="294"/>
      <c r="CE104" s="294"/>
      <c r="CF104" s="294"/>
      <c r="CG104" s="294"/>
      <c r="CH104" s="295"/>
      <c r="CI104" s="62">
        <f t="shared" si="3"/>
        <v>0</v>
      </c>
    </row>
    <row r="105" spans="1:87" ht="35.1" customHeight="1" x14ac:dyDescent="0.25">
      <c r="A105" s="40">
        <f t="shared" si="4"/>
        <v>93</v>
      </c>
      <c r="B105" s="305"/>
      <c r="C105" s="305"/>
      <c r="D105" s="316"/>
      <c r="E105" s="316"/>
      <c r="F105" s="316"/>
      <c r="G105" s="317"/>
      <c r="H105" s="318"/>
      <c r="I105" s="47"/>
      <c r="J105" s="71"/>
      <c r="K105" s="308"/>
      <c r="L105" s="308"/>
      <c r="M105" s="319"/>
      <c r="N105" s="319"/>
      <c r="O105" s="310"/>
      <c r="P105" s="310"/>
      <c r="Q105" s="320"/>
      <c r="R105" s="320"/>
      <c r="S105" s="298"/>
      <c r="T105" s="299"/>
      <c r="U105" s="298"/>
      <c r="V105" s="299"/>
      <c r="W105" s="296"/>
      <c r="X105" s="297"/>
      <c r="Y105" s="296"/>
      <c r="Z105" s="297"/>
      <c r="AA105" s="298"/>
      <c r="AB105" s="299"/>
      <c r="AC105" s="298"/>
      <c r="AD105" s="299"/>
      <c r="AE105" s="296"/>
      <c r="AF105" s="297"/>
      <c r="AG105" s="296"/>
      <c r="AH105" s="297"/>
      <c r="AI105" s="298"/>
      <c r="AJ105" s="299"/>
      <c r="AK105" s="298"/>
      <c r="AL105" s="299"/>
      <c r="AM105" s="296"/>
      <c r="AN105" s="297"/>
      <c r="AO105" s="296"/>
      <c r="AP105" s="297"/>
      <c r="AQ105" s="298"/>
      <c r="AR105" s="299"/>
      <c r="AS105" s="298"/>
      <c r="AT105" s="299"/>
      <c r="AU105" s="296"/>
      <c r="AV105" s="297"/>
      <c r="AW105" s="296"/>
      <c r="AX105" s="297"/>
      <c r="AY105" s="298"/>
      <c r="AZ105" s="299"/>
      <c r="BA105" s="298"/>
      <c r="BB105" s="299"/>
      <c r="BC105" s="296"/>
      <c r="BD105" s="297"/>
      <c r="BE105" s="296"/>
      <c r="BF105" s="297"/>
      <c r="BG105" s="298"/>
      <c r="BH105" s="299"/>
      <c r="BI105" s="298"/>
      <c r="BJ105" s="299"/>
      <c r="BK105" s="296"/>
      <c r="BL105" s="297"/>
      <c r="BM105" s="296"/>
      <c r="BN105" s="297"/>
      <c r="BO105" s="300"/>
      <c r="BP105" s="300"/>
      <c r="BQ105" s="300"/>
      <c r="BR105" s="66"/>
      <c r="BS105" s="301"/>
      <c r="BT105" s="302"/>
      <c r="BU105" s="324"/>
      <c r="BV105" s="324"/>
      <c r="BW105" s="324"/>
      <c r="BX105" s="324"/>
      <c r="BY105" s="324"/>
      <c r="BZ105" s="324"/>
      <c r="CA105" s="324"/>
      <c r="CB105" s="293"/>
      <c r="CC105" s="294"/>
      <c r="CD105" s="294"/>
      <c r="CE105" s="294"/>
      <c r="CF105" s="294"/>
      <c r="CG105" s="294"/>
      <c r="CH105" s="295"/>
      <c r="CI105" s="62">
        <f t="shared" si="3"/>
        <v>0</v>
      </c>
    </row>
    <row r="106" spans="1:87" ht="35.1" customHeight="1" x14ac:dyDescent="0.25">
      <c r="A106" s="40">
        <f t="shared" si="4"/>
        <v>94</v>
      </c>
      <c r="B106" s="304"/>
      <c r="C106" s="304"/>
      <c r="D106" s="305"/>
      <c r="E106" s="305"/>
      <c r="F106" s="305"/>
      <c r="G106" s="306"/>
      <c r="H106" s="307"/>
      <c r="I106" s="47"/>
      <c r="J106" s="72"/>
      <c r="K106" s="308"/>
      <c r="L106" s="308"/>
      <c r="M106" s="309"/>
      <c r="N106" s="309"/>
      <c r="O106" s="310"/>
      <c r="P106" s="310"/>
      <c r="Q106" s="311"/>
      <c r="R106" s="311"/>
      <c r="S106" s="298"/>
      <c r="T106" s="299"/>
      <c r="U106" s="298"/>
      <c r="V106" s="299"/>
      <c r="W106" s="312"/>
      <c r="X106" s="313"/>
      <c r="Y106" s="312"/>
      <c r="Z106" s="313"/>
      <c r="AA106" s="298"/>
      <c r="AB106" s="299"/>
      <c r="AC106" s="298"/>
      <c r="AD106" s="299"/>
      <c r="AE106" s="312"/>
      <c r="AF106" s="313"/>
      <c r="AG106" s="312"/>
      <c r="AH106" s="313"/>
      <c r="AI106" s="298"/>
      <c r="AJ106" s="299"/>
      <c r="AK106" s="298"/>
      <c r="AL106" s="299"/>
      <c r="AM106" s="312"/>
      <c r="AN106" s="313"/>
      <c r="AO106" s="312"/>
      <c r="AP106" s="313"/>
      <c r="AQ106" s="298"/>
      <c r="AR106" s="299"/>
      <c r="AS106" s="298"/>
      <c r="AT106" s="299"/>
      <c r="AU106" s="312"/>
      <c r="AV106" s="313"/>
      <c r="AW106" s="312"/>
      <c r="AX106" s="313"/>
      <c r="AY106" s="298"/>
      <c r="AZ106" s="299"/>
      <c r="BA106" s="298"/>
      <c r="BB106" s="299"/>
      <c r="BC106" s="312"/>
      <c r="BD106" s="313"/>
      <c r="BE106" s="312"/>
      <c r="BF106" s="313"/>
      <c r="BG106" s="298"/>
      <c r="BH106" s="299"/>
      <c r="BI106" s="298"/>
      <c r="BJ106" s="299"/>
      <c r="BK106" s="312"/>
      <c r="BL106" s="313"/>
      <c r="BM106" s="312"/>
      <c r="BN106" s="313"/>
      <c r="BO106" s="300"/>
      <c r="BP106" s="300"/>
      <c r="BQ106" s="300"/>
      <c r="BR106" s="66"/>
      <c r="BS106" s="314"/>
      <c r="BT106" s="315"/>
      <c r="BU106" s="324"/>
      <c r="BV106" s="324"/>
      <c r="BW106" s="324"/>
      <c r="BX106" s="324"/>
      <c r="BY106" s="324"/>
      <c r="BZ106" s="324"/>
      <c r="CA106" s="324"/>
      <c r="CB106" s="293"/>
      <c r="CC106" s="294"/>
      <c r="CD106" s="294"/>
      <c r="CE106" s="294"/>
      <c r="CF106" s="294"/>
      <c r="CG106" s="294"/>
      <c r="CH106" s="295"/>
      <c r="CI106" s="62">
        <f t="shared" si="3"/>
        <v>0</v>
      </c>
    </row>
    <row r="107" spans="1:87" ht="35.1" customHeight="1" x14ac:dyDescent="0.25">
      <c r="A107" s="40">
        <f t="shared" si="4"/>
        <v>95</v>
      </c>
      <c r="B107" s="305"/>
      <c r="C107" s="305"/>
      <c r="D107" s="316"/>
      <c r="E107" s="316"/>
      <c r="F107" s="316"/>
      <c r="G107" s="317"/>
      <c r="H107" s="318"/>
      <c r="I107" s="47"/>
      <c r="J107" s="71"/>
      <c r="K107" s="308"/>
      <c r="L107" s="308"/>
      <c r="M107" s="319"/>
      <c r="N107" s="319"/>
      <c r="O107" s="310"/>
      <c r="P107" s="310"/>
      <c r="Q107" s="320"/>
      <c r="R107" s="320"/>
      <c r="S107" s="298"/>
      <c r="T107" s="299"/>
      <c r="U107" s="298"/>
      <c r="V107" s="299"/>
      <c r="W107" s="296"/>
      <c r="X107" s="297"/>
      <c r="Y107" s="296"/>
      <c r="Z107" s="297"/>
      <c r="AA107" s="298"/>
      <c r="AB107" s="299"/>
      <c r="AC107" s="298"/>
      <c r="AD107" s="299"/>
      <c r="AE107" s="296"/>
      <c r="AF107" s="297"/>
      <c r="AG107" s="296"/>
      <c r="AH107" s="297"/>
      <c r="AI107" s="298"/>
      <c r="AJ107" s="299"/>
      <c r="AK107" s="298"/>
      <c r="AL107" s="299"/>
      <c r="AM107" s="296"/>
      <c r="AN107" s="297"/>
      <c r="AO107" s="296"/>
      <c r="AP107" s="297"/>
      <c r="AQ107" s="298"/>
      <c r="AR107" s="299"/>
      <c r="AS107" s="298"/>
      <c r="AT107" s="299"/>
      <c r="AU107" s="296"/>
      <c r="AV107" s="297"/>
      <c r="AW107" s="296"/>
      <c r="AX107" s="297"/>
      <c r="AY107" s="298"/>
      <c r="AZ107" s="299"/>
      <c r="BA107" s="298"/>
      <c r="BB107" s="299"/>
      <c r="BC107" s="296"/>
      <c r="BD107" s="297"/>
      <c r="BE107" s="296"/>
      <c r="BF107" s="297"/>
      <c r="BG107" s="298"/>
      <c r="BH107" s="299"/>
      <c r="BI107" s="298"/>
      <c r="BJ107" s="299"/>
      <c r="BK107" s="296"/>
      <c r="BL107" s="297"/>
      <c r="BM107" s="296"/>
      <c r="BN107" s="297"/>
      <c r="BO107" s="300"/>
      <c r="BP107" s="300"/>
      <c r="BQ107" s="300"/>
      <c r="BR107" s="66"/>
      <c r="BS107" s="301"/>
      <c r="BT107" s="302"/>
      <c r="BU107" s="324"/>
      <c r="BV107" s="324"/>
      <c r="BW107" s="324"/>
      <c r="BX107" s="324"/>
      <c r="BY107" s="324"/>
      <c r="BZ107" s="324"/>
      <c r="CA107" s="324"/>
      <c r="CB107" s="293"/>
      <c r="CC107" s="294"/>
      <c r="CD107" s="294"/>
      <c r="CE107" s="294"/>
      <c r="CF107" s="294"/>
      <c r="CG107" s="294"/>
      <c r="CH107" s="295"/>
      <c r="CI107" s="62">
        <f t="shared" si="3"/>
        <v>0</v>
      </c>
    </row>
    <row r="108" spans="1:87" ht="35.1" customHeight="1" x14ac:dyDescent="0.25">
      <c r="A108" s="40">
        <f t="shared" si="4"/>
        <v>96</v>
      </c>
      <c r="B108" s="304"/>
      <c r="C108" s="304"/>
      <c r="D108" s="305"/>
      <c r="E108" s="305"/>
      <c r="F108" s="305"/>
      <c r="G108" s="306"/>
      <c r="H108" s="307"/>
      <c r="I108" s="47"/>
      <c r="J108" s="72"/>
      <c r="K108" s="308"/>
      <c r="L108" s="308"/>
      <c r="M108" s="309"/>
      <c r="N108" s="309"/>
      <c r="O108" s="310"/>
      <c r="P108" s="310"/>
      <c r="Q108" s="311"/>
      <c r="R108" s="311"/>
      <c r="S108" s="298"/>
      <c r="T108" s="299"/>
      <c r="U108" s="298"/>
      <c r="V108" s="299"/>
      <c r="W108" s="312"/>
      <c r="X108" s="313"/>
      <c r="Y108" s="312"/>
      <c r="Z108" s="313"/>
      <c r="AA108" s="298"/>
      <c r="AB108" s="299"/>
      <c r="AC108" s="298"/>
      <c r="AD108" s="299"/>
      <c r="AE108" s="312"/>
      <c r="AF108" s="313"/>
      <c r="AG108" s="312"/>
      <c r="AH108" s="313"/>
      <c r="AI108" s="298"/>
      <c r="AJ108" s="299"/>
      <c r="AK108" s="298"/>
      <c r="AL108" s="299"/>
      <c r="AM108" s="312"/>
      <c r="AN108" s="313"/>
      <c r="AO108" s="312"/>
      <c r="AP108" s="313"/>
      <c r="AQ108" s="298"/>
      <c r="AR108" s="299"/>
      <c r="AS108" s="298"/>
      <c r="AT108" s="299"/>
      <c r="AU108" s="312"/>
      <c r="AV108" s="313"/>
      <c r="AW108" s="312"/>
      <c r="AX108" s="313"/>
      <c r="AY108" s="298"/>
      <c r="AZ108" s="299"/>
      <c r="BA108" s="298"/>
      <c r="BB108" s="299"/>
      <c r="BC108" s="312"/>
      <c r="BD108" s="313"/>
      <c r="BE108" s="312"/>
      <c r="BF108" s="313"/>
      <c r="BG108" s="298"/>
      <c r="BH108" s="299"/>
      <c r="BI108" s="298"/>
      <c r="BJ108" s="299"/>
      <c r="BK108" s="312"/>
      <c r="BL108" s="313"/>
      <c r="BM108" s="312"/>
      <c r="BN108" s="313"/>
      <c r="BO108" s="300"/>
      <c r="BP108" s="300"/>
      <c r="BQ108" s="300"/>
      <c r="BR108" s="66"/>
      <c r="BS108" s="314"/>
      <c r="BT108" s="315"/>
      <c r="BU108" s="324"/>
      <c r="BV108" s="324"/>
      <c r="BW108" s="324"/>
      <c r="BX108" s="324"/>
      <c r="BY108" s="324"/>
      <c r="BZ108" s="324"/>
      <c r="CA108" s="324"/>
      <c r="CB108" s="293"/>
      <c r="CC108" s="294"/>
      <c r="CD108" s="294"/>
      <c r="CE108" s="294"/>
      <c r="CF108" s="294"/>
      <c r="CG108" s="294"/>
      <c r="CH108" s="295"/>
      <c r="CI108" s="62">
        <f t="shared" si="3"/>
        <v>0</v>
      </c>
    </row>
    <row r="109" spans="1:87" ht="35.1" customHeight="1" x14ac:dyDescent="0.25">
      <c r="A109" s="40">
        <f t="shared" si="4"/>
        <v>97</v>
      </c>
      <c r="B109" s="305"/>
      <c r="C109" s="305"/>
      <c r="D109" s="316"/>
      <c r="E109" s="316"/>
      <c r="F109" s="316"/>
      <c r="G109" s="317"/>
      <c r="H109" s="318"/>
      <c r="I109" s="47"/>
      <c r="J109" s="71"/>
      <c r="K109" s="308"/>
      <c r="L109" s="308"/>
      <c r="M109" s="319"/>
      <c r="N109" s="319"/>
      <c r="O109" s="310"/>
      <c r="P109" s="310"/>
      <c r="Q109" s="320"/>
      <c r="R109" s="320"/>
      <c r="S109" s="298"/>
      <c r="T109" s="299"/>
      <c r="U109" s="298"/>
      <c r="V109" s="299"/>
      <c r="W109" s="296"/>
      <c r="X109" s="297"/>
      <c r="Y109" s="296"/>
      <c r="Z109" s="297"/>
      <c r="AA109" s="298"/>
      <c r="AB109" s="299"/>
      <c r="AC109" s="298"/>
      <c r="AD109" s="299"/>
      <c r="AE109" s="296"/>
      <c r="AF109" s="297"/>
      <c r="AG109" s="296"/>
      <c r="AH109" s="297"/>
      <c r="AI109" s="298"/>
      <c r="AJ109" s="299"/>
      <c r="AK109" s="298"/>
      <c r="AL109" s="299"/>
      <c r="AM109" s="296"/>
      <c r="AN109" s="297"/>
      <c r="AO109" s="296"/>
      <c r="AP109" s="297"/>
      <c r="AQ109" s="298"/>
      <c r="AR109" s="299"/>
      <c r="AS109" s="298"/>
      <c r="AT109" s="299"/>
      <c r="AU109" s="296"/>
      <c r="AV109" s="297"/>
      <c r="AW109" s="296"/>
      <c r="AX109" s="297"/>
      <c r="AY109" s="298"/>
      <c r="AZ109" s="299"/>
      <c r="BA109" s="298"/>
      <c r="BB109" s="299"/>
      <c r="BC109" s="296"/>
      <c r="BD109" s="297"/>
      <c r="BE109" s="296"/>
      <c r="BF109" s="297"/>
      <c r="BG109" s="298"/>
      <c r="BH109" s="299"/>
      <c r="BI109" s="298"/>
      <c r="BJ109" s="299"/>
      <c r="BK109" s="296"/>
      <c r="BL109" s="297"/>
      <c r="BM109" s="296"/>
      <c r="BN109" s="297"/>
      <c r="BO109" s="300"/>
      <c r="BP109" s="300"/>
      <c r="BQ109" s="300"/>
      <c r="BR109" s="66"/>
      <c r="BS109" s="301"/>
      <c r="BT109" s="302"/>
      <c r="BU109" s="324"/>
      <c r="BV109" s="324"/>
      <c r="BW109" s="324"/>
      <c r="BX109" s="324"/>
      <c r="BY109" s="324"/>
      <c r="BZ109" s="324"/>
      <c r="CA109" s="324"/>
      <c r="CB109" s="293"/>
      <c r="CC109" s="294"/>
      <c r="CD109" s="294"/>
      <c r="CE109" s="294"/>
      <c r="CF109" s="294"/>
      <c r="CG109" s="294"/>
      <c r="CH109" s="295"/>
      <c r="CI109" s="62">
        <f t="shared" si="3"/>
        <v>0</v>
      </c>
    </row>
    <row r="110" spans="1:87" ht="35.1" customHeight="1" x14ac:dyDescent="0.25">
      <c r="A110" s="40">
        <f t="shared" si="4"/>
        <v>98</v>
      </c>
      <c r="B110" s="304"/>
      <c r="C110" s="304"/>
      <c r="D110" s="305"/>
      <c r="E110" s="305"/>
      <c r="F110" s="305"/>
      <c r="G110" s="306"/>
      <c r="H110" s="307"/>
      <c r="I110" s="47"/>
      <c r="J110" s="72"/>
      <c r="K110" s="308"/>
      <c r="L110" s="308"/>
      <c r="M110" s="309"/>
      <c r="N110" s="309"/>
      <c r="O110" s="310"/>
      <c r="P110" s="310"/>
      <c r="Q110" s="311"/>
      <c r="R110" s="311"/>
      <c r="S110" s="298"/>
      <c r="T110" s="299"/>
      <c r="U110" s="298"/>
      <c r="V110" s="299"/>
      <c r="W110" s="312"/>
      <c r="X110" s="313"/>
      <c r="Y110" s="312"/>
      <c r="Z110" s="313"/>
      <c r="AA110" s="298"/>
      <c r="AB110" s="299"/>
      <c r="AC110" s="298"/>
      <c r="AD110" s="299"/>
      <c r="AE110" s="312"/>
      <c r="AF110" s="313"/>
      <c r="AG110" s="312"/>
      <c r="AH110" s="313"/>
      <c r="AI110" s="298"/>
      <c r="AJ110" s="299"/>
      <c r="AK110" s="298"/>
      <c r="AL110" s="299"/>
      <c r="AM110" s="312"/>
      <c r="AN110" s="313"/>
      <c r="AO110" s="312"/>
      <c r="AP110" s="313"/>
      <c r="AQ110" s="298"/>
      <c r="AR110" s="299"/>
      <c r="AS110" s="298"/>
      <c r="AT110" s="299"/>
      <c r="AU110" s="312"/>
      <c r="AV110" s="313"/>
      <c r="AW110" s="312"/>
      <c r="AX110" s="313"/>
      <c r="AY110" s="298"/>
      <c r="AZ110" s="299"/>
      <c r="BA110" s="298"/>
      <c r="BB110" s="299"/>
      <c r="BC110" s="312"/>
      <c r="BD110" s="313"/>
      <c r="BE110" s="312"/>
      <c r="BF110" s="313"/>
      <c r="BG110" s="298"/>
      <c r="BH110" s="299"/>
      <c r="BI110" s="298"/>
      <c r="BJ110" s="299"/>
      <c r="BK110" s="312"/>
      <c r="BL110" s="313"/>
      <c r="BM110" s="312"/>
      <c r="BN110" s="313"/>
      <c r="BO110" s="300"/>
      <c r="BP110" s="300"/>
      <c r="BQ110" s="300"/>
      <c r="BR110" s="66"/>
      <c r="BS110" s="314"/>
      <c r="BT110" s="315"/>
      <c r="BU110" s="324"/>
      <c r="BV110" s="324"/>
      <c r="BW110" s="324"/>
      <c r="BX110" s="324"/>
      <c r="BY110" s="324"/>
      <c r="BZ110" s="324"/>
      <c r="CA110" s="324"/>
      <c r="CB110" s="293"/>
      <c r="CC110" s="294"/>
      <c r="CD110" s="294"/>
      <c r="CE110" s="294"/>
      <c r="CF110" s="294"/>
      <c r="CG110" s="294"/>
      <c r="CH110" s="295"/>
      <c r="CI110" s="62">
        <f t="shared" si="3"/>
        <v>0</v>
      </c>
    </row>
    <row r="111" spans="1:87" ht="35.1" customHeight="1" x14ac:dyDescent="0.25">
      <c r="A111" s="40">
        <f>ROW(A99)</f>
        <v>99</v>
      </c>
      <c r="B111" s="305"/>
      <c r="C111" s="305"/>
      <c r="D111" s="316"/>
      <c r="E111" s="316"/>
      <c r="F111" s="316"/>
      <c r="G111" s="317"/>
      <c r="H111" s="318"/>
      <c r="I111" s="47"/>
      <c r="J111" s="71"/>
      <c r="K111" s="308"/>
      <c r="L111" s="308"/>
      <c r="M111" s="319"/>
      <c r="N111" s="319"/>
      <c r="O111" s="310"/>
      <c r="P111" s="310"/>
      <c r="Q111" s="320"/>
      <c r="R111" s="320"/>
      <c r="S111" s="298"/>
      <c r="T111" s="299"/>
      <c r="U111" s="298"/>
      <c r="V111" s="299"/>
      <c r="W111" s="296"/>
      <c r="X111" s="297"/>
      <c r="Y111" s="296"/>
      <c r="Z111" s="297"/>
      <c r="AA111" s="298"/>
      <c r="AB111" s="299"/>
      <c r="AC111" s="298"/>
      <c r="AD111" s="299"/>
      <c r="AE111" s="296"/>
      <c r="AF111" s="297"/>
      <c r="AG111" s="296"/>
      <c r="AH111" s="297"/>
      <c r="AI111" s="298"/>
      <c r="AJ111" s="299"/>
      <c r="AK111" s="298"/>
      <c r="AL111" s="299"/>
      <c r="AM111" s="296"/>
      <c r="AN111" s="297"/>
      <c r="AO111" s="296"/>
      <c r="AP111" s="297"/>
      <c r="AQ111" s="298"/>
      <c r="AR111" s="299"/>
      <c r="AS111" s="298"/>
      <c r="AT111" s="299"/>
      <c r="AU111" s="296"/>
      <c r="AV111" s="297"/>
      <c r="AW111" s="296"/>
      <c r="AX111" s="297"/>
      <c r="AY111" s="298"/>
      <c r="AZ111" s="299"/>
      <c r="BA111" s="298"/>
      <c r="BB111" s="299"/>
      <c r="BC111" s="296"/>
      <c r="BD111" s="297"/>
      <c r="BE111" s="296"/>
      <c r="BF111" s="297"/>
      <c r="BG111" s="298"/>
      <c r="BH111" s="299"/>
      <c r="BI111" s="298"/>
      <c r="BJ111" s="299"/>
      <c r="BK111" s="296"/>
      <c r="BL111" s="297"/>
      <c r="BM111" s="296"/>
      <c r="BN111" s="297"/>
      <c r="BO111" s="321"/>
      <c r="BP111" s="322"/>
      <c r="BQ111" s="323"/>
      <c r="BR111" s="66"/>
      <c r="BS111" s="301"/>
      <c r="BT111" s="302"/>
      <c r="BU111" s="324"/>
      <c r="BV111" s="324"/>
      <c r="BW111" s="324"/>
      <c r="BX111" s="324"/>
      <c r="BY111" s="324"/>
      <c r="BZ111" s="324"/>
      <c r="CA111" s="324"/>
      <c r="CB111" s="293"/>
      <c r="CC111" s="294"/>
      <c r="CD111" s="294"/>
      <c r="CE111" s="294"/>
      <c r="CF111" s="294"/>
      <c r="CG111" s="294"/>
      <c r="CH111" s="295"/>
      <c r="CI111" s="62">
        <f t="shared" si="3"/>
        <v>0</v>
      </c>
    </row>
    <row r="112" spans="1:87" ht="35.1" customHeight="1" x14ac:dyDescent="0.25">
      <c r="A112" s="40">
        <f t="shared" si="4"/>
        <v>100</v>
      </c>
      <c r="B112" s="304"/>
      <c r="C112" s="304"/>
      <c r="D112" s="305"/>
      <c r="E112" s="305"/>
      <c r="F112" s="305"/>
      <c r="G112" s="306"/>
      <c r="H112" s="307"/>
      <c r="I112" s="47"/>
      <c r="J112" s="72"/>
      <c r="K112" s="308"/>
      <c r="L112" s="308"/>
      <c r="M112" s="309"/>
      <c r="N112" s="309"/>
      <c r="O112" s="310"/>
      <c r="P112" s="310"/>
      <c r="Q112" s="311"/>
      <c r="R112" s="311"/>
      <c r="S112" s="298"/>
      <c r="T112" s="299"/>
      <c r="U112" s="298"/>
      <c r="V112" s="299"/>
      <c r="W112" s="312"/>
      <c r="X112" s="313"/>
      <c r="Y112" s="312"/>
      <c r="Z112" s="313"/>
      <c r="AA112" s="298"/>
      <c r="AB112" s="299"/>
      <c r="AC112" s="298"/>
      <c r="AD112" s="299"/>
      <c r="AE112" s="312"/>
      <c r="AF112" s="313"/>
      <c r="AG112" s="312"/>
      <c r="AH112" s="313"/>
      <c r="AI112" s="298"/>
      <c r="AJ112" s="299"/>
      <c r="AK112" s="298"/>
      <c r="AL112" s="299"/>
      <c r="AM112" s="312"/>
      <c r="AN112" s="313"/>
      <c r="AO112" s="312"/>
      <c r="AP112" s="313"/>
      <c r="AQ112" s="298"/>
      <c r="AR112" s="299"/>
      <c r="AS112" s="298"/>
      <c r="AT112" s="299"/>
      <c r="AU112" s="312"/>
      <c r="AV112" s="313"/>
      <c r="AW112" s="312"/>
      <c r="AX112" s="313"/>
      <c r="AY112" s="298"/>
      <c r="AZ112" s="299"/>
      <c r="BA112" s="298"/>
      <c r="BB112" s="299"/>
      <c r="BC112" s="312"/>
      <c r="BD112" s="313"/>
      <c r="BE112" s="312"/>
      <c r="BF112" s="313"/>
      <c r="BG112" s="298"/>
      <c r="BH112" s="299"/>
      <c r="BI112" s="298"/>
      <c r="BJ112" s="299"/>
      <c r="BK112" s="312"/>
      <c r="BL112" s="313"/>
      <c r="BM112" s="312"/>
      <c r="BN112" s="313"/>
      <c r="BO112" s="300"/>
      <c r="BP112" s="300"/>
      <c r="BQ112" s="300"/>
      <c r="BR112" s="66"/>
      <c r="BS112" s="314"/>
      <c r="BT112" s="315"/>
      <c r="BU112" s="324"/>
      <c r="BV112" s="324"/>
      <c r="BW112" s="324"/>
      <c r="BX112" s="324"/>
      <c r="BY112" s="324"/>
      <c r="BZ112" s="324"/>
      <c r="CA112" s="324"/>
      <c r="CB112" s="293"/>
      <c r="CC112" s="294"/>
      <c r="CD112" s="294"/>
      <c r="CE112" s="294"/>
      <c r="CF112" s="294"/>
      <c r="CG112" s="294"/>
      <c r="CH112" s="295"/>
      <c r="CI112" s="62">
        <f t="shared" si="3"/>
        <v>0</v>
      </c>
    </row>
    <row r="113" spans="1:87" ht="35.1" customHeight="1" x14ac:dyDescent="0.25">
      <c r="A113" s="40">
        <f t="shared" si="4"/>
        <v>101</v>
      </c>
      <c r="B113" s="305"/>
      <c r="C113" s="305"/>
      <c r="D113" s="316"/>
      <c r="E113" s="316"/>
      <c r="F113" s="316"/>
      <c r="G113" s="317"/>
      <c r="H113" s="318"/>
      <c r="I113" s="47"/>
      <c r="J113" s="71"/>
      <c r="K113" s="308"/>
      <c r="L113" s="308"/>
      <c r="M113" s="319"/>
      <c r="N113" s="319"/>
      <c r="O113" s="310"/>
      <c r="P113" s="310"/>
      <c r="Q113" s="320"/>
      <c r="R113" s="320"/>
      <c r="S113" s="298"/>
      <c r="T113" s="299"/>
      <c r="U113" s="298"/>
      <c r="V113" s="299"/>
      <c r="W113" s="296"/>
      <c r="X113" s="297"/>
      <c r="Y113" s="296"/>
      <c r="Z113" s="297"/>
      <c r="AA113" s="298"/>
      <c r="AB113" s="299"/>
      <c r="AC113" s="298"/>
      <c r="AD113" s="299"/>
      <c r="AE113" s="296"/>
      <c r="AF113" s="297"/>
      <c r="AG113" s="296"/>
      <c r="AH113" s="297"/>
      <c r="AI113" s="298"/>
      <c r="AJ113" s="299"/>
      <c r="AK113" s="298"/>
      <c r="AL113" s="299"/>
      <c r="AM113" s="296"/>
      <c r="AN113" s="297"/>
      <c r="AO113" s="296"/>
      <c r="AP113" s="297"/>
      <c r="AQ113" s="298"/>
      <c r="AR113" s="299"/>
      <c r="AS113" s="298"/>
      <c r="AT113" s="299"/>
      <c r="AU113" s="296"/>
      <c r="AV113" s="297"/>
      <c r="AW113" s="296"/>
      <c r="AX113" s="297"/>
      <c r="AY113" s="298"/>
      <c r="AZ113" s="299"/>
      <c r="BA113" s="298"/>
      <c r="BB113" s="299"/>
      <c r="BC113" s="296"/>
      <c r="BD113" s="297"/>
      <c r="BE113" s="296"/>
      <c r="BF113" s="297"/>
      <c r="BG113" s="298"/>
      <c r="BH113" s="299"/>
      <c r="BI113" s="298"/>
      <c r="BJ113" s="299"/>
      <c r="BK113" s="296"/>
      <c r="BL113" s="297"/>
      <c r="BM113" s="296"/>
      <c r="BN113" s="297"/>
      <c r="BO113" s="300"/>
      <c r="BP113" s="300"/>
      <c r="BQ113" s="300"/>
      <c r="BR113" s="66"/>
      <c r="BS113" s="301"/>
      <c r="BT113" s="302"/>
      <c r="BU113" s="324"/>
      <c r="BV113" s="324"/>
      <c r="BW113" s="324"/>
      <c r="BX113" s="324"/>
      <c r="BY113" s="324"/>
      <c r="BZ113" s="324"/>
      <c r="CA113" s="324"/>
      <c r="CB113" s="293"/>
      <c r="CC113" s="294"/>
      <c r="CD113" s="294"/>
      <c r="CE113" s="294"/>
      <c r="CF113" s="294"/>
      <c r="CG113" s="294"/>
      <c r="CH113" s="295"/>
      <c r="CI113" s="62">
        <f t="shared" si="3"/>
        <v>0</v>
      </c>
    </row>
    <row r="114" spans="1:87" ht="35.1" customHeight="1" x14ac:dyDescent="0.25">
      <c r="A114" s="40">
        <f t="shared" si="4"/>
        <v>102</v>
      </c>
      <c r="B114" s="304"/>
      <c r="C114" s="304"/>
      <c r="D114" s="305"/>
      <c r="E114" s="305"/>
      <c r="F114" s="305"/>
      <c r="G114" s="306"/>
      <c r="H114" s="307"/>
      <c r="I114" s="47"/>
      <c r="J114" s="72"/>
      <c r="K114" s="308"/>
      <c r="L114" s="308"/>
      <c r="M114" s="309"/>
      <c r="N114" s="309"/>
      <c r="O114" s="310"/>
      <c r="P114" s="310"/>
      <c r="Q114" s="311"/>
      <c r="R114" s="311"/>
      <c r="S114" s="298"/>
      <c r="T114" s="299"/>
      <c r="U114" s="298"/>
      <c r="V114" s="299"/>
      <c r="W114" s="312"/>
      <c r="X114" s="313"/>
      <c r="Y114" s="312"/>
      <c r="Z114" s="313"/>
      <c r="AA114" s="298"/>
      <c r="AB114" s="299"/>
      <c r="AC114" s="298"/>
      <c r="AD114" s="299"/>
      <c r="AE114" s="312"/>
      <c r="AF114" s="313"/>
      <c r="AG114" s="312"/>
      <c r="AH114" s="313"/>
      <c r="AI114" s="298"/>
      <c r="AJ114" s="299"/>
      <c r="AK114" s="298"/>
      <c r="AL114" s="299"/>
      <c r="AM114" s="312"/>
      <c r="AN114" s="313"/>
      <c r="AO114" s="312"/>
      <c r="AP114" s="313"/>
      <c r="AQ114" s="298"/>
      <c r="AR114" s="299"/>
      <c r="AS114" s="298"/>
      <c r="AT114" s="299"/>
      <c r="AU114" s="312"/>
      <c r="AV114" s="313"/>
      <c r="AW114" s="312"/>
      <c r="AX114" s="313"/>
      <c r="AY114" s="298"/>
      <c r="AZ114" s="299"/>
      <c r="BA114" s="298"/>
      <c r="BB114" s="299"/>
      <c r="BC114" s="312"/>
      <c r="BD114" s="313"/>
      <c r="BE114" s="312"/>
      <c r="BF114" s="313"/>
      <c r="BG114" s="298"/>
      <c r="BH114" s="299"/>
      <c r="BI114" s="298"/>
      <c r="BJ114" s="299"/>
      <c r="BK114" s="312"/>
      <c r="BL114" s="313"/>
      <c r="BM114" s="312"/>
      <c r="BN114" s="313"/>
      <c r="BO114" s="300"/>
      <c r="BP114" s="300"/>
      <c r="BQ114" s="300"/>
      <c r="BR114" s="66"/>
      <c r="BS114" s="314"/>
      <c r="BT114" s="315"/>
      <c r="BU114" s="324"/>
      <c r="BV114" s="324"/>
      <c r="BW114" s="324"/>
      <c r="BX114" s="324"/>
      <c r="BY114" s="324"/>
      <c r="BZ114" s="324"/>
      <c r="CA114" s="324"/>
      <c r="CB114" s="293"/>
      <c r="CC114" s="294"/>
      <c r="CD114" s="294"/>
      <c r="CE114" s="294"/>
      <c r="CF114" s="294"/>
      <c r="CG114" s="294"/>
      <c r="CH114" s="295"/>
      <c r="CI114" s="62">
        <f t="shared" si="3"/>
        <v>0</v>
      </c>
    </row>
    <row r="115" spans="1:87" ht="35.1" customHeight="1" x14ac:dyDescent="0.25">
      <c r="A115" s="40">
        <f t="shared" si="4"/>
        <v>103</v>
      </c>
      <c r="B115" s="305"/>
      <c r="C115" s="305"/>
      <c r="D115" s="316"/>
      <c r="E115" s="316"/>
      <c r="F115" s="316"/>
      <c r="G115" s="317"/>
      <c r="H115" s="318"/>
      <c r="I115" s="47"/>
      <c r="J115" s="71"/>
      <c r="K115" s="308"/>
      <c r="L115" s="308"/>
      <c r="M115" s="319"/>
      <c r="N115" s="319"/>
      <c r="O115" s="310"/>
      <c r="P115" s="310"/>
      <c r="Q115" s="320"/>
      <c r="R115" s="320"/>
      <c r="S115" s="298"/>
      <c r="T115" s="299"/>
      <c r="U115" s="298"/>
      <c r="V115" s="299"/>
      <c r="W115" s="296"/>
      <c r="X115" s="297"/>
      <c r="Y115" s="296"/>
      <c r="Z115" s="297"/>
      <c r="AA115" s="298"/>
      <c r="AB115" s="299"/>
      <c r="AC115" s="298"/>
      <c r="AD115" s="299"/>
      <c r="AE115" s="296"/>
      <c r="AF115" s="297"/>
      <c r="AG115" s="296"/>
      <c r="AH115" s="297"/>
      <c r="AI115" s="298"/>
      <c r="AJ115" s="299"/>
      <c r="AK115" s="298"/>
      <c r="AL115" s="299"/>
      <c r="AM115" s="296"/>
      <c r="AN115" s="297"/>
      <c r="AO115" s="296"/>
      <c r="AP115" s="297"/>
      <c r="AQ115" s="298"/>
      <c r="AR115" s="299"/>
      <c r="AS115" s="298"/>
      <c r="AT115" s="299"/>
      <c r="AU115" s="296"/>
      <c r="AV115" s="297"/>
      <c r="AW115" s="296"/>
      <c r="AX115" s="297"/>
      <c r="AY115" s="298"/>
      <c r="AZ115" s="299"/>
      <c r="BA115" s="298"/>
      <c r="BB115" s="299"/>
      <c r="BC115" s="296"/>
      <c r="BD115" s="297"/>
      <c r="BE115" s="296"/>
      <c r="BF115" s="297"/>
      <c r="BG115" s="298"/>
      <c r="BH115" s="299"/>
      <c r="BI115" s="298"/>
      <c r="BJ115" s="299"/>
      <c r="BK115" s="296"/>
      <c r="BL115" s="297"/>
      <c r="BM115" s="296"/>
      <c r="BN115" s="297"/>
      <c r="BO115" s="300"/>
      <c r="BP115" s="300"/>
      <c r="BQ115" s="300"/>
      <c r="BR115" s="66"/>
      <c r="BS115" s="301"/>
      <c r="BT115" s="302"/>
      <c r="BU115" s="324"/>
      <c r="BV115" s="324"/>
      <c r="BW115" s="324"/>
      <c r="BX115" s="324"/>
      <c r="BY115" s="324"/>
      <c r="BZ115" s="324"/>
      <c r="CA115" s="324"/>
      <c r="CB115" s="293"/>
      <c r="CC115" s="294"/>
      <c r="CD115" s="294"/>
      <c r="CE115" s="294"/>
      <c r="CF115" s="294"/>
      <c r="CG115" s="294"/>
      <c r="CH115" s="295"/>
      <c r="CI115" s="62">
        <f t="shared" si="3"/>
        <v>0</v>
      </c>
    </row>
    <row r="116" spans="1:87" ht="35.1" customHeight="1" x14ac:dyDescent="0.25">
      <c r="A116" s="40">
        <f t="shared" si="4"/>
        <v>104</v>
      </c>
      <c r="B116" s="304"/>
      <c r="C116" s="304"/>
      <c r="D116" s="305"/>
      <c r="E116" s="305"/>
      <c r="F116" s="305"/>
      <c r="G116" s="306"/>
      <c r="H116" s="307"/>
      <c r="I116" s="47"/>
      <c r="J116" s="72"/>
      <c r="K116" s="308"/>
      <c r="L116" s="308"/>
      <c r="M116" s="309"/>
      <c r="N116" s="309"/>
      <c r="O116" s="310"/>
      <c r="P116" s="310"/>
      <c r="Q116" s="311"/>
      <c r="R116" s="311"/>
      <c r="S116" s="298"/>
      <c r="T116" s="299"/>
      <c r="U116" s="298"/>
      <c r="V116" s="299"/>
      <c r="W116" s="312"/>
      <c r="X116" s="313"/>
      <c r="Y116" s="312"/>
      <c r="Z116" s="313"/>
      <c r="AA116" s="298"/>
      <c r="AB116" s="299"/>
      <c r="AC116" s="298"/>
      <c r="AD116" s="299"/>
      <c r="AE116" s="312"/>
      <c r="AF116" s="313"/>
      <c r="AG116" s="312"/>
      <c r="AH116" s="313"/>
      <c r="AI116" s="298"/>
      <c r="AJ116" s="299"/>
      <c r="AK116" s="298"/>
      <c r="AL116" s="299"/>
      <c r="AM116" s="312"/>
      <c r="AN116" s="313"/>
      <c r="AO116" s="312"/>
      <c r="AP116" s="313"/>
      <c r="AQ116" s="298"/>
      <c r="AR116" s="299"/>
      <c r="AS116" s="298"/>
      <c r="AT116" s="299"/>
      <c r="AU116" s="312"/>
      <c r="AV116" s="313"/>
      <c r="AW116" s="312"/>
      <c r="AX116" s="313"/>
      <c r="AY116" s="298"/>
      <c r="AZ116" s="299"/>
      <c r="BA116" s="298"/>
      <c r="BB116" s="299"/>
      <c r="BC116" s="312"/>
      <c r="BD116" s="313"/>
      <c r="BE116" s="312"/>
      <c r="BF116" s="313"/>
      <c r="BG116" s="298"/>
      <c r="BH116" s="299"/>
      <c r="BI116" s="298"/>
      <c r="BJ116" s="299"/>
      <c r="BK116" s="312"/>
      <c r="BL116" s="313"/>
      <c r="BM116" s="312"/>
      <c r="BN116" s="313"/>
      <c r="BO116" s="300"/>
      <c r="BP116" s="300"/>
      <c r="BQ116" s="300"/>
      <c r="BR116" s="66"/>
      <c r="BS116" s="314"/>
      <c r="BT116" s="315"/>
      <c r="BU116" s="324"/>
      <c r="BV116" s="324"/>
      <c r="BW116" s="324"/>
      <c r="BX116" s="324"/>
      <c r="BY116" s="324"/>
      <c r="BZ116" s="324"/>
      <c r="CA116" s="324"/>
      <c r="CB116" s="293"/>
      <c r="CC116" s="294"/>
      <c r="CD116" s="294"/>
      <c r="CE116" s="294"/>
      <c r="CF116" s="294"/>
      <c r="CG116" s="294"/>
      <c r="CH116" s="295"/>
      <c r="CI116" s="62">
        <f t="shared" si="3"/>
        <v>0</v>
      </c>
    </row>
    <row r="117" spans="1:87" ht="35.1" customHeight="1" x14ac:dyDescent="0.25">
      <c r="A117" s="40">
        <f t="shared" si="4"/>
        <v>105</v>
      </c>
      <c r="B117" s="305"/>
      <c r="C117" s="305"/>
      <c r="D117" s="316"/>
      <c r="E117" s="316"/>
      <c r="F117" s="316"/>
      <c r="G117" s="317"/>
      <c r="H117" s="318"/>
      <c r="I117" s="47"/>
      <c r="J117" s="71"/>
      <c r="K117" s="308"/>
      <c r="L117" s="308"/>
      <c r="M117" s="319"/>
      <c r="N117" s="319"/>
      <c r="O117" s="310"/>
      <c r="P117" s="310"/>
      <c r="Q117" s="320"/>
      <c r="R117" s="320"/>
      <c r="S117" s="298"/>
      <c r="T117" s="299"/>
      <c r="U117" s="298"/>
      <c r="V117" s="299"/>
      <c r="W117" s="296"/>
      <c r="X117" s="297"/>
      <c r="Y117" s="296"/>
      <c r="Z117" s="297"/>
      <c r="AA117" s="298"/>
      <c r="AB117" s="299"/>
      <c r="AC117" s="298"/>
      <c r="AD117" s="299"/>
      <c r="AE117" s="296"/>
      <c r="AF117" s="297"/>
      <c r="AG117" s="296"/>
      <c r="AH117" s="297"/>
      <c r="AI117" s="298"/>
      <c r="AJ117" s="299"/>
      <c r="AK117" s="298"/>
      <c r="AL117" s="299"/>
      <c r="AM117" s="296"/>
      <c r="AN117" s="297"/>
      <c r="AO117" s="296"/>
      <c r="AP117" s="297"/>
      <c r="AQ117" s="298"/>
      <c r="AR117" s="299"/>
      <c r="AS117" s="298"/>
      <c r="AT117" s="299"/>
      <c r="AU117" s="296"/>
      <c r="AV117" s="297"/>
      <c r="AW117" s="296"/>
      <c r="AX117" s="297"/>
      <c r="AY117" s="298"/>
      <c r="AZ117" s="299"/>
      <c r="BA117" s="298"/>
      <c r="BB117" s="299"/>
      <c r="BC117" s="296"/>
      <c r="BD117" s="297"/>
      <c r="BE117" s="296"/>
      <c r="BF117" s="297"/>
      <c r="BG117" s="298"/>
      <c r="BH117" s="299"/>
      <c r="BI117" s="298"/>
      <c r="BJ117" s="299"/>
      <c r="BK117" s="296"/>
      <c r="BL117" s="297"/>
      <c r="BM117" s="296"/>
      <c r="BN117" s="297"/>
      <c r="BO117" s="300"/>
      <c r="BP117" s="300"/>
      <c r="BQ117" s="300"/>
      <c r="BR117" s="66"/>
      <c r="BS117" s="301"/>
      <c r="BT117" s="302"/>
      <c r="BU117" s="324"/>
      <c r="BV117" s="324"/>
      <c r="BW117" s="324"/>
      <c r="BX117" s="324"/>
      <c r="BY117" s="324"/>
      <c r="BZ117" s="324"/>
      <c r="CA117" s="324"/>
      <c r="CB117" s="293"/>
      <c r="CC117" s="294"/>
      <c r="CD117" s="294"/>
      <c r="CE117" s="294"/>
      <c r="CF117" s="294"/>
      <c r="CG117" s="294"/>
      <c r="CH117" s="295"/>
      <c r="CI117" s="62">
        <f t="shared" si="3"/>
        <v>0</v>
      </c>
    </row>
    <row r="118" spans="1:87" ht="35.1" customHeight="1" x14ac:dyDescent="0.25">
      <c r="A118" s="40">
        <f t="shared" si="4"/>
        <v>106</v>
      </c>
      <c r="B118" s="304"/>
      <c r="C118" s="304"/>
      <c r="D118" s="305"/>
      <c r="E118" s="305"/>
      <c r="F118" s="305"/>
      <c r="G118" s="306"/>
      <c r="H118" s="307"/>
      <c r="I118" s="47"/>
      <c r="J118" s="72"/>
      <c r="K118" s="308"/>
      <c r="L118" s="308"/>
      <c r="M118" s="309"/>
      <c r="N118" s="309"/>
      <c r="O118" s="310"/>
      <c r="P118" s="310"/>
      <c r="Q118" s="311"/>
      <c r="R118" s="311"/>
      <c r="S118" s="298"/>
      <c r="T118" s="299"/>
      <c r="U118" s="298"/>
      <c r="V118" s="299"/>
      <c r="W118" s="312"/>
      <c r="X118" s="313"/>
      <c r="Y118" s="312"/>
      <c r="Z118" s="313"/>
      <c r="AA118" s="298"/>
      <c r="AB118" s="299"/>
      <c r="AC118" s="298"/>
      <c r="AD118" s="299"/>
      <c r="AE118" s="312"/>
      <c r="AF118" s="313"/>
      <c r="AG118" s="312"/>
      <c r="AH118" s="313"/>
      <c r="AI118" s="298"/>
      <c r="AJ118" s="299"/>
      <c r="AK118" s="298"/>
      <c r="AL118" s="299"/>
      <c r="AM118" s="312"/>
      <c r="AN118" s="313"/>
      <c r="AO118" s="312"/>
      <c r="AP118" s="313"/>
      <c r="AQ118" s="298"/>
      <c r="AR118" s="299"/>
      <c r="AS118" s="298"/>
      <c r="AT118" s="299"/>
      <c r="AU118" s="312"/>
      <c r="AV118" s="313"/>
      <c r="AW118" s="312"/>
      <c r="AX118" s="313"/>
      <c r="AY118" s="298"/>
      <c r="AZ118" s="299"/>
      <c r="BA118" s="298"/>
      <c r="BB118" s="299"/>
      <c r="BC118" s="312"/>
      <c r="BD118" s="313"/>
      <c r="BE118" s="312"/>
      <c r="BF118" s="313"/>
      <c r="BG118" s="298"/>
      <c r="BH118" s="299"/>
      <c r="BI118" s="298"/>
      <c r="BJ118" s="299"/>
      <c r="BK118" s="312"/>
      <c r="BL118" s="313"/>
      <c r="BM118" s="312"/>
      <c r="BN118" s="313"/>
      <c r="BO118" s="300"/>
      <c r="BP118" s="300"/>
      <c r="BQ118" s="300"/>
      <c r="BR118" s="66"/>
      <c r="BS118" s="314"/>
      <c r="BT118" s="315"/>
      <c r="BU118" s="324"/>
      <c r="BV118" s="324"/>
      <c r="BW118" s="324"/>
      <c r="BX118" s="324"/>
      <c r="BY118" s="324"/>
      <c r="BZ118" s="324"/>
      <c r="CA118" s="324"/>
      <c r="CB118" s="293"/>
      <c r="CC118" s="294"/>
      <c r="CD118" s="294"/>
      <c r="CE118" s="294"/>
      <c r="CF118" s="294"/>
      <c r="CG118" s="294"/>
      <c r="CH118" s="295"/>
      <c r="CI118" s="62">
        <f t="shared" si="3"/>
        <v>0</v>
      </c>
    </row>
    <row r="119" spans="1:87" ht="35.1" customHeight="1" x14ac:dyDescent="0.25">
      <c r="A119" s="40">
        <f t="shared" si="4"/>
        <v>107</v>
      </c>
      <c r="B119" s="305"/>
      <c r="C119" s="305"/>
      <c r="D119" s="316"/>
      <c r="E119" s="316"/>
      <c r="F119" s="316"/>
      <c r="G119" s="317"/>
      <c r="H119" s="318"/>
      <c r="I119" s="47"/>
      <c r="J119" s="71"/>
      <c r="K119" s="308"/>
      <c r="L119" s="308"/>
      <c r="M119" s="319"/>
      <c r="N119" s="319"/>
      <c r="O119" s="310"/>
      <c r="P119" s="310"/>
      <c r="Q119" s="320"/>
      <c r="R119" s="320"/>
      <c r="S119" s="298"/>
      <c r="T119" s="299"/>
      <c r="U119" s="298"/>
      <c r="V119" s="299"/>
      <c r="W119" s="296"/>
      <c r="X119" s="297"/>
      <c r="Y119" s="296"/>
      <c r="Z119" s="297"/>
      <c r="AA119" s="298"/>
      <c r="AB119" s="299"/>
      <c r="AC119" s="298"/>
      <c r="AD119" s="299"/>
      <c r="AE119" s="296"/>
      <c r="AF119" s="297"/>
      <c r="AG119" s="296"/>
      <c r="AH119" s="297"/>
      <c r="AI119" s="298"/>
      <c r="AJ119" s="299"/>
      <c r="AK119" s="298"/>
      <c r="AL119" s="299"/>
      <c r="AM119" s="296"/>
      <c r="AN119" s="297"/>
      <c r="AO119" s="296"/>
      <c r="AP119" s="297"/>
      <c r="AQ119" s="298"/>
      <c r="AR119" s="299"/>
      <c r="AS119" s="298"/>
      <c r="AT119" s="299"/>
      <c r="AU119" s="296"/>
      <c r="AV119" s="297"/>
      <c r="AW119" s="296"/>
      <c r="AX119" s="297"/>
      <c r="AY119" s="298"/>
      <c r="AZ119" s="299"/>
      <c r="BA119" s="298"/>
      <c r="BB119" s="299"/>
      <c r="BC119" s="296"/>
      <c r="BD119" s="297"/>
      <c r="BE119" s="296"/>
      <c r="BF119" s="297"/>
      <c r="BG119" s="298"/>
      <c r="BH119" s="299"/>
      <c r="BI119" s="298"/>
      <c r="BJ119" s="299"/>
      <c r="BK119" s="296"/>
      <c r="BL119" s="297"/>
      <c r="BM119" s="296"/>
      <c r="BN119" s="297"/>
      <c r="BO119" s="300"/>
      <c r="BP119" s="300"/>
      <c r="BQ119" s="300"/>
      <c r="BR119" s="66"/>
      <c r="BS119" s="301"/>
      <c r="BT119" s="302"/>
      <c r="BU119" s="324"/>
      <c r="BV119" s="324"/>
      <c r="BW119" s="324"/>
      <c r="BX119" s="324"/>
      <c r="BY119" s="324"/>
      <c r="BZ119" s="324"/>
      <c r="CA119" s="324"/>
      <c r="CB119" s="293"/>
      <c r="CC119" s="294"/>
      <c r="CD119" s="294"/>
      <c r="CE119" s="294"/>
      <c r="CF119" s="294"/>
      <c r="CG119" s="294"/>
      <c r="CH119" s="295"/>
      <c r="CI119" s="62">
        <f t="shared" si="3"/>
        <v>0</v>
      </c>
    </row>
    <row r="120" spans="1:87" ht="35.1" customHeight="1" x14ac:dyDescent="0.25">
      <c r="A120" s="40">
        <f t="shared" si="4"/>
        <v>108</v>
      </c>
      <c r="B120" s="304"/>
      <c r="C120" s="304"/>
      <c r="D120" s="305"/>
      <c r="E120" s="305"/>
      <c r="F120" s="305"/>
      <c r="G120" s="306"/>
      <c r="H120" s="307"/>
      <c r="I120" s="47"/>
      <c r="J120" s="72"/>
      <c r="K120" s="308"/>
      <c r="L120" s="308"/>
      <c r="M120" s="309"/>
      <c r="N120" s="309"/>
      <c r="O120" s="310"/>
      <c r="P120" s="310"/>
      <c r="Q120" s="311"/>
      <c r="R120" s="311"/>
      <c r="S120" s="298"/>
      <c r="T120" s="299"/>
      <c r="U120" s="298"/>
      <c r="V120" s="299"/>
      <c r="W120" s="312"/>
      <c r="X120" s="313"/>
      <c r="Y120" s="312"/>
      <c r="Z120" s="313"/>
      <c r="AA120" s="298"/>
      <c r="AB120" s="299"/>
      <c r="AC120" s="298"/>
      <c r="AD120" s="299"/>
      <c r="AE120" s="312"/>
      <c r="AF120" s="313"/>
      <c r="AG120" s="312"/>
      <c r="AH120" s="313"/>
      <c r="AI120" s="298"/>
      <c r="AJ120" s="299"/>
      <c r="AK120" s="298"/>
      <c r="AL120" s="299"/>
      <c r="AM120" s="312"/>
      <c r="AN120" s="313"/>
      <c r="AO120" s="312"/>
      <c r="AP120" s="313"/>
      <c r="AQ120" s="298"/>
      <c r="AR120" s="299"/>
      <c r="AS120" s="298"/>
      <c r="AT120" s="299"/>
      <c r="AU120" s="312"/>
      <c r="AV120" s="313"/>
      <c r="AW120" s="312"/>
      <c r="AX120" s="313"/>
      <c r="AY120" s="298"/>
      <c r="AZ120" s="299"/>
      <c r="BA120" s="298"/>
      <c r="BB120" s="299"/>
      <c r="BC120" s="312"/>
      <c r="BD120" s="313"/>
      <c r="BE120" s="312"/>
      <c r="BF120" s="313"/>
      <c r="BG120" s="298"/>
      <c r="BH120" s="299"/>
      <c r="BI120" s="298"/>
      <c r="BJ120" s="299"/>
      <c r="BK120" s="312"/>
      <c r="BL120" s="313"/>
      <c r="BM120" s="312"/>
      <c r="BN120" s="313"/>
      <c r="BO120" s="300"/>
      <c r="BP120" s="300"/>
      <c r="BQ120" s="300"/>
      <c r="BR120" s="66"/>
      <c r="BS120" s="314"/>
      <c r="BT120" s="315"/>
      <c r="BU120" s="324"/>
      <c r="BV120" s="324"/>
      <c r="BW120" s="324"/>
      <c r="BX120" s="324"/>
      <c r="BY120" s="324"/>
      <c r="BZ120" s="324"/>
      <c r="CA120" s="324"/>
      <c r="CB120" s="293"/>
      <c r="CC120" s="294"/>
      <c r="CD120" s="294"/>
      <c r="CE120" s="294"/>
      <c r="CF120" s="294"/>
      <c r="CG120" s="294"/>
      <c r="CH120" s="295"/>
      <c r="CI120" s="62">
        <f t="shared" si="3"/>
        <v>0</v>
      </c>
    </row>
    <row r="121" spans="1:87" ht="35.1" customHeight="1" x14ac:dyDescent="0.25">
      <c r="A121" s="40">
        <f t="shared" si="4"/>
        <v>109</v>
      </c>
      <c r="B121" s="305"/>
      <c r="C121" s="305"/>
      <c r="D121" s="316"/>
      <c r="E121" s="316"/>
      <c r="F121" s="316"/>
      <c r="G121" s="317"/>
      <c r="H121" s="318"/>
      <c r="I121" s="47"/>
      <c r="J121" s="71"/>
      <c r="K121" s="308"/>
      <c r="L121" s="308"/>
      <c r="M121" s="319"/>
      <c r="N121" s="319"/>
      <c r="O121" s="310"/>
      <c r="P121" s="310"/>
      <c r="Q121" s="320"/>
      <c r="R121" s="320"/>
      <c r="S121" s="298"/>
      <c r="T121" s="299"/>
      <c r="U121" s="298"/>
      <c r="V121" s="299"/>
      <c r="W121" s="296"/>
      <c r="X121" s="297"/>
      <c r="Y121" s="296"/>
      <c r="Z121" s="297"/>
      <c r="AA121" s="298"/>
      <c r="AB121" s="299"/>
      <c r="AC121" s="298"/>
      <c r="AD121" s="299"/>
      <c r="AE121" s="296"/>
      <c r="AF121" s="297"/>
      <c r="AG121" s="296"/>
      <c r="AH121" s="297"/>
      <c r="AI121" s="298"/>
      <c r="AJ121" s="299"/>
      <c r="AK121" s="298"/>
      <c r="AL121" s="299"/>
      <c r="AM121" s="296"/>
      <c r="AN121" s="297"/>
      <c r="AO121" s="296"/>
      <c r="AP121" s="297"/>
      <c r="AQ121" s="298"/>
      <c r="AR121" s="299"/>
      <c r="AS121" s="298"/>
      <c r="AT121" s="299"/>
      <c r="AU121" s="296"/>
      <c r="AV121" s="297"/>
      <c r="AW121" s="296"/>
      <c r="AX121" s="297"/>
      <c r="AY121" s="298"/>
      <c r="AZ121" s="299"/>
      <c r="BA121" s="298"/>
      <c r="BB121" s="299"/>
      <c r="BC121" s="296"/>
      <c r="BD121" s="297"/>
      <c r="BE121" s="296"/>
      <c r="BF121" s="297"/>
      <c r="BG121" s="298"/>
      <c r="BH121" s="299"/>
      <c r="BI121" s="298"/>
      <c r="BJ121" s="299"/>
      <c r="BK121" s="296"/>
      <c r="BL121" s="297"/>
      <c r="BM121" s="296"/>
      <c r="BN121" s="297"/>
      <c r="BO121" s="300"/>
      <c r="BP121" s="300"/>
      <c r="BQ121" s="300"/>
      <c r="BR121" s="66"/>
      <c r="BS121" s="301"/>
      <c r="BT121" s="302"/>
      <c r="BU121" s="324"/>
      <c r="BV121" s="324"/>
      <c r="BW121" s="324"/>
      <c r="BX121" s="324"/>
      <c r="BY121" s="324"/>
      <c r="BZ121" s="324"/>
      <c r="CA121" s="324"/>
      <c r="CB121" s="293"/>
      <c r="CC121" s="294"/>
      <c r="CD121" s="294"/>
      <c r="CE121" s="294"/>
      <c r="CF121" s="294"/>
      <c r="CG121" s="294"/>
      <c r="CH121" s="295"/>
      <c r="CI121" s="62">
        <f t="shared" si="3"/>
        <v>0</v>
      </c>
    </row>
    <row r="122" spans="1:87" ht="35.1" customHeight="1" x14ac:dyDescent="0.25">
      <c r="A122" s="40">
        <f t="shared" si="4"/>
        <v>110</v>
      </c>
      <c r="B122" s="304"/>
      <c r="C122" s="304"/>
      <c r="D122" s="305"/>
      <c r="E122" s="305"/>
      <c r="F122" s="305"/>
      <c r="G122" s="306"/>
      <c r="H122" s="307"/>
      <c r="I122" s="47"/>
      <c r="J122" s="72"/>
      <c r="K122" s="308"/>
      <c r="L122" s="308"/>
      <c r="M122" s="309"/>
      <c r="N122" s="309"/>
      <c r="O122" s="310"/>
      <c r="P122" s="310"/>
      <c r="Q122" s="311"/>
      <c r="R122" s="311"/>
      <c r="S122" s="298"/>
      <c r="T122" s="299"/>
      <c r="U122" s="298"/>
      <c r="V122" s="299"/>
      <c r="W122" s="312"/>
      <c r="X122" s="313"/>
      <c r="Y122" s="312"/>
      <c r="Z122" s="313"/>
      <c r="AA122" s="298"/>
      <c r="AB122" s="299"/>
      <c r="AC122" s="298"/>
      <c r="AD122" s="299"/>
      <c r="AE122" s="312"/>
      <c r="AF122" s="313"/>
      <c r="AG122" s="312"/>
      <c r="AH122" s="313"/>
      <c r="AI122" s="298"/>
      <c r="AJ122" s="299"/>
      <c r="AK122" s="298"/>
      <c r="AL122" s="299"/>
      <c r="AM122" s="312"/>
      <c r="AN122" s="313"/>
      <c r="AO122" s="312"/>
      <c r="AP122" s="313"/>
      <c r="AQ122" s="298"/>
      <c r="AR122" s="299"/>
      <c r="AS122" s="298"/>
      <c r="AT122" s="299"/>
      <c r="AU122" s="312"/>
      <c r="AV122" s="313"/>
      <c r="AW122" s="312"/>
      <c r="AX122" s="313"/>
      <c r="AY122" s="298"/>
      <c r="AZ122" s="299"/>
      <c r="BA122" s="298"/>
      <c r="BB122" s="299"/>
      <c r="BC122" s="312"/>
      <c r="BD122" s="313"/>
      <c r="BE122" s="312"/>
      <c r="BF122" s="313"/>
      <c r="BG122" s="298"/>
      <c r="BH122" s="299"/>
      <c r="BI122" s="298"/>
      <c r="BJ122" s="299"/>
      <c r="BK122" s="312"/>
      <c r="BL122" s="313"/>
      <c r="BM122" s="312"/>
      <c r="BN122" s="313"/>
      <c r="BO122" s="300"/>
      <c r="BP122" s="300"/>
      <c r="BQ122" s="300"/>
      <c r="BR122" s="66"/>
      <c r="BS122" s="314"/>
      <c r="BT122" s="315"/>
      <c r="BU122" s="324"/>
      <c r="BV122" s="324"/>
      <c r="BW122" s="324"/>
      <c r="BX122" s="324"/>
      <c r="BY122" s="324"/>
      <c r="BZ122" s="324"/>
      <c r="CA122" s="324"/>
      <c r="CB122" s="293"/>
      <c r="CC122" s="294"/>
      <c r="CD122" s="294"/>
      <c r="CE122" s="294"/>
      <c r="CF122" s="294"/>
      <c r="CG122" s="294"/>
      <c r="CH122" s="295"/>
      <c r="CI122" s="62">
        <f t="shared" si="3"/>
        <v>0</v>
      </c>
    </row>
    <row r="123" spans="1:87" ht="35.1" customHeight="1" x14ac:dyDescent="0.25">
      <c r="A123" s="40">
        <f t="shared" si="4"/>
        <v>111</v>
      </c>
      <c r="B123" s="305"/>
      <c r="C123" s="305"/>
      <c r="D123" s="316"/>
      <c r="E123" s="316"/>
      <c r="F123" s="316"/>
      <c r="G123" s="317"/>
      <c r="H123" s="318"/>
      <c r="I123" s="47"/>
      <c r="J123" s="71"/>
      <c r="K123" s="308"/>
      <c r="L123" s="308"/>
      <c r="M123" s="319"/>
      <c r="N123" s="319"/>
      <c r="O123" s="310"/>
      <c r="P123" s="310"/>
      <c r="Q123" s="320"/>
      <c r="R123" s="320"/>
      <c r="S123" s="298"/>
      <c r="T123" s="299"/>
      <c r="U123" s="298"/>
      <c r="V123" s="299"/>
      <c r="W123" s="296"/>
      <c r="X123" s="297"/>
      <c r="Y123" s="296"/>
      <c r="Z123" s="297"/>
      <c r="AA123" s="298"/>
      <c r="AB123" s="299"/>
      <c r="AC123" s="298"/>
      <c r="AD123" s="299"/>
      <c r="AE123" s="296"/>
      <c r="AF123" s="297"/>
      <c r="AG123" s="296"/>
      <c r="AH123" s="297"/>
      <c r="AI123" s="298"/>
      <c r="AJ123" s="299"/>
      <c r="AK123" s="298"/>
      <c r="AL123" s="299"/>
      <c r="AM123" s="296"/>
      <c r="AN123" s="297"/>
      <c r="AO123" s="296"/>
      <c r="AP123" s="297"/>
      <c r="AQ123" s="298"/>
      <c r="AR123" s="299"/>
      <c r="AS123" s="298"/>
      <c r="AT123" s="299"/>
      <c r="AU123" s="296"/>
      <c r="AV123" s="297"/>
      <c r="AW123" s="296"/>
      <c r="AX123" s="297"/>
      <c r="AY123" s="298"/>
      <c r="AZ123" s="299"/>
      <c r="BA123" s="298"/>
      <c r="BB123" s="299"/>
      <c r="BC123" s="296"/>
      <c r="BD123" s="297"/>
      <c r="BE123" s="296"/>
      <c r="BF123" s="297"/>
      <c r="BG123" s="298"/>
      <c r="BH123" s="299"/>
      <c r="BI123" s="298"/>
      <c r="BJ123" s="299"/>
      <c r="BK123" s="296"/>
      <c r="BL123" s="297"/>
      <c r="BM123" s="296"/>
      <c r="BN123" s="297"/>
      <c r="BO123" s="300"/>
      <c r="BP123" s="300"/>
      <c r="BQ123" s="300"/>
      <c r="BR123" s="66"/>
      <c r="BS123" s="301"/>
      <c r="BT123" s="302"/>
      <c r="BU123" s="324"/>
      <c r="BV123" s="324"/>
      <c r="BW123" s="324"/>
      <c r="BX123" s="324"/>
      <c r="BY123" s="324"/>
      <c r="BZ123" s="324"/>
      <c r="CA123" s="324"/>
      <c r="CB123" s="293"/>
      <c r="CC123" s="294"/>
      <c r="CD123" s="294"/>
      <c r="CE123" s="294"/>
      <c r="CF123" s="294"/>
      <c r="CG123" s="294"/>
      <c r="CH123" s="295"/>
      <c r="CI123" s="62">
        <f t="shared" si="3"/>
        <v>0</v>
      </c>
    </row>
    <row r="124" spans="1:87" ht="35.1" customHeight="1" x14ac:dyDescent="0.25">
      <c r="A124" s="40">
        <f t="shared" si="4"/>
        <v>112</v>
      </c>
      <c r="B124" s="304"/>
      <c r="C124" s="304"/>
      <c r="D124" s="305"/>
      <c r="E124" s="305"/>
      <c r="F124" s="305"/>
      <c r="G124" s="306"/>
      <c r="H124" s="307"/>
      <c r="I124" s="47"/>
      <c r="J124" s="72"/>
      <c r="K124" s="308"/>
      <c r="L124" s="308"/>
      <c r="M124" s="309"/>
      <c r="N124" s="309"/>
      <c r="O124" s="310"/>
      <c r="P124" s="310"/>
      <c r="Q124" s="311"/>
      <c r="R124" s="311"/>
      <c r="S124" s="298"/>
      <c r="T124" s="299"/>
      <c r="U124" s="298"/>
      <c r="V124" s="299"/>
      <c r="W124" s="312"/>
      <c r="X124" s="313"/>
      <c r="Y124" s="312"/>
      <c r="Z124" s="313"/>
      <c r="AA124" s="298"/>
      <c r="AB124" s="299"/>
      <c r="AC124" s="298"/>
      <c r="AD124" s="299"/>
      <c r="AE124" s="312"/>
      <c r="AF124" s="313"/>
      <c r="AG124" s="312"/>
      <c r="AH124" s="313"/>
      <c r="AI124" s="298"/>
      <c r="AJ124" s="299"/>
      <c r="AK124" s="298"/>
      <c r="AL124" s="299"/>
      <c r="AM124" s="312"/>
      <c r="AN124" s="313"/>
      <c r="AO124" s="312"/>
      <c r="AP124" s="313"/>
      <c r="AQ124" s="298"/>
      <c r="AR124" s="299"/>
      <c r="AS124" s="298"/>
      <c r="AT124" s="299"/>
      <c r="AU124" s="312"/>
      <c r="AV124" s="313"/>
      <c r="AW124" s="312"/>
      <c r="AX124" s="313"/>
      <c r="AY124" s="298"/>
      <c r="AZ124" s="299"/>
      <c r="BA124" s="298"/>
      <c r="BB124" s="299"/>
      <c r="BC124" s="312"/>
      <c r="BD124" s="313"/>
      <c r="BE124" s="312"/>
      <c r="BF124" s="313"/>
      <c r="BG124" s="298"/>
      <c r="BH124" s="299"/>
      <c r="BI124" s="298"/>
      <c r="BJ124" s="299"/>
      <c r="BK124" s="312"/>
      <c r="BL124" s="313"/>
      <c r="BM124" s="312"/>
      <c r="BN124" s="313"/>
      <c r="BO124" s="300"/>
      <c r="BP124" s="300"/>
      <c r="BQ124" s="300"/>
      <c r="BR124" s="66"/>
      <c r="BS124" s="314"/>
      <c r="BT124" s="315"/>
      <c r="BU124" s="324"/>
      <c r="BV124" s="324"/>
      <c r="BW124" s="324"/>
      <c r="BX124" s="324"/>
      <c r="BY124" s="324"/>
      <c r="BZ124" s="324"/>
      <c r="CA124" s="324"/>
      <c r="CB124" s="293"/>
      <c r="CC124" s="294"/>
      <c r="CD124" s="294"/>
      <c r="CE124" s="294"/>
      <c r="CF124" s="294"/>
      <c r="CG124" s="294"/>
      <c r="CH124" s="295"/>
      <c r="CI124" s="62">
        <f t="shared" si="3"/>
        <v>0</v>
      </c>
    </row>
    <row r="125" spans="1:87" ht="35.1" customHeight="1" x14ac:dyDescent="0.25">
      <c r="A125" s="40">
        <f>ROW(A113)</f>
        <v>113</v>
      </c>
      <c r="B125" s="305"/>
      <c r="C125" s="305"/>
      <c r="D125" s="316"/>
      <c r="E125" s="316"/>
      <c r="F125" s="316"/>
      <c r="G125" s="317"/>
      <c r="H125" s="318"/>
      <c r="I125" s="47"/>
      <c r="J125" s="71"/>
      <c r="K125" s="308"/>
      <c r="L125" s="308"/>
      <c r="M125" s="319"/>
      <c r="N125" s="319"/>
      <c r="O125" s="310"/>
      <c r="P125" s="310"/>
      <c r="Q125" s="320"/>
      <c r="R125" s="320"/>
      <c r="S125" s="298"/>
      <c r="T125" s="299"/>
      <c r="U125" s="298"/>
      <c r="V125" s="299"/>
      <c r="W125" s="296"/>
      <c r="X125" s="297"/>
      <c r="Y125" s="296"/>
      <c r="Z125" s="297"/>
      <c r="AA125" s="298"/>
      <c r="AB125" s="299"/>
      <c r="AC125" s="298"/>
      <c r="AD125" s="299"/>
      <c r="AE125" s="296"/>
      <c r="AF125" s="297"/>
      <c r="AG125" s="296"/>
      <c r="AH125" s="297"/>
      <c r="AI125" s="298"/>
      <c r="AJ125" s="299"/>
      <c r="AK125" s="298"/>
      <c r="AL125" s="299"/>
      <c r="AM125" s="296"/>
      <c r="AN125" s="297"/>
      <c r="AO125" s="296"/>
      <c r="AP125" s="297"/>
      <c r="AQ125" s="298"/>
      <c r="AR125" s="299"/>
      <c r="AS125" s="298"/>
      <c r="AT125" s="299"/>
      <c r="AU125" s="296"/>
      <c r="AV125" s="297"/>
      <c r="AW125" s="296"/>
      <c r="AX125" s="297"/>
      <c r="AY125" s="298"/>
      <c r="AZ125" s="299"/>
      <c r="BA125" s="298"/>
      <c r="BB125" s="299"/>
      <c r="BC125" s="296"/>
      <c r="BD125" s="297"/>
      <c r="BE125" s="296"/>
      <c r="BF125" s="297"/>
      <c r="BG125" s="298"/>
      <c r="BH125" s="299"/>
      <c r="BI125" s="298"/>
      <c r="BJ125" s="299"/>
      <c r="BK125" s="296"/>
      <c r="BL125" s="297"/>
      <c r="BM125" s="296"/>
      <c r="BN125" s="297"/>
      <c r="BO125" s="321"/>
      <c r="BP125" s="322"/>
      <c r="BQ125" s="323"/>
      <c r="BR125" s="66"/>
      <c r="BS125" s="301"/>
      <c r="BT125" s="302"/>
      <c r="BU125" s="324"/>
      <c r="BV125" s="324"/>
      <c r="BW125" s="324"/>
      <c r="BX125" s="324"/>
      <c r="BY125" s="324"/>
      <c r="BZ125" s="324"/>
      <c r="CA125" s="324"/>
      <c r="CB125" s="293"/>
      <c r="CC125" s="294"/>
      <c r="CD125" s="294"/>
      <c r="CE125" s="294"/>
      <c r="CF125" s="294"/>
      <c r="CG125" s="294"/>
      <c r="CH125" s="295"/>
      <c r="CI125" s="62">
        <f t="shared" si="3"/>
        <v>0</v>
      </c>
    </row>
    <row r="126" spans="1:87" ht="35.1" customHeight="1" x14ac:dyDescent="0.25">
      <c r="A126" s="40">
        <f t="shared" ref="A126:A152" si="5">ROW(A114)</f>
        <v>114</v>
      </c>
      <c r="B126" s="304"/>
      <c r="C126" s="304"/>
      <c r="D126" s="305"/>
      <c r="E126" s="305"/>
      <c r="F126" s="305"/>
      <c r="G126" s="306"/>
      <c r="H126" s="307"/>
      <c r="I126" s="47"/>
      <c r="J126" s="72"/>
      <c r="K126" s="308"/>
      <c r="L126" s="308"/>
      <c r="M126" s="309"/>
      <c r="N126" s="309"/>
      <c r="O126" s="310"/>
      <c r="P126" s="310"/>
      <c r="Q126" s="311"/>
      <c r="R126" s="311"/>
      <c r="S126" s="298"/>
      <c r="T126" s="299"/>
      <c r="U126" s="298"/>
      <c r="V126" s="299"/>
      <c r="W126" s="312"/>
      <c r="X126" s="313"/>
      <c r="Y126" s="312"/>
      <c r="Z126" s="313"/>
      <c r="AA126" s="298"/>
      <c r="AB126" s="299"/>
      <c r="AC126" s="298"/>
      <c r="AD126" s="299"/>
      <c r="AE126" s="312"/>
      <c r="AF126" s="313"/>
      <c r="AG126" s="312"/>
      <c r="AH126" s="313"/>
      <c r="AI126" s="298"/>
      <c r="AJ126" s="299"/>
      <c r="AK126" s="298"/>
      <c r="AL126" s="299"/>
      <c r="AM126" s="312"/>
      <c r="AN126" s="313"/>
      <c r="AO126" s="312"/>
      <c r="AP126" s="313"/>
      <c r="AQ126" s="298"/>
      <c r="AR126" s="299"/>
      <c r="AS126" s="298"/>
      <c r="AT126" s="299"/>
      <c r="AU126" s="312"/>
      <c r="AV126" s="313"/>
      <c r="AW126" s="312"/>
      <c r="AX126" s="313"/>
      <c r="AY126" s="298"/>
      <c r="AZ126" s="299"/>
      <c r="BA126" s="298"/>
      <c r="BB126" s="299"/>
      <c r="BC126" s="312"/>
      <c r="BD126" s="313"/>
      <c r="BE126" s="312"/>
      <c r="BF126" s="313"/>
      <c r="BG126" s="298"/>
      <c r="BH126" s="299"/>
      <c r="BI126" s="298"/>
      <c r="BJ126" s="299"/>
      <c r="BK126" s="312"/>
      <c r="BL126" s="313"/>
      <c r="BM126" s="312"/>
      <c r="BN126" s="313"/>
      <c r="BO126" s="300"/>
      <c r="BP126" s="300"/>
      <c r="BQ126" s="300"/>
      <c r="BR126" s="66"/>
      <c r="BS126" s="314"/>
      <c r="BT126" s="315"/>
      <c r="BU126" s="324"/>
      <c r="BV126" s="324"/>
      <c r="BW126" s="324"/>
      <c r="BX126" s="324"/>
      <c r="BY126" s="324"/>
      <c r="BZ126" s="324"/>
      <c r="CA126" s="324"/>
      <c r="CB126" s="293"/>
      <c r="CC126" s="294"/>
      <c r="CD126" s="294"/>
      <c r="CE126" s="294"/>
      <c r="CF126" s="294"/>
      <c r="CG126" s="294"/>
      <c r="CH126" s="295"/>
      <c r="CI126" s="62">
        <f t="shared" si="3"/>
        <v>0</v>
      </c>
    </row>
    <row r="127" spans="1:87" ht="35.1" customHeight="1" x14ac:dyDescent="0.25">
      <c r="A127" s="40">
        <f t="shared" si="5"/>
        <v>115</v>
      </c>
      <c r="B127" s="305"/>
      <c r="C127" s="305"/>
      <c r="D127" s="316"/>
      <c r="E127" s="316"/>
      <c r="F127" s="316"/>
      <c r="G127" s="317"/>
      <c r="H127" s="318"/>
      <c r="I127" s="47"/>
      <c r="J127" s="71"/>
      <c r="K127" s="308"/>
      <c r="L127" s="308"/>
      <c r="M127" s="319"/>
      <c r="N127" s="319"/>
      <c r="O127" s="310"/>
      <c r="P127" s="310"/>
      <c r="Q127" s="320"/>
      <c r="R127" s="320"/>
      <c r="S127" s="298"/>
      <c r="T127" s="299"/>
      <c r="U127" s="298"/>
      <c r="V127" s="299"/>
      <c r="W127" s="296"/>
      <c r="X127" s="297"/>
      <c r="Y127" s="296"/>
      <c r="Z127" s="297"/>
      <c r="AA127" s="298"/>
      <c r="AB127" s="299"/>
      <c r="AC127" s="298"/>
      <c r="AD127" s="299"/>
      <c r="AE127" s="296"/>
      <c r="AF127" s="297"/>
      <c r="AG127" s="296"/>
      <c r="AH127" s="297"/>
      <c r="AI127" s="298"/>
      <c r="AJ127" s="299"/>
      <c r="AK127" s="298"/>
      <c r="AL127" s="299"/>
      <c r="AM127" s="296"/>
      <c r="AN127" s="297"/>
      <c r="AO127" s="296"/>
      <c r="AP127" s="297"/>
      <c r="AQ127" s="298"/>
      <c r="AR127" s="299"/>
      <c r="AS127" s="298"/>
      <c r="AT127" s="299"/>
      <c r="AU127" s="296"/>
      <c r="AV127" s="297"/>
      <c r="AW127" s="296"/>
      <c r="AX127" s="297"/>
      <c r="AY127" s="298"/>
      <c r="AZ127" s="299"/>
      <c r="BA127" s="298"/>
      <c r="BB127" s="299"/>
      <c r="BC127" s="296"/>
      <c r="BD127" s="297"/>
      <c r="BE127" s="296"/>
      <c r="BF127" s="297"/>
      <c r="BG127" s="298"/>
      <c r="BH127" s="299"/>
      <c r="BI127" s="298"/>
      <c r="BJ127" s="299"/>
      <c r="BK127" s="296"/>
      <c r="BL127" s="297"/>
      <c r="BM127" s="296"/>
      <c r="BN127" s="297"/>
      <c r="BO127" s="300"/>
      <c r="BP127" s="300"/>
      <c r="BQ127" s="300"/>
      <c r="BR127" s="66"/>
      <c r="BS127" s="301"/>
      <c r="BT127" s="302"/>
      <c r="BU127" s="324"/>
      <c r="BV127" s="324"/>
      <c r="BW127" s="324"/>
      <c r="BX127" s="324"/>
      <c r="BY127" s="324"/>
      <c r="BZ127" s="324"/>
      <c r="CA127" s="324"/>
      <c r="CB127" s="293"/>
      <c r="CC127" s="294"/>
      <c r="CD127" s="294"/>
      <c r="CE127" s="294"/>
      <c r="CF127" s="294"/>
      <c r="CG127" s="294"/>
      <c r="CH127" s="295"/>
      <c r="CI127" s="62">
        <f t="shared" si="3"/>
        <v>0</v>
      </c>
    </row>
    <row r="128" spans="1:87" ht="35.1" customHeight="1" x14ac:dyDescent="0.25">
      <c r="A128" s="40">
        <f t="shared" si="5"/>
        <v>116</v>
      </c>
      <c r="B128" s="304"/>
      <c r="C128" s="304"/>
      <c r="D128" s="305"/>
      <c r="E128" s="305"/>
      <c r="F128" s="305"/>
      <c r="G128" s="306"/>
      <c r="H128" s="307"/>
      <c r="I128" s="47"/>
      <c r="J128" s="72"/>
      <c r="K128" s="308"/>
      <c r="L128" s="308"/>
      <c r="M128" s="309"/>
      <c r="N128" s="309"/>
      <c r="O128" s="310"/>
      <c r="P128" s="310"/>
      <c r="Q128" s="311"/>
      <c r="R128" s="311"/>
      <c r="S128" s="298"/>
      <c r="T128" s="299"/>
      <c r="U128" s="298"/>
      <c r="V128" s="299"/>
      <c r="W128" s="312"/>
      <c r="X128" s="313"/>
      <c r="Y128" s="312"/>
      <c r="Z128" s="313"/>
      <c r="AA128" s="298"/>
      <c r="AB128" s="299"/>
      <c r="AC128" s="298"/>
      <c r="AD128" s="299"/>
      <c r="AE128" s="312"/>
      <c r="AF128" s="313"/>
      <c r="AG128" s="312"/>
      <c r="AH128" s="313"/>
      <c r="AI128" s="298"/>
      <c r="AJ128" s="299"/>
      <c r="AK128" s="298"/>
      <c r="AL128" s="299"/>
      <c r="AM128" s="312"/>
      <c r="AN128" s="313"/>
      <c r="AO128" s="312"/>
      <c r="AP128" s="313"/>
      <c r="AQ128" s="298"/>
      <c r="AR128" s="299"/>
      <c r="AS128" s="298"/>
      <c r="AT128" s="299"/>
      <c r="AU128" s="312"/>
      <c r="AV128" s="313"/>
      <c r="AW128" s="312"/>
      <c r="AX128" s="313"/>
      <c r="AY128" s="298"/>
      <c r="AZ128" s="299"/>
      <c r="BA128" s="298"/>
      <c r="BB128" s="299"/>
      <c r="BC128" s="312"/>
      <c r="BD128" s="313"/>
      <c r="BE128" s="312"/>
      <c r="BF128" s="313"/>
      <c r="BG128" s="298"/>
      <c r="BH128" s="299"/>
      <c r="BI128" s="298"/>
      <c r="BJ128" s="299"/>
      <c r="BK128" s="312"/>
      <c r="BL128" s="313"/>
      <c r="BM128" s="312"/>
      <c r="BN128" s="313"/>
      <c r="BO128" s="300"/>
      <c r="BP128" s="300"/>
      <c r="BQ128" s="300"/>
      <c r="BR128" s="66"/>
      <c r="BS128" s="314"/>
      <c r="BT128" s="315"/>
      <c r="BU128" s="324"/>
      <c r="BV128" s="324"/>
      <c r="BW128" s="324"/>
      <c r="BX128" s="324"/>
      <c r="BY128" s="324"/>
      <c r="BZ128" s="324"/>
      <c r="CA128" s="324"/>
      <c r="CB128" s="293"/>
      <c r="CC128" s="294"/>
      <c r="CD128" s="294"/>
      <c r="CE128" s="294"/>
      <c r="CF128" s="294"/>
      <c r="CG128" s="294"/>
      <c r="CH128" s="295"/>
      <c r="CI128" s="62">
        <f t="shared" si="3"/>
        <v>0</v>
      </c>
    </row>
    <row r="129" spans="1:87" ht="35.1" customHeight="1" x14ac:dyDescent="0.25">
      <c r="A129" s="40">
        <f t="shared" si="5"/>
        <v>117</v>
      </c>
      <c r="B129" s="305"/>
      <c r="C129" s="305"/>
      <c r="D129" s="316"/>
      <c r="E129" s="316"/>
      <c r="F129" s="316"/>
      <c r="G129" s="317"/>
      <c r="H129" s="318"/>
      <c r="I129" s="47"/>
      <c r="J129" s="71"/>
      <c r="K129" s="308"/>
      <c r="L129" s="308"/>
      <c r="M129" s="319"/>
      <c r="N129" s="319"/>
      <c r="O129" s="310"/>
      <c r="P129" s="310"/>
      <c r="Q129" s="320"/>
      <c r="R129" s="320"/>
      <c r="S129" s="298"/>
      <c r="T129" s="299"/>
      <c r="U129" s="298"/>
      <c r="V129" s="299"/>
      <c r="W129" s="296"/>
      <c r="X129" s="297"/>
      <c r="Y129" s="296"/>
      <c r="Z129" s="297"/>
      <c r="AA129" s="298"/>
      <c r="AB129" s="299"/>
      <c r="AC129" s="298"/>
      <c r="AD129" s="299"/>
      <c r="AE129" s="296"/>
      <c r="AF129" s="297"/>
      <c r="AG129" s="296"/>
      <c r="AH129" s="297"/>
      <c r="AI129" s="298"/>
      <c r="AJ129" s="299"/>
      <c r="AK129" s="298"/>
      <c r="AL129" s="299"/>
      <c r="AM129" s="296"/>
      <c r="AN129" s="297"/>
      <c r="AO129" s="296"/>
      <c r="AP129" s="297"/>
      <c r="AQ129" s="298"/>
      <c r="AR129" s="299"/>
      <c r="AS129" s="298"/>
      <c r="AT129" s="299"/>
      <c r="AU129" s="296"/>
      <c r="AV129" s="297"/>
      <c r="AW129" s="296"/>
      <c r="AX129" s="297"/>
      <c r="AY129" s="298"/>
      <c r="AZ129" s="299"/>
      <c r="BA129" s="298"/>
      <c r="BB129" s="299"/>
      <c r="BC129" s="296"/>
      <c r="BD129" s="297"/>
      <c r="BE129" s="296"/>
      <c r="BF129" s="297"/>
      <c r="BG129" s="298"/>
      <c r="BH129" s="299"/>
      <c r="BI129" s="298"/>
      <c r="BJ129" s="299"/>
      <c r="BK129" s="296"/>
      <c r="BL129" s="297"/>
      <c r="BM129" s="296"/>
      <c r="BN129" s="297"/>
      <c r="BO129" s="300"/>
      <c r="BP129" s="300"/>
      <c r="BQ129" s="300"/>
      <c r="BR129" s="66"/>
      <c r="BS129" s="301"/>
      <c r="BT129" s="302"/>
      <c r="BU129" s="324"/>
      <c r="BV129" s="324"/>
      <c r="BW129" s="324"/>
      <c r="BX129" s="324"/>
      <c r="BY129" s="324"/>
      <c r="BZ129" s="324"/>
      <c r="CA129" s="324"/>
      <c r="CB129" s="293"/>
      <c r="CC129" s="294"/>
      <c r="CD129" s="294"/>
      <c r="CE129" s="294"/>
      <c r="CF129" s="294"/>
      <c r="CG129" s="294"/>
      <c r="CH129" s="295"/>
      <c r="CI129" s="62">
        <f t="shared" si="3"/>
        <v>0</v>
      </c>
    </row>
    <row r="130" spans="1:87" ht="35.1" customHeight="1" x14ac:dyDescent="0.25">
      <c r="A130" s="40">
        <f t="shared" si="5"/>
        <v>118</v>
      </c>
      <c r="B130" s="304"/>
      <c r="C130" s="304"/>
      <c r="D130" s="305"/>
      <c r="E130" s="305"/>
      <c r="F130" s="305"/>
      <c r="G130" s="306"/>
      <c r="H130" s="307"/>
      <c r="I130" s="47"/>
      <c r="J130" s="72"/>
      <c r="K130" s="308"/>
      <c r="L130" s="308"/>
      <c r="M130" s="309"/>
      <c r="N130" s="309"/>
      <c r="O130" s="310"/>
      <c r="P130" s="310"/>
      <c r="Q130" s="311"/>
      <c r="R130" s="311"/>
      <c r="S130" s="298"/>
      <c r="T130" s="299"/>
      <c r="U130" s="298"/>
      <c r="V130" s="299"/>
      <c r="W130" s="312"/>
      <c r="X130" s="313"/>
      <c r="Y130" s="312"/>
      <c r="Z130" s="313"/>
      <c r="AA130" s="298"/>
      <c r="AB130" s="299"/>
      <c r="AC130" s="298"/>
      <c r="AD130" s="299"/>
      <c r="AE130" s="312"/>
      <c r="AF130" s="313"/>
      <c r="AG130" s="312"/>
      <c r="AH130" s="313"/>
      <c r="AI130" s="298"/>
      <c r="AJ130" s="299"/>
      <c r="AK130" s="298"/>
      <c r="AL130" s="299"/>
      <c r="AM130" s="312"/>
      <c r="AN130" s="313"/>
      <c r="AO130" s="312"/>
      <c r="AP130" s="313"/>
      <c r="AQ130" s="298"/>
      <c r="AR130" s="299"/>
      <c r="AS130" s="298"/>
      <c r="AT130" s="299"/>
      <c r="AU130" s="312"/>
      <c r="AV130" s="313"/>
      <c r="AW130" s="312"/>
      <c r="AX130" s="313"/>
      <c r="AY130" s="298"/>
      <c r="AZ130" s="299"/>
      <c r="BA130" s="298"/>
      <c r="BB130" s="299"/>
      <c r="BC130" s="312"/>
      <c r="BD130" s="313"/>
      <c r="BE130" s="312"/>
      <c r="BF130" s="313"/>
      <c r="BG130" s="298"/>
      <c r="BH130" s="299"/>
      <c r="BI130" s="298"/>
      <c r="BJ130" s="299"/>
      <c r="BK130" s="312"/>
      <c r="BL130" s="313"/>
      <c r="BM130" s="312"/>
      <c r="BN130" s="313"/>
      <c r="BO130" s="300"/>
      <c r="BP130" s="300"/>
      <c r="BQ130" s="300"/>
      <c r="BR130" s="66"/>
      <c r="BS130" s="314"/>
      <c r="BT130" s="315"/>
      <c r="BU130" s="324"/>
      <c r="BV130" s="324"/>
      <c r="BW130" s="324"/>
      <c r="BX130" s="324"/>
      <c r="BY130" s="324"/>
      <c r="BZ130" s="324"/>
      <c r="CA130" s="324"/>
      <c r="CB130" s="293"/>
      <c r="CC130" s="294"/>
      <c r="CD130" s="294"/>
      <c r="CE130" s="294"/>
      <c r="CF130" s="294"/>
      <c r="CG130" s="294"/>
      <c r="CH130" s="295"/>
      <c r="CI130" s="62">
        <f t="shared" si="3"/>
        <v>0</v>
      </c>
    </row>
    <row r="131" spans="1:87" ht="35.1" customHeight="1" x14ac:dyDescent="0.25">
      <c r="A131" s="40">
        <f t="shared" si="5"/>
        <v>119</v>
      </c>
      <c r="B131" s="305"/>
      <c r="C131" s="305"/>
      <c r="D131" s="316"/>
      <c r="E131" s="316"/>
      <c r="F131" s="316"/>
      <c r="G131" s="317"/>
      <c r="H131" s="318"/>
      <c r="I131" s="47"/>
      <c r="J131" s="71"/>
      <c r="K131" s="308"/>
      <c r="L131" s="308"/>
      <c r="M131" s="319"/>
      <c r="N131" s="319"/>
      <c r="O131" s="310"/>
      <c r="P131" s="310"/>
      <c r="Q131" s="320"/>
      <c r="R131" s="320"/>
      <c r="S131" s="298"/>
      <c r="T131" s="299"/>
      <c r="U131" s="298"/>
      <c r="V131" s="299"/>
      <c r="W131" s="296"/>
      <c r="X131" s="297"/>
      <c r="Y131" s="296"/>
      <c r="Z131" s="297"/>
      <c r="AA131" s="298"/>
      <c r="AB131" s="299"/>
      <c r="AC131" s="298"/>
      <c r="AD131" s="299"/>
      <c r="AE131" s="296"/>
      <c r="AF131" s="297"/>
      <c r="AG131" s="296"/>
      <c r="AH131" s="297"/>
      <c r="AI131" s="298"/>
      <c r="AJ131" s="299"/>
      <c r="AK131" s="298"/>
      <c r="AL131" s="299"/>
      <c r="AM131" s="296"/>
      <c r="AN131" s="297"/>
      <c r="AO131" s="296"/>
      <c r="AP131" s="297"/>
      <c r="AQ131" s="298"/>
      <c r="AR131" s="299"/>
      <c r="AS131" s="298"/>
      <c r="AT131" s="299"/>
      <c r="AU131" s="296"/>
      <c r="AV131" s="297"/>
      <c r="AW131" s="296"/>
      <c r="AX131" s="297"/>
      <c r="AY131" s="298"/>
      <c r="AZ131" s="299"/>
      <c r="BA131" s="298"/>
      <c r="BB131" s="299"/>
      <c r="BC131" s="296"/>
      <c r="BD131" s="297"/>
      <c r="BE131" s="296"/>
      <c r="BF131" s="297"/>
      <c r="BG131" s="298"/>
      <c r="BH131" s="299"/>
      <c r="BI131" s="298"/>
      <c r="BJ131" s="299"/>
      <c r="BK131" s="296"/>
      <c r="BL131" s="297"/>
      <c r="BM131" s="296"/>
      <c r="BN131" s="297"/>
      <c r="BO131" s="300"/>
      <c r="BP131" s="300"/>
      <c r="BQ131" s="300"/>
      <c r="BR131" s="66"/>
      <c r="BS131" s="301"/>
      <c r="BT131" s="302"/>
      <c r="BU131" s="324"/>
      <c r="BV131" s="324"/>
      <c r="BW131" s="324"/>
      <c r="BX131" s="324"/>
      <c r="BY131" s="324"/>
      <c r="BZ131" s="324"/>
      <c r="CA131" s="324"/>
      <c r="CB131" s="293"/>
      <c r="CC131" s="294"/>
      <c r="CD131" s="294"/>
      <c r="CE131" s="294"/>
      <c r="CF131" s="294"/>
      <c r="CG131" s="294"/>
      <c r="CH131" s="295"/>
      <c r="CI131" s="62">
        <f t="shared" si="3"/>
        <v>0</v>
      </c>
    </row>
    <row r="132" spans="1:87" ht="35.1" customHeight="1" x14ac:dyDescent="0.25">
      <c r="A132" s="40">
        <f t="shared" si="5"/>
        <v>120</v>
      </c>
      <c r="B132" s="304"/>
      <c r="C132" s="304"/>
      <c r="D132" s="305"/>
      <c r="E132" s="305"/>
      <c r="F132" s="305"/>
      <c r="G132" s="306"/>
      <c r="H132" s="307"/>
      <c r="I132" s="47"/>
      <c r="J132" s="72"/>
      <c r="K132" s="308"/>
      <c r="L132" s="308"/>
      <c r="M132" s="309"/>
      <c r="N132" s="309"/>
      <c r="O132" s="310"/>
      <c r="P132" s="310"/>
      <c r="Q132" s="311"/>
      <c r="R132" s="311"/>
      <c r="S132" s="298"/>
      <c r="T132" s="299"/>
      <c r="U132" s="298"/>
      <c r="V132" s="299"/>
      <c r="W132" s="312"/>
      <c r="X132" s="313"/>
      <c r="Y132" s="312"/>
      <c r="Z132" s="313"/>
      <c r="AA132" s="298"/>
      <c r="AB132" s="299"/>
      <c r="AC132" s="298"/>
      <c r="AD132" s="299"/>
      <c r="AE132" s="312"/>
      <c r="AF132" s="313"/>
      <c r="AG132" s="312"/>
      <c r="AH132" s="313"/>
      <c r="AI132" s="298"/>
      <c r="AJ132" s="299"/>
      <c r="AK132" s="298"/>
      <c r="AL132" s="299"/>
      <c r="AM132" s="312"/>
      <c r="AN132" s="313"/>
      <c r="AO132" s="312"/>
      <c r="AP132" s="313"/>
      <c r="AQ132" s="298"/>
      <c r="AR132" s="299"/>
      <c r="AS132" s="298"/>
      <c r="AT132" s="299"/>
      <c r="AU132" s="312"/>
      <c r="AV132" s="313"/>
      <c r="AW132" s="312"/>
      <c r="AX132" s="313"/>
      <c r="AY132" s="298"/>
      <c r="AZ132" s="299"/>
      <c r="BA132" s="298"/>
      <c r="BB132" s="299"/>
      <c r="BC132" s="312"/>
      <c r="BD132" s="313"/>
      <c r="BE132" s="312"/>
      <c r="BF132" s="313"/>
      <c r="BG132" s="298"/>
      <c r="BH132" s="299"/>
      <c r="BI132" s="298"/>
      <c r="BJ132" s="299"/>
      <c r="BK132" s="312"/>
      <c r="BL132" s="313"/>
      <c r="BM132" s="312"/>
      <c r="BN132" s="313"/>
      <c r="BO132" s="300"/>
      <c r="BP132" s="300"/>
      <c r="BQ132" s="300"/>
      <c r="BR132" s="66"/>
      <c r="BS132" s="314"/>
      <c r="BT132" s="315"/>
      <c r="BU132" s="324"/>
      <c r="BV132" s="324"/>
      <c r="BW132" s="324"/>
      <c r="BX132" s="324"/>
      <c r="BY132" s="324"/>
      <c r="BZ132" s="324"/>
      <c r="CA132" s="324"/>
      <c r="CB132" s="293"/>
      <c r="CC132" s="294"/>
      <c r="CD132" s="294"/>
      <c r="CE132" s="294"/>
      <c r="CF132" s="294"/>
      <c r="CG132" s="294"/>
      <c r="CH132" s="295"/>
      <c r="CI132" s="62">
        <f t="shared" si="3"/>
        <v>0</v>
      </c>
    </row>
    <row r="133" spans="1:87" ht="35.1" customHeight="1" x14ac:dyDescent="0.25">
      <c r="A133" s="40">
        <f t="shared" si="5"/>
        <v>121</v>
      </c>
      <c r="B133" s="305"/>
      <c r="C133" s="305"/>
      <c r="D133" s="316"/>
      <c r="E133" s="316"/>
      <c r="F133" s="316"/>
      <c r="G133" s="317"/>
      <c r="H133" s="318"/>
      <c r="I133" s="47"/>
      <c r="J133" s="71"/>
      <c r="K133" s="308"/>
      <c r="L133" s="308"/>
      <c r="M133" s="319"/>
      <c r="N133" s="319"/>
      <c r="O133" s="310"/>
      <c r="P133" s="310"/>
      <c r="Q133" s="320"/>
      <c r="R133" s="320"/>
      <c r="S133" s="298"/>
      <c r="T133" s="299"/>
      <c r="U133" s="298"/>
      <c r="V133" s="299"/>
      <c r="W133" s="296"/>
      <c r="X133" s="297"/>
      <c r="Y133" s="296"/>
      <c r="Z133" s="297"/>
      <c r="AA133" s="298"/>
      <c r="AB133" s="299"/>
      <c r="AC133" s="298"/>
      <c r="AD133" s="299"/>
      <c r="AE133" s="296"/>
      <c r="AF133" s="297"/>
      <c r="AG133" s="296"/>
      <c r="AH133" s="297"/>
      <c r="AI133" s="298"/>
      <c r="AJ133" s="299"/>
      <c r="AK133" s="298"/>
      <c r="AL133" s="299"/>
      <c r="AM133" s="296"/>
      <c r="AN133" s="297"/>
      <c r="AO133" s="296"/>
      <c r="AP133" s="297"/>
      <c r="AQ133" s="298"/>
      <c r="AR133" s="299"/>
      <c r="AS133" s="298"/>
      <c r="AT133" s="299"/>
      <c r="AU133" s="296"/>
      <c r="AV133" s="297"/>
      <c r="AW133" s="296"/>
      <c r="AX133" s="297"/>
      <c r="AY133" s="298"/>
      <c r="AZ133" s="299"/>
      <c r="BA133" s="298"/>
      <c r="BB133" s="299"/>
      <c r="BC133" s="296"/>
      <c r="BD133" s="297"/>
      <c r="BE133" s="296"/>
      <c r="BF133" s="297"/>
      <c r="BG133" s="298"/>
      <c r="BH133" s="299"/>
      <c r="BI133" s="298"/>
      <c r="BJ133" s="299"/>
      <c r="BK133" s="296"/>
      <c r="BL133" s="297"/>
      <c r="BM133" s="296"/>
      <c r="BN133" s="297"/>
      <c r="BO133" s="300"/>
      <c r="BP133" s="300"/>
      <c r="BQ133" s="300"/>
      <c r="BR133" s="66"/>
      <c r="BS133" s="301"/>
      <c r="BT133" s="302"/>
      <c r="BU133" s="324"/>
      <c r="BV133" s="324"/>
      <c r="BW133" s="324"/>
      <c r="BX133" s="324"/>
      <c r="BY133" s="324"/>
      <c r="BZ133" s="324"/>
      <c r="CA133" s="324"/>
      <c r="CB133" s="293"/>
      <c r="CC133" s="294"/>
      <c r="CD133" s="294"/>
      <c r="CE133" s="294"/>
      <c r="CF133" s="294"/>
      <c r="CG133" s="294"/>
      <c r="CH133" s="295"/>
      <c r="CI133" s="62">
        <f t="shared" si="3"/>
        <v>0</v>
      </c>
    </row>
    <row r="134" spans="1:87" ht="35.1" customHeight="1" x14ac:dyDescent="0.25">
      <c r="A134" s="40">
        <f t="shared" si="5"/>
        <v>122</v>
      </c>
      <c r="B134" s="304"/>
      <c r="C134" s="304"/>
      <c r="D134" s="305"/>
      <c r="E134" s="305"/>
      <c r="F134" s="305"/>
      <c r="G134" s="306"/>
      <c r="H134" s="307"/>
      <c r="I134" s="47"/>
      <c r="J134" s="72"/>
      <c r="K134" s="308"/>
      <c r="L134" s="308"/>
      <c r="M134" s="309"/>
      <c r="N134" s="309"/>
      <c r="O134" s="310"/>
      <c r="P134" s="310"/>
      <c r="Q134" s="311"/>
      <c r="R134" s="311"/>
      <c r="S134" s="298"/>
      <c r="T134" s="299"/>
      <c r="U134" s="298"/>
      <c r="V134" s="299"/>
      <c r="W134" s="312"/>
      <c r="X134" s="313"/>
      <c r="Y134" s="312"/>
      <c r="Z134" s="313"/>
      <c r="AA134" s="298"/>
      <c r="AB134" s="299"/>
      <c r="AC134" s="298"/>
      <c r="AD134" s="299"/>
      <c r="AE134" s="312"/>
      <c r="AF134" s="313"/>
      <c r="AG134" s="312"/>
      <c r="AH134" s="313"/>
      <c r="AI134" s="298"/>
      <c r="AJ134" s="299"/>
      <c r="AK134" s="298"/>
      <c r="AL134" s="299"/>
      <c r="AM134" s="312"/>
      <c r="AN134" s="313"/>
      <c r="AO134" s="312"/>
      <c r="AP134" s="313"/>
      <c r="AQ134" s="298"/>
      <c r="AR134" s="299"/>
      <c r="AS134" s="298"/>
      <c r="AT134" s="299"/>
      <c r="AU134" s="312"/>
      <c r="AV134" s="313"/>
      <c r="AW134" s="312"/>
      <c r="AX134" s="313"/>
      <c r="AY134" s="298"/>
      <c r="AZ134" s="299"/>
      <c r="BA134" s="298"/>
      <c r="BB134" s="299"/>
      <c r="BC134" s="312"/>
      <c r="BD134" s="313"/>
      <c r="BE134" s="312"/>
      <c r="BF134" s="313"/>
      <c r="BG134" s="298"/>
      <c r="BH134" s="299"/>
      <c r="BI134" s="298"/>
      <c r="BJ134" s="299"/>
      <c r="BK134" s="312"/>
      <c r="BL134" s="313"/>
      <c r="BM134" s="312"/>
      <c r="BN134" s="313"/>
      <c r="BO134" s="300"/>
      <c r="BP134" s="300"/>
      <c r="BQ134" s="300"/>
      <c r="BR134" s="66"/>
      <c r="BS134" s="314"/>
      <c r="BT134" s="315"/>
      <c r="BU134" s="324"/>
      <c r="BV134" s="324"/>
      <c r="BW134" s="324"/>
      <c r="BX134" s="324"/>
      <c r="BY134" s="324"/>
      <c r="BZ134" s="324"/>
      <c r="CA134" s="324"/>
      <c r="CB134" s="293"/>
      <c r="CC134" s="294"/>
      <c r="CD134" s="294"/>
      <c r="CE134" s="294"/>
      <c r="CF134" s="294"/>
      <c r="CG134" s="294"/>
      <c r="CH134" s="295"/>
      <c r="CI134" s="62">
        <f t="shared" si="3"/>
        <v>0</v>
      </c>
    </row>
    <row r="135" spans="1:87" ht="35.1" customHeight="1" x14ac:dyDescent="0.25">
      <c r="A135" s="40">
        <f t="shared" si="5"/>
        <v>123</v>
      </c>
      <c r="B135" s="305"/>
      <c r="C135" s="305"/>
      <c r="D135" s="316"/>
      <c r="E135" s="316"/>
      <c r="F135" s="316"/>
      <c r="G135" s="317"/>
      <c r="H135" s="318"/>
      <c r="I135" s="47"/>
      <c r="J135" s="71"/>
      <c r="K135" s="308"/>
      <c r="L135" s="308"/>
      <c r="M135" s="319"/>
      <c r="N135" s="319"/>
      <c r="O135" s="310"/>
      <c r="P135" s="310"/>
      <c r="Q135" s="320"/>
      <c r="R135" s="320"/>
      <c r="S135" s="298"/>
      <c r="T135" s="299"/>
      <c r="U135" s="298"/>
      <c r="V135" s="299"/>
      <c r="W135" s="296"/>
      <c r="X135" s="297"/>
      <c r="Y135" s="296"/>
      <c r="Z135" s="297"/>
      <c r="AA135" s="298"/>
      <c r="AB135" s="299"/>
      <c r="AC135" s="298"/>
      <c r="AD135" s="299"/>
      <c r="AE135" s="296"/>
      <c r="AF135" s="297"/>
      <c r="AG135" s="296"/>
      <c r="AH135" s="297"/>
      <c r="AI135" s="298"/>
      <c r="AJ135" s="299"/>
      <c r="AK135" s="298"/>
      <c r="AL135" s="299"/>
      <c r="AM135" s="296"/>
      <c r="AN135" s="297"/>
      <c r="AO135" s="296"/>
      <c r="AP135" s="297"/>
      <c r="AQ135" s="298"/>
      <c r="AR135" s="299"/>
      <c r="AS135" s="298"/>
      <c r="AT135" s="299"/>
      <c r="AU135" s="296"/>
      <c r="AV135" s="297"/>
      <c r="AW135" s="296"/>
      <c r="AX135" s="297"/>
      <c r="AY135" s="298"/>
      <c r="AZ135" s="299"/>
      <c r="BA135" s="298"/>
      <c r="BB135" s="299"/>
      <c r="BC135" s="296"/>
      <c r="BD135" s="297"/>
      <c r="BE135" s="296"/>
      <c r="BF135" s="297"/>
      <c r="BG135" s="298"/>
      <c r="BH135" s="299"/>
      <c r="BI135" s="298"/>
      <c r="BJ135" s="299"/>
      <c r="BK135" s="296"/>
      <c r="BL135" s="297"/>
      <c r="BM135" s="296"/>
      <c r="BN135" s="297"/>
      <c r="BO135" s="300"/>
      <c r="BP135" s="300"/>
      <c r="BQ135" s="300"/>
      <c r="BR135" s="66"/>
      <c r="BS135" s="301"/>
      <c r="BT135" s="302"/>
      <c r="BU135" s="324"/>
      <c r="BV135" s="324"/>
      <c r="BW135" s="324"/>
      <c r="BX135" s="324"/>
      <c r="BY135" s="324"/>
      <c r="BZ135" s="324"/>
      <c r="CA135" s="324"/>
      <c r="CB135" s="293"/>
      <c r="CC135" s="294"/>
      <c r="CD135" s="294"/>
      <c r="CE135" s="294"/>
      <c r="CF135" s="294"/>
      <c r="CG135" s="294"/>
      <c r="CH135" s="295"/>
      <c r="CI135" s="62">
        <f t="shared" si="3"/>
        <v>0</v>
      </c>
    </row>
    <row r="136" spans="1:87" ht="35.1" customHeight="1" x14ac:dyDescent="0.25">
      <c r="A136" s="40">
        <f t="shared" si="5"/>
        <v>124</v>
      </c>
      <c r="B136" s="304"/>
      <c r="C136" s="304"/>
      <c r="D136" s="305"/>
      <c r="E136" s="305"/>
      <c r="F136" s="305"/>
      <c r="G136" s="306"/>
      <c r="H136" s="307"/>
      <c r="I136" s="47"/>
      <c r="J136" s="72"/>
      <c r="K136" s="308"/>
      <c r="L136" s="308"/>
      <c r="M136" s="309"/>
      <c r="N136" s="309"/>
      <c r="O136" s="310"/>
      <c r="P136" s="310"/>
      <c r="Q136" s="311"/>
      <c r="R136" s="311"/>
      <c r="S136" s="298"/>
      <c r="T136" s="299"/>
      <c r="U136" s="298"/>
      <c r="V136" s="299"/>
      <c r="W136" s="312"/>
      <c r="X136" s="313"/>
      <c r="Y136" s="312"/>
      <c r="Z136" s="313"/>
      <c r="AA136" s="298"/>
      <c r="AB136" s="299"/>
      <c r="AC136" s="298"/>
      <c r="AD136" s="299"/>
      <c r="AE136" s="312"/>
      <c r="AF136" s="313"/>
      <c r="AG136" s="312"/>
      <c r="AH136" s="313"/>
      <c r="AI136" s="298"/>
      <c r="AJ136" s="299"/>
      <c r="AK136" s="298"/>
      <c r="AL136" s="299"/>
      <c r="AM136" s="312"/>
      <c r="AN136" s="313"/>
      <c r="AO136" s="312"/>
      <c r="AP136" s="313"/>
      <c r="AQ136" s="298"/>
      <c r="AR136" s="299"/>
      <c r="AS136" s="298"/>
      <c r="AT136" s="299"/>
      <c r="AU136" s="312"/>
      <c r="AV136" s="313"/>
      <c r="AW136" s="312"/>
      <c r="AX136" s="313"/>
      <c r="AY136" s="298"/>
      <c r="AZ136" s="299"/>
      <c r="BA136" s="298"/>
      <c r="BB136" s="299"/>
      <c r="BC136" s="312"/>
      <c r="BD136" s="313"/>
      <c r="BE136" s="312"/>
      <c r="BF136" s="313"/>
      <c r="BG136" s="298"/>
      <c r="BH136" s="299"/>
      <c r="BI136" s="298"/>
      <c r="BJ136" s="299"/>
      <c r="BK136" s="312"/>
      <c r="BL136" s="313"/>
      <c r="BM136" s="312"/>
      <c r="BN136" s="313"/>
      <c r="BO136" s="300"/>
      <c r="BP136" s="300"/>
      <c r="BQ136" s="300"/>
      <c r="BR136" s="66"/>
      <c r="BS136" s="314"/>
      <c r="BT136" s="315"/>
      <c r="BU136" s="324"/>
      <c r="BV136" s="324"/>
      <c r="BW136" s="324"/>
      <c r="BX136" s="324"/>
      <c r="BY136" s="324"/>
      <c r="BZ136" s="324"/>
      <c r="CA136" s="324"/>
      <c r="CB136" s="293"/>
      <c r="CC136" s="294"/>
      <c r="CD136" s="294"/>
      <c r="CE136" s="294"/>
      <c r="CF136" s="294"/>
      <c r="CG136" s="294"/>
      <c r="CH136" s="295"/>
      <c r="CI136" s="62">
        <f t="shared" si="3"/>
        <v>0</v>
      </c>
    </row>
    <row r="137" spans="1:87" ht="35.1" customHeight="1" x14ac:dyDescent="0.25">
      <c r="A137" s="40">
        <f t="shared" si="5"/>
        <v>125</v>
      </c>
      <c r="B137" s="305"/>
      <c r="C137" s="305"/>
      <c r="D137" s="316"/>
      <c r="E137" s="316"/>
      <c r="F137" s="316"/>
      <c r="G137" s="317"/>
      <c r="H137" s="318"/>
      <c r="I137" s="47"/>
      <c r="J137" s="71"/>
      <c r="K137" s="308"/>
      <c r="L137" s="308"/>
      <c r="M137" s="319"/>
      <c r="N137" s="319"/>
      <c r="O137" s="310"/>
      <c r="P137" s="310"/>
      <c r="Q137" s="320"/>
      <c r="R137" s="320"/>
      <c r="S137" s="298"/>
      <c r="T137" s="299"/>
      <c r="U137" s="298"/>
      <c r="V137" s="299"/>
      <c r="W137" s="296"/>
      <c r="X137" s="297"/>
      <c r="Y137" s="296"/>
      <c r="Z137" s="297"/>
      <c r="AA137" s="298"/>
      <c r="AB137" s="299"/>
      <c r="AC137" s="298"/>
      <c r="AD137" s="299"/>
      <c r="AE137" s="296"/>
      <c r="AF137" s="297"/>
      <c r="AG137" s="296"/>
      <c r="AH137" s="297"/>
      <c r="AI137" s="298"/>
      <c r="AJ137" s="299"/>
      <c r="AK137" s="298"/>
      <c r="AL137" s="299"/>
      <c r="AM137" s="296"/>
      <c r="AN137" s="297"/>
      <c r="AO137" s="296"/>
      <c r="AP137" s="297"/>
      <c r="AQ137" s="298"/>
      <c r="AR137" s="299"/>
      <c r="AS137" s="298"/>
      <c r="AT137" s="299"/>
      <c r="AU137" s="296"/>
      <c r="AV137" s="297"/>
      <c r="AW137" s="296"/>
      <c r="AX137" s="297"/>
      <c r="AY137" s="298"/>
      <c r="AZ137" s="299"/>
      <c r="BA137" s="298"/>
      <c r="BB137" s="299"/>
      <c r="BC137" s="296"/>
      <c r="BD137" s="297"/>
      <c r="BE137" s="296"/>
      <c r="BF137" s="297"/>
      <c r="BG137" s="298"/>
      <c r="BH137" s="299"/>
      <c r="BI137" s="298"/>
      <c r="BJ137" s="299"/>
      <c r="BK137" s="296"/>
      <c r="BL137" s="297"/>
      <c r="BM137" s="296"/>
      <c r="BN137" s="297"/>
      <c r="BO137" s="300"/>
      <c r="BP137" s="300"/>
      <c r="BQ137" s="300"/>
      <c r="BR137" s="66"/>
      <c r="BS137" s="301"/>
      <c r="BT137" s="302"/>
      <c r="BU137" s="324"/>
      <c r="BV137" s="324"/>
      <c r="BW137" s="324"/>
      <c r="BX137" s="324"/>
      <c r="BY137" s="324"/>
      <c r="BZ137" s="324"/>
      <c r="CA137" s="324"/>
      <c r="CB137" s="293"/>
      <c r="CC137" s="294"/>
      <c r="CD137" s="294"/>
      <c r="CE137" s="294"/>
      <c r="CF137" s="294"/>
      <c r="CG137" s="294"/>
      <c r="CH137" s="295"/>
      <c r="CI137" s="62">
        <f t="shared" si="3"/>
        <v>0</v>
      </c>
    </row>
    <row r="138" spans="1:87" ht="35.1" customHeight="1" x14ac:dyDescent="0.25">
      <c r="A138" s="40">
        <f t="shared" si="5"/>
        <v>126</v>
      </c>
      <c r="B138" s="304"/>
      <c r="C138" s="304"/>
      <c r="D138" s="305"/>
      <c r="E138" s="305"/>
      <c r="F138" s="305"/>
      <c r="G138" s="306"/>
      <c r="H138" s="307"/>
      <c r="I138" s="47"/>
      <c r="J138" s="72"/>
      <c r="K138" s="308"/>
      <c r="L138" s="308"/>
      <c r="M138" s="309"/>
      <c r="N138" s="309"/>
      <c r="O138" s="310"/>
      <c r="P138" s="310"/>
      <c r="Q138" s="311"/>
      <c r="R138" s="311"/>
      <c r="S138" s="298"/>
      <c r="T138" s="299"/>
      <c r="U138" s="298"/>
      <c r="V138" s="299"/>
      <c r="W138" s="312"/>
      <c r="X138" s="313"/>
      <c r="Y138" s="312"/>
      <c r="Z138" s="313"/>
      <c r="AA138" s="298"/>
      <c r="AB138" s="299"/>
      <c r="AC138" s="298"/>
      <c r="AD138" s="299"/>
      <c r="AE138" s="312"/>
      <c r="AF138" s="313"/>
      <c r="AG138" s="312"/>
      <c r="AH138" s="313"/>
      <c r="AI138" s="298"/>
      <c r="AJ138" s="299"/>
      <c r="AK138" s="298"/>
      <c r="AL138" s="299"/>
      <c r="AM138" s="312"/>
      <c r="AN138" s="313"/>
      <c r="AO138" s="312"/>
      <c r="AP138" s="313"/>
      <c r="AQ138" s="298"/>
      <c r="AR138" s="299"/>
      <c r="AS138" s="298"/>
      <c r="AT138" s="299"/>
      <c r="AU138" s="312"/>
      <c r="AV138" s="313"/>
      <c r="AW138" s="312"/>
      <c r="AX138" s="313"/>
      <c r="AY138" s="298"/>
      <c r="AZ138" s="299"/>
      <c r="BA138" s="298"/>
      <c r="BB138" s="299"/>
      <c r="BC138" s="312"/>
      <c r="BD138" s="313"/>
      <c r="BE138" s="312"/>
      <c r="BF138" s="313"/>
      <c r="BG138" s="298"/>
      <c r="BH138" s="299"/>
      <c r="BI138" s="298"/>
      <c r="BJ138" s="299"/>
      <c r="BK138" s="312"/>
      <c r="BL138" s="313"/>
      <c r="BM138" s="312"/>
      <c r="BN138" s="313"/>
      <c r="BO138" s="300"/>
      <c r="BP138" s="300"/>
      <c r="BQ138" s="300"/>
      <c r="BR138" s="66"/>
      <c r="BS138" s="314"/>
      <c r="BT138" s="315"/>
      <c r="BU138" s="324"/>
      <c r="BV138" s="324"/>
      <c r="BW138" s="324"/>
      <c r="BX138" s="324"/>
      <c r="BY138" s="324"/>
      <c r="BZ138" s="324"/>
      <c r="CA138" s="324"/>
      <c r="CB138" s="293"/>
      <c r="CC138" s="294"/>
      <c r="CD138" s="294"/>
      <c r="CE138" s="294"/>
      <c r="CF138" s="294"/>
      <c r="CG138" s="294"/>
      <c r="CH138" s="295"/>
      <c r="CI138" s="62">
        <f t="shared" si="3"/>
        <v>0</v>
      </c>
    </row>
    <row r="139" spans="1:87" ht="35.1" customHeight="1" x14ac:dyDescent="0.25">
      <c r="A139" s="40">
        <f>ROW(A127)</f>
        <v>127</v>
      </c>
      <c r="B139" s="305"/>
      <c r="C139" s="305"/>
      <c r="D139" s="316"/>
      <c r="E139" s="316"/>
      <c r="F139" s="316"/>
      <c r="G139" s="317"/>
      <c r="H139" s="318"/>
      <c r="I139" s="47"/>
      <c r="J139" s="71"/>
      <c r="K139" s="308"/>
      <c r="L139" s="308"/>
      <c r="M139" s="319"/>
      <c r="N139" s="319"/>
      <c r="O139" s="310"/>
      <c r="P139" s="310"/>
      <c r="Q139" s="320"/>
      <c r="R139" s="320"/>
      <c r="S139" s="298"/>
      <c r="T139" s="299"/>
      <c r="U139" s="298"/>
      <c r="V139" s="299"/>
      <c r="W139" s="296"/>
      <c r="X139" s="297"/>
      <c r="Y139" s="296"/>
      <c r="Z139" s="297"/>
      <c r="AA139" s="298"/>
      <c r="AB139" s="299"/>
      <c r="AC139" s="298"/>
      <c r="AD139" s="299"/>
      <c r="AE139" s="296"/>
      <c r="AF139" s="297"/>
      <c r="AG139" s="296"/>
      <c r="AH139" s="297"/>
      <c r="AI139" s="298"/>
      <c r="AJ139" s="299"/>
      <c r="AK139" s="298"/>
      <c r="AL139" s="299"/>
      <c r="AM139" s="296"/>
      <c r="AN139" s="297"/>
      <c r="AO139" s="296"/>
      <c r="AP139" s="297"/>
      <c r="AQ139" s="298"/>
      <c r="AR139" s="299"/>
      <c r="AS139" s="298"/>
      <c r="AT139" s="299"/>
      <c r="AU139" s="296"/>
      <c r="AV139" s="297"/>
      <c r="AW139" s="296"/>
      <c r="AX139" s="297"/>
      <c r="AY139" s="298"/>
      <c r="AZ139" s="299"/>
      <c r="BA139" s="298"/>
      <c r="BB139" s="299"/>
      <c r="BC139" s="296"/>
      <c r="BD139" s="297"/>
      <c r="BE139" s="296"/>
      <c r="BF139" s="297"/>
      <c r="BG139" s="298"/>
      <c r="BH139" s="299"/>
      <c r="BI139" s="298"/>
      <c r="BJ139" s="299"/>
      <c r="BK139" s="296"/>
      <c r="BL139" s="297"/>
      <c r="BM139" s="296"/>
      <c r="BN139" s="297"/>
      <c r="BO139" s="321"/>
      <c r="BP139" s="322"/>
      <c r="BQ139" s="323"/>
      <c r="BR139" s="66"/>
      <c r="BS139" s="301"/>
      <c r="BT139" s="302"/>
      <c r="BU139" s="324"/>
      <c r="BV139" s="324"/>
      <c r="BW139" s="324"/>
      <c r="BX139" s="324"/>
      <c r="BY139" s="324"/>
      <c r="BZ139" s="324"/>
      <c r="CA139" s="324"/>
      <c r="CB139" s="293"/>
      <c r="CC139" s="294"/>
      <c r="CD139" s="294"/>
      <c r="CE139" s="294"/>
      <c r="CF139" s="294"/>
      <c r="CG139" s="294"/>
      <c r="CH139" s="295"/>
      <c r="CI139" s="62">
        <f t="shared" si="3"/>
        <v>0</v>
      </c>
    </row>
    <row r="140" spans="1:87" ht="35.1" customHeight="1" x14ac:dyDescent="0.25">
      <c r="A140" s="40">
        <f t="shared" si="5"/>
        <v>128</v>
      </c>
      <c r="B140" s="304"/>
      <c r="C140" s="304"/>
      <c r="D140" s="305"/>
      <c r="E140" s="305"/>
      <c r="F140" s="305"/>
      <c r="G140" s="306"/>
      <c r="H140" s="307"/>
      <c r="I140" s="47"/>
      <c r="J140" s="72"/>
      <c r="K140" s="308"/>
      <c r="L140" s="308"/>
      <c r="M140" s="309"/>
      <c r="N140" s="309"/>
      <c r="O140" s="310"/>
      <c r="P140" s="310"/>
      <c r="Q140" s="311"/>
      <c r="R140" s="311"/>
      <c r="S140" s="298"/>
      <c r="T140" s="299"/>
      <c r="U140" s="298"/>
      <c r="V140" s="299"/>
      <c r="W140" s="312"/>
      <c r="X140" s="313"/>
      <c r="Y140" s="312"/>
      <c r="Z140" s="313"/>
      <c r="AA140" s="298"/>
      <c r="AB140" s="299"/>
      <c r="AC140" s="298"/>
      <c r="AD140" s="299"/>
      <c r="AE140" s="312"/>
      <c r="AF140" s="313"/>
      <c r="AG140" s="312"/>
      <c r="AH140" s="313"/>
      <c r="AI140" s="298"/>
      <c r="AJ140" s="299"/>
      <c r="AK140" s="298"/>
      <c r="AL140" s="299"/>
      <c r="AM140" s="312"/>
      <c r="AN140" s="313"/>
      <c r="AO140" s="312"/>
      <c r="AP140" s="313"/>
      <c r="AQ140" s="298"/>
      <c r="AR140" s="299"/>
      <c r="AS140" s="298"/>
      <c r="AT140" s="299"/>
      <c r="AU140" s="312"/>
      <c r="AV140" s="313"/>
      <c r="AW140" s="312"/>
      <c r="AX140" s="313"/>
      <c r="AY140" s="298"/>
      <c r="AZ140" s="299"/>
      <c r="BA140" s="298"/>
      <c r="BB140" s="299"/>
      <c r="BC140" s="312"/>
      <c r="BD140" s="313"/>
      <c r="BE140" s="312"/>
      <c r="BF140" s="313"/>
      <c r="BG140" s="298"/>
      <c r="BH140" s="299"/>
      <c r="BI140" s="298"/>
      <c r="BJ140" s="299"/>
      <c r="BK140" s="312"/>
      <c r="BL140" s="313"/>
      <c r="BM140" s="312"/>
      <c r="BN140" s="313"/>
      <c r="BO140" s="300"/>
      <c r="BP140" s="300"/>
      <c r="BQ140" s="300"/>
      <c r="BR140" s="66"/>
      <c r="BS140" s="314"/>
      <c r="BT140" s="315"/>
      <c r="BU140" s="324"/>
      <c r="BV140" s="324"/>
      <c r="BW140" s="324"/>
      <c r="BX140" s="324"/>
      <c r="BY140" s="324"/>
      <c r="BZ140" s="324"/>
      <c r="CA140" s="324"/>
      <c r="CB140" s="293"/>
      <c r="CC140" s="294"/>
      <c r="CD140" s="294"/>
      <c r="CE140" s="294"/>
      <c r="CF140" s="294"/>
      <c r="CG140" s="294"/>
      <c r="CH140" s="295"/>
      <c r="CI140" s="62">
        <f t="shared" si="3"/>
        <v>0</v>
      </c>
    </row>
    <row r="141" spans="1:87" ht="35.1" customHeight="1" x14ac:dyDescent="0.25">
      <c r="A141" s="40">
        <f t="shared" si="5"/>
        <v>129</v>
      </c>
      <c r="B141" s="305"/>
      <c r="C141" s="305"/>
      <c r="D141" s="316"/>
      <c r="E141" s="316"/>
      <c r="F141" s="316"/>
      <c r="G141" s="317"/>
      <c r="H141" s="318"/>
      <c r="I141" s="47"/>
      <c r="J141" s="71"/>
      <c r="K141" s="308"/>
      <c r="L141" s="308"/>
      <c r="M141" s="319"/>
      <c r="N141" s="319"/>
      <c r="O141" s="310"/>
      <c r="P141" s="310"/>
      <c r="Q141" s="320"/>
      <c r="R141" s="320"/>
      <c r="S141" s="298"/>
      <c r="T141" s="299"/>
      <c r="U141" s="298"/>
      <c r="V141" s="299"/>
      <c r="W141" s="296"/>
      <c r="X141" s="297"/>
      <c r="Y141" s="296"/>
      <c r="Z141" s="297"/>
      <c r="AA141" s="298"/>
      <c r="AB141" s="299"/>
      <c r="AC141" s="298"/>
      <c r="AD141" s="299"/>
      <c r="AE141" s="296"/>
      <c r="AF141" s="297"/>
      <c r="AG141" s="296"/>
      <c r="AH141" s="297"/>
      <c r="AI141" s="298"/>
      <c r="AJ141" s="299"/>
      <c r="AK141" s="298"/>
      <c r="AL141" s="299"/>
      <c r="AM141" s="296"/>
      <c r="AN141" s="297"/>
      <c r="AO141" s="296"/>
      <c r="AP141" s="297"/>
      <c r="AQ141" s="298"/>
      <c r="AR141" s="299"/>
      <c r="AS141" s="298"/>
      <c r="AT141" s="299"/>
      <c r="AU141" s="296"/>
      <c r="AV141" s="297"/>
      <c r="AW141" s="296"/>
      <c r="AX141" s="297"/>
      <c r="AY141" s="298"/>
      <c r="AZ141" s="299"/>
      <c r="BA141" s="298"/>
      <c r="BB141" s="299"/>
      <c r="BC141" s="296"/>
      <c r="BD141" s="297"/>
      <c r="BE141" s="296"/>
      <c r="BF141" s="297"/>
      <c r="BG141" s="298"/>
      <c r="BH141" s="299"/>
      <c r="BI141" s="298"/>
      <c r="BJ141" s="299"/>
      <c r="BK141" s="296"/>
      <c r="BL141" s="297"/>
      <c r="BM141" s="296"/>
      <c r="BN141" s="297"/>
      <c r="BO141" s="300"/>
      <c r="BP141" s="300"/>
      <c r="BQ141" s="300"/>
      <c r="BR141" s="66"/>
      <c r="BS141" s="301"/>
      <c r="BT141" s="302"/>
      <c r="BU141" s="324"/>
      <c r="BV141" s="324"/>
      <c r="BW141" s="324"/>
      <c r="BX141" s="324"/>
      <c r="BY141" s="324"/>
      <c r="BZ141" s="324"/>
      <c r="CA141" s="324"/>
      <c r="CB141" s="293"/>
      <c r="CC141" s="294"/>
      <c r="CD141" s="294"/>
      <c r="CE141" s="294"/>
      <c r="CF141" s="294"/>
      <c r="CG141" s="294"/>
      <c r="CH141" s="295"/>
      <c r="CI141" s="62">
        <f t="shared" si="3"/>
        <v>0</v>
      </c>
    </row>
    <row r="142" spans="1:87" ht="35.1" customHeight="1" x14ac:dyDescent="0.25">
      <c r="A142" s="40">
        <f t="shared" si="5"/>
        <v>130</v>
      </c>
      <c r="B142" s="304"/>
      <c r="C142" s="304"/>
      <c r="D142" s="305"/>
      <c r="E142" s="305"/>
      <c r="F142" s="305"/>
      <c r="G142" s="306"/>
      <c r="H142" s="307"/>
      <c r="I142" s="47"/>
      <c r="J142" s="72"/>
      <c r="K142" s="308"/>
      <c r="L142" s="308"/>
      <c r="M142" s="309"/>
      <c r="N142" s="309"/>
      <c r="O142" s="310"/>
      <c r="P142" s="310"/>
      <c r="Q142" s="311"/>
      <c r="R142" s="311"/>
      <c r="S142" s="298"/>
      <c r="T142" s="299"/>
      <c r="U142" s="298"/>
      <c r="V142" s="299"/>
      <c r="W142" s="312"/>
      <c r="X142" s="313"/>
      <c r="Y142" s="312"/>
      <c r="Z142" s="313"/>
      <c r="AA142" s="298"/>
      <c r="AB142" s="299"/>
      <c r="AC142" s="298"/>
      <c r="AD142" s="299"/>
      <c r="AE142" s="312"/>
      <c r="AF142" s="313"/>
      <c r="AG142" s="312"/>
      <c r="AH142" s="313"/>
      <c r="AI142" s="298"/>
      <c r="AJ142" s="299"/>
      <c r="AK142" s="298"/>
      <c r="AL142" s="299"/>
      <c r="AM142" s="312"/>
      <c r="AN142" s="313"/>
      <c r="AO142" s="312"/>
      <c r="AP142" s="313"/>
      <c r="AQ142" s="298"/>
      <c r="AR142" s="299"/>
      <c r="AS142" s="298"/>
      <c r="AT142" s="299"/>
      <c r="AU142" s="312"/>
      <c r="AV142" s="313"/>
      <c r="AW142" s="312"/>
      <c r="AX142" s="313"/>
      <c r="AY142" s="298"/>
      <c r="AZ142" s="299"/>
      <c r="BA142" s="298"/>
      <c r="BB142" s="299"/>
      <c r="BC142" s="312"/>
      <c r="BD142" s="313"/>
      <c r="BE142" s="312"/>
      <c r="BF142" s="313"/>
      <c r="BG142" s="298"/>
      <c r="BH142" s="299"/>
      <c r="BI142" s="298"/>
      <c r="BJ142" s="299"/>
      <c r="BK142" s="312"/>
      <c r="BL142" s="313"/>
      <c r="BM142" s="312"/>
      <c r="BN142" s="313"/>
      <c r="BO142" s="300"/>
      <c r="BP142" s="300"/>
      <c r="BQ142" s="300"/>
      <c r="BR142" s="66"/>
      <c r="BS142" s="314"/>
      <c r="BT142" s="315"/>
      <c r="BU142" s="324"/>
      <c r="BV142" s="324"/>
      <c r="BW142" s="324"/>
      <c r="BX142" s="324"/>
      <c r="BY142" s="324"/>
      <c r="BZ142" s="324"/>
      <c r="CA142" s="324"/>
      <c r="CB142" s="293"/>
      <c r="CC142" s="294"/>
      <c r="CD142" s="294"/>
      <c r="CE142" s="294"/>
      <c r="CF142" s="294"/>
      <c r="CG142" s="294"/>
      <c r="CH142" s="295"/>
      <c r="CI142" s="62">
        <f t="shared" ref="CI142:CI205" si="6">BS142-G142</f>
        <v>0</v>
      </c>
    </row>
    <row r="143" spans="1:87" ht="35.1" customHeight="1" x14ac:dyDescent="0.25">
      <c r="A143" s="40">
        <f t="shared" si="5"/>
        <v>131</v>
      </c>
      <c r="B143" s="305"/>
      <c r="C143" s="305"/>
      <c r="D143" s="316"/>
      <c r="E143" s="316"/>
      <c r="F143" s="316"/>
      <c r="G143" s="317"/>
      <c r="H143" s="318"/>
      <c r="I143" s="47"/>
      <c r="J143" s="71"/>
      <c r="K143" s="308"/>
      <c r="L143" s="308"/>
      <c r="M143" s="319"/>
      <c r="N143" s="319"/>
      <c r="O143" s="310"/>
      <c r="P143" s="310"/>
      <c r="Q143" s="320"/>
      <c r="R143" s="320"/>
      <c r="S143" s="298"/>
      <c r="T143" s="299"/>
      <c r="U143" s="298"/>
      <c r="V143" s="299"/>
      <c r="W143" s="296"/>
      <c r="X143" s="297"/>
      <c r="Y143" s="296"/>
      <c r="Z143" s="297"/>
      <c r="AA143" s="298"/>
      <c r="AB143" s="299"/>
      <c r="AC143" s="298"/>
      <c r="AD143" s="299"/>
      <c r="AE143" s="296"/>
      <c r="AF143" s="297"/>
      <c r="AG143" s="296"/>
      <c r="AH143" s="297"/>
      <c r="AI143" s="298"/>
      <c r="AJ143" s="299"/>
      <c r="AK143" s="298"/>
      <c r="AL143" s="299"/>
      <c r="AM143" s="296"/>
      <c r="AN143" s="297"/>
      <c r="AO143" s="296"/>
      <c r="AP143" s="297"/>
      <c r="AQ143" s="298"/>
      <c r="AR143" s="299"/>
      <c r="AS143" s="298"/>
      <c r="AT143" s="299"/>
      <c r="AU143" s="296"/>
      <c r="AV143" s="297"/>
      <c r="AW143" s="296"/>
      <c r="AX143" s="297"/>
      <c r="AY143" s="298"/>
      <c r="AZ143" s="299"/>
      <c r="BA143" s="298"/>
      <c r="BB143" s="299"/>
      <c r="BC143" s="296"/>
      <c r="BD143" s="297"/>
      <c r="BE143" s="296"/>
      <c r="BF143" s="297"/>
      <c r="BG143" s="298"/>
      <c r="BH143" s="299"/>
      <c r="BI143" s="298"/>
      <c r="BJ143" s="299"/>
      <c r="BK143" s="296"/>
      <c r="BL143" s="297"/>
      <c r="BM143" s="296"/>
      <c r="BN143" s="297"/>
      <c r="BO143" s="300"/>
      <c r="BP143" s="300"/>
      <c r="BQ143" s="300"/>
      <c r="BR143" s="66"/>
      <c r="BS143" s="301"/>
      <c r="BT143" s="302"/>
      <c r="BU143" s="324"/>
      <c r="BV143" s="324"/>
      <c r="BW143" s="324"/>
      <c r="BX143" s="324"/>
      <c r="BY143" s="324"/>
      <c r="BZ143" s="324"/>
      <c r="CA143" s="324"/>
      <c r="CB143" s="293"/>
      <c r="CC143" s="294"/>
      <c r="CD143" s="294"/>
      <c r="CE143" s="294"/>
      <c r="CF143" s="294"/>
      <c r="CG143" s="294"/>
      <c r="CH143" s="295"/>
      <c r="CI143" s="62">
        <f t="shared" si="6"/>
        <v>0</v>
      </c>
    </row>
    <row r="144" spans="1:87" ht="35.1" customHeight="1" x14ac:dyDescent="0.25">
      <c r="A144" s="40">
        <f t="shared" si="5"/>
        <v>132</v>
      </c>
      <c r="B144" s="304"/>
      <c r="C144" s="304"/>
      <c r="D144" s="305"/>
      <c r="E144" s="305"/>
      <c r="F144" s="305"/>
      <c r="G144" s="306"/>
      <c r="H144" s="307"/>
      <c r="I144" s="47"/>
      <c r="J144" s="72"/>
      <c r="K144" s="308"/>
      <c r="L144" s="308"/>
      <c r="M144" s="309"/>
      <c r="N144" s="309"/>
      <c r="O144" s="310"/>
      <c r="P144" s="310"/>
      <c r="Q144" s="311"/>
      <c r="R144" s="311"/>
      <c r="S144" s="298"/>
      <c r="T144" s="299"/>
      <c r="U144" s="298"/>
      <c r="V144" s="299"/>
      <c r="W144" s="312"/>
      <c r="X144" s="313"/>
      <c r="Y144" s="312"/>
      <c r="Z144" s="313"/>
      <c r="AA144" s="298"/>
      <c r="AB144" s="299"/>
      <c r="AC144" s="298"/>
      <c r="AD144" s="299"/>
      <c r="AE144" s="312"/>
      <c r="AF144" s="313"/>
      <c r="AG144" s="312"/>
      <c r="AH144" s="313"/>
      <c r="AI144" s="298"/>
      <c r="AJ144" s="299"/>
      <c r="AK144" s="298"/>
      <c r="AL144" s="299"/>
      <c r="AM144" s="312"/>
      <c r="AN144" s="313"/>
      <c r="AO144" s="312"/>
      <c r="AP144" s="313"/>
      <c r="AQ144" s="298"/>
      <c r="AR144" s="299"/>
      <c r="AS144" s="298"/>
      <c r="AT144" s="299"/>
      <c r="AU144" s="312"/>
      <c r="AV144" s="313"/>
      <c r="AW144" s="312"/>
      <c r="AX144" s="313"/>
      <c r="AY144" s="298"/>
      <c r="AZ144" s="299"/>
      <c r="BA144" s="298"/>
      <c r="BB144" s="299"/>
      <c r="BC144" s="312"/>
      <c r="BD144" s="313"/>
      <c r="BE144" s="312"/>
      <c r="BF144" s="313"/>
      <c r="BG144" s="298"/>
      <c r="BH144" s="299"/>
      <c r="BI144" s="298"/>
      <c r="BJ144" s="299"/>
      <c r="BK144" s="312"/>
      <c r="BL144" s="313"/>
      <c r="BM144" s="312"/>
      <c r="BN144" s="313"/>
      <c r="BO144" s="300"/>
      <c r="BP144" s="300"/>
      <c r="BQ144" s="300"/>
      <c r="BR144" s="66"/>
      <c r="BS144" s="314"/>
      <c r="BT144" s="315"/>
      <c r="BU144" s="324"/>
      <c r="BV144" s="324"/>
      <c r="BW144" s="324"/>
      <c r="BX144" s="324"/>
      <c r="BY144" s="324"/>
      <c r="BZ144" s="324"/>
      <c r="CA144" s="324"/>
      <c r="CB144" s="293"/>
      <c r="CC144" s="294"/>
      <c r="CD144" s="294"/>
      <c r="CE144" s="294"/>
      <c r="CF144" s="294"/>
      <c r="CG144" s="294"/>
      <c r="CH144" s="295"/>
      <c r="CI144" s="62">
        <f t="shared" si="6"/>
        <v>0</v>
      </c>
    </row>
    <row r="145" spans="1:87" ht="35.1" customHeight="1" x14ac:dyDescent="0.25">
      <c r="A145" s="40">
        <f t="shared" si="5"/>
        <v>133</v>
      </c>
      <c r="B145" s="305"/>
      <c r="C145" s="305"/>
      <c r="D145" s="316"/>
      <c r="E145" s="316"/>
      <c r="F145" s="316"/>
      <c r="G145" s="317"/>
      <c r="H145" s="318"/>
      <c r="I145" s="47"/>
      <c r="J145" s="71"/>
      <c r="K145" s="308"/>
      <c r="L145" s="308"/>
      <c r="M145" s="319"/>
      <c r="N145" s="319"/>
      <c r="O145" s="310"/>
      <c r="P145" s="310"/>
      <c r="Q145" s="320"/>
      <c r="R145" s="320"/>
      <c r="S145" s="298"/>
      <c r="T145" s="299"/>
      <c r="U145" s="298"/>
      <c r="V145" s="299"/>
      <c r="W145" s="296"/>
      <c r="X145" s="297"/>
      <c r="Y145" s="296"/>
      <c r="Z145" s="297"/>
      <c r="AA145" s="298"/>
      <c r="AB145" s="299"/>
      <c r="AC145" s="298"/>
      <c r="AD145" s="299"/>
      <c r="AE145" s="296"/>
      <c r="AF145" s="297"/>
      <c r="AG145" s="296"/>
      <c r="AH145" s="297"/>
      <c r="AI145" s="298"/>
      <c r="AJ145" s="299"/>
      <c r="AK145" s="298"/>
      <c r="AL145" s="299"/>
      <c r="AM145" s="296"/>
      <c r="AN145" s="297"/>
      <c r="AO145" s="296"/>
      <c r="AP145" s="297"/>
      <c r="AQ145" s="298"/>
      <c r="AR145" s="299"/>
      <c r="AS145" s="298"/>
      <c r="AT145" s="299"/>
      <c r="AU145" s="296"/>
      <c r="AV145" s="297"/>
      <c r="AW145" s="296"/>
      <c r="AX145" s="297"/>
      <c r="AY145" s="298"/>
      <c r="AZ145" s="299"/>
      <c r="BA145" s="298"/>
      <c r="BB145" s="299"/>
      <c r="BC145" s="296"/>
      <c r="BD145" s="297"/>
      <c r="BE145" s="296"/>
      <c r="BF145" s="297"/>
      <c r="BG145" s="298"/>
      <c r="BH145" s="299"/>
      <c r="BI145" s="298"/>
      <c r="BJ145" s="299"/>
      <c r="BK145" s="296"/>
      <c r="BL145" s="297"/>
      <c r="BM145" s="296"/>
      <c r="BN145" s="297"/>
      <c r="BO145" s="300"/>
      <c r="BP145" s="300"/>
      <c r="BQ145" s="300"/>
      <c r="BR145" s="66"/>
      <c r="BS145" s="301"/>
      <c r="BT145" s="302"/>
      <c r="BU145" s="324"/>
      <c r="BV145" s="324"/>
      <c r="BW145" s="324"/>
      <c r="BX145" s="324"/>
      <c r="BY145" s="324"/>
      <c r="BZ145" s="324"/>
      <c r="CA145" s="324"/>
      <c r="CB145" s="293"/>
      <c r="CC145" s="294"/>
      <c r="CD145" s="294"/>
      <c r="CE145" s="294"/>
      <c r="CF145" s="294"/>
      <c r="CG145" s="294"/>
      <c r="CH145" s="295"/>
      <c r="CI145" s="62">
        <f t="shared" si="6"/>
        <v>0</v>
      </c>
    </row>
    <row r="146" spans="1:87" ht="35.1" customHeight="1" x14ac:dyDescent="0.25">
      <c r="A146" s="40">
        <f t="shared" si="5"/>
        <v>134</v>
      </c>
      <c r="B146" s="304"/>
      <c r="C146" s="304"/>
      <c r="D146" s="305"/>
      <c r="E146" s="305"/>
      <c r="F146" s="305"/>
      <c r="G146" s="306"/>
      <c r="H146" s="307"/>
      <c r="I146" s="47"/>
      <c r="J146" s="72"/>
      <c r="K146" s="308"/>
      <c r="L146" s="308"/>
      <c r="M146" s="309"/>
      <c r="N146" s="309"/>
      <c r="O146" s="310"/>
      <c r="P146" s="310"/>
      <c r="Q146" s="311"/>
      <c r="R146" s="311"/>
      <c r="S146" s="298"/>
      <c r="T146" s="299"/>
      <c r="U146" s="298"/>
      <c r="V146" s="299"/>
      <c r="W146" s="312"/>
      <c r="X146" s="313"/>
      <c r="Y146" s="312"/>
      <c r="Z146" s="313"/>
      <c r="AA146" s="298"/>
      <c r="AB146" s="299"/>
      <c r="AC146" s="298"/>
      <c r="AD146" s="299"/>
      <c r="AE146" s="312"/>
      <c r="AF146" s="313"/>
      <c r="AG146" s="312"/>
      <c r="AH146" s="313"/>
      <c r="AI146" s="298"/>
      <c r="AJ146" s="299"/>
      <c r="AK146" s="298"/>
      <c r="AL146" s="299"/>
      <c r="AM146" s="312"/>
      <c r="AN146" s="313"/>
      <c r="AO146" s="312"/>
      <c r="AP146" s="313"/>
      <c r="AQ146" s="298"/>
      <c r="AR146" s="299"/>
      <c r="AS146" s="298"/>
      <c r="AT146" s="299"/>
      <c r="AU146" s="312"/>
      <c r="AV146" s="313"/>
      <c r="AW146" s="312"/>
      <c r="AX146" s="313"/>
      <c r="AY146" s="298"/>
      <c r="AZ146" s="299"/>
      <c r="BA146" s="298"/>
      <c r="BB146" s="299"/>
      <c r="BC146" s="312"/>
      <c r="BD146" s="313"/>
      <c r="BE146" s="312"/>
      <c r="BF146" s="313"/>
      <c r="BG146" s="298"/>
      <c r="BH146" s="299"/>
      <c r="BI146" s="298"/>
      <c r="BJ146" s="299"/>
      <c r="BK146" s="312"/>
      <c r="BL146" s="313"/>
      <c r="BM146" s="312"/>
      <c r="BN146" s="313"/>
      <c r="BO146" s="300"/>
      <c r="BP146" s="300"/>
      <c r="BQ146" s="300"/>
      <c r="BR146" s="66"/>
      <c r="BS146" s="314"/>
      <c r="BT146" s="315"/>
      <c r="BU146" s="324"/>
      <c r="BV146" s="324"/>
      <c r="BW146" s="324"/>
      <c r="BX146" s="324"/>
      <c r="BY146" s="324"/>
      <c r="BZ146" s="324"/>
      <c r="CA146" s="324"/>
      <c r="CB146" s="293"/>
      <c r="CC146" s="294"/>
      <c r="CD146" s="294"/>
      <c r="CE146" s="294"/>
      <c r="CF146" s="294"/>
      <c r="CG146" s="294"/>
      <c r="CH146" s="295"/>
      <c r="CI146" s="62">
        <f t="shared" si="6"/>
        <v>0</v>
      </c>
    </row>
    <row r="147" spans="1:87" ht="35.1" customHeight="1" x14ac:dyDescent="0.25">
      <c r="A147" s="40">
        <f t="shared" si="5"/>
        <v>135</v>
      </c>
      <c r="B147" s="305"/>
      <c r="C147" s="305"/>
      <c r="D147" s="316"/>
      <c r="E147" s="316"/>
      <c r="F147" s="316"/>
      <c r="G147" s="317"/>
      <c r="H147" s="318"/>
      <c r="I147" s="47"/>
      <c r="J147" s="71"/>
      <c r="K147" s="308"/>
      <c r="L147" s="308"/>
      <c r="M147" s="319"/>
      <c r="N147" s="319"/>
      <c r="O147" s="310"/>
      <c r="P147" s="310"/>
      <c r="Q147" s="320"/>
      <c r="R147" s="320"/>
      <c r="S147" s="298"/>
      <c r="T147" s="299"/>
      <c r="U147" s="298"/>
      <c r="V147" s="299"/>
      <c r="W147" s="296"/>
      <c r="X147" s="297"/>
      <c r="Y147" s="296"/>
      <c r="Z147" s="297"/>
      <c r="AA147" s="298"/>
      <c r="AB147" s="299"/>
      <c r="AC147" s="298"/>
      <c r="AD147" s="299"/>
      <c r="AE147" s="296"/>
      <c r="AF147" s="297"/>
      <c r="AG147" s="296"/>
      <c r="AH147" s="297"/>
      <c r="AI147" s="298"/>
      <c r="AJ147" s="299"/>
      <c r="AK147" s="298"/>
      <c r="AL147" s="299"/>
      <c r="AM147" s="296"/>
      <c r="AN147" s="297"/>
      <c r="AO147" s="296"/>
      <c r="AP147" s="297"/>
      <c r="AQ147" s="298"/>
      <c r="AR147" s="299"/>
      <c r="AS147" s="298"/>
      <c r="AT147" s="299"/>
      <c r="AU147" s="296"/>
      <c r="AV147" s="297"/>
      <c r="AW147" s="296"/>
      <c r="AX147" s="297"/>
      <c r="AY147" s="298"/>
      <c r="AZ147" s="299"/>
      <c r="BA147" s="298"/>
      <c r="BB147" s="299"/>
      <c r="BC147" s="296"/>
      <c r="BD147" s="297"/>
      <c r="BE147" s="296"/>
      <c r="BF147" s="297"/>
      <c r="BG147" s="298"/>
      <c r="BH147" s="299"/>
      <c r="BI147" s="298"/>
      <c r="BJ147" s="299"/>
      <c r="BK147" s="296"/>
      <c r="BL147" s="297"/>
      <c r="BM147" s="296"/>
      <c r="BN147" s="297"/>
      <c r="BO147" s="300"/>
      <c r="BP147" s="300"/>
      <c r="BQ147" s="300"/>
      <c r="BR147" s="66"/>
      <c r="BS147" s="301"/>
      <c r="BT147" s="302"/>
      <c r="BU147" s="324"/>
      <c r="BV147" s="324"/>
      <c r="BW147" s="324"/>
      <c r="BX147" s="324"/>
      <c r="BY147" s="324"/>
      <c r="BZ147" s="324"/>
      <c r="CA147" s="324"/>
      <c r="CB147" s="293"/>
      <c r="CC147" s="294"/>
      <c r="CD147" s="294"/>
      <c r="CE147" s="294"/>
      <c r="CF147" s="294"/>
      <c r="CG147" s="294"/>
      <c r="CH147" s="295"/>
      <c r="CI147" s="62">
        <f t="shared" si="6"/>
        <v>0</v>
      </c>
    </row>
    <row r="148" spans="1:87" ht="35.1" customHeight="1" x14ac:dyDescent="0.25">
      <c r="A148" s="40">
        <f t="shared" si="5"/>
        <v>136</v>
      </c>
      <c r="B148" s="304"/>
      <c r="C148" s="304"/>
      <c r="D148" s="305"/>
      <c r="E148" s="305"/>
      <c r="F148" s="305"/>
      <c r="G148" s="306"/>
      <c r="H148" s="307"/>
      <c r="I148" s="47"/>
      <c r="J148" s="72"/>
      <c r="K148" s="308"/>
      <c r="L148" s="308"/>
      <c r="M148" s="309"/>
      <c r="N148" s="309"/>
      <c r="O148" s="310"/>
      <c r="P148" s="310"/>
      <c r="Q148" s="311"/>
      <c r="R148" s="311"/>
      <c r="S148" s="298"/>
      <c r="T148" s="299"/>
      <c r="U148" s="298"/>
      <c r="V148" s="299"/>
      <c r="W148" s="312"/>
      <c r="X148" s="313"/>
      <c r="Y148" s="312"/>
      <c r="Z148" s="313"/>
      <c r="AA148" s="298"/>
      <c r="AB148" s="299"/>
      <c r="AC148" s="298"/>
      <c r="AD148" s="299"/>
      <c r="AE148" s="312"/>
      <c r="AF148" s="313"/>
      <c r="AG148" s="312"/>
      <c r="AH148" s="313"/>
      <c r="AI148" s="298"/>
      <c r="AJ148" s="299"/>
      <c r="AK148" s="298"/>
      <c r="AL148" s="299"/>
      <c r="AM148" s="312"/>
      <c r="AN148" s="313"/>
      <c r="AO148" s="312"/>
      <c r="AP148" s="313"/>
      <c r="AQ148" s="298"/>
      <c r="AR148" s="299"/>
      <c r="AS148" s="298"/>
      <c r="AT148" s="299"/>
      <c r="AU148" s="312"/>
      <c r="AV148" s="313"/>
      <c r="AW148" s="312"/>
      <c r="AX148" s="313"/>
      <c r="AY148" s="298"/>
      <c r="AZ148" s="299"/>
      <c r="BA148" s="298"/>
      <c r="BB148" s="299"/>
      <c r="BC148" s="312"/>
      <c r="BD148" s="313"/>
      <c r="BE148" s="312"/>
      <c r="BF148" s="313"/>
      <c r="BG148" s="298"/>
      <c r="BH148" s="299"/>
      <c r="BI148" s="298"/>
      <c r="BJ148" s="299"/>
      <c r="BK148" s="312"/>
      <c r="BL148" s="313"/>
      <c r="BM148" s="312"/>
      <c r="BN148" s="313"/>
      <c r="BO148" s="300"/>
      <c r="BP148" s="300"/>
      <c r="BQ148" s="300"/>
      <c r="BR148" s="66"/>
      <c r="BS148" s="314"/>
      <c r="BT148" s="315"/>
      <c r="BU148" s="324"/>
      <c r="BV148" s="324"/>
      <c r="BW148" s="324"/>
      <c r="BX148" s="324"/>
      <c r="BY148" s="324"/>
      <c r="BZ148" s="324"/>
      <c r="CA148" s="324"/>
      <c r="CB148" s="293"/>
      <c r="CC148" s="294"/>
      <c r="CD148" s="294"/>
      <c r="CE148" s="294"/>
      <c r="CF148" s="294"/>
      <c r="CG148" s="294"/>
      <c r="CH148" s="295"/>
      <c r="CI148" s="62">
        <f t="shared" si="6"/>
        <v>0</v>
      </c>
    </row>
    <row r="149" spans="1:87" ht="35.1" customHeight="1" x14ac:dyDescent="0.25">
      <c r="A149" s="40">
        <f t="shared" si="5"/>
        <v>137</v>
      </c>
      <c r="B149" s="305"/>
      <c r="C149" s="305"/>
      <c r="D149" s="316"/>
      <c r="E149" s="316"/>
      <c r="F149" s="316"/>
      <c r="G149" s="317"/>
      <c r="H149" s="318"/>
      <c r="I149" s="47"/>
      <c r="J149" s="71"/>
      <c r="K149" s="308"/>
      <c r="L149" s="308"/>
      <c r="M149" s="319"/>
      <c r="N149" s="319"/>
      <c r="O149" s="310"/>
      <c r="P149" s="310"/>
      <c r="Q149" s="320"/>
      <c r="R149" s="320"/>
      <c r="S149" s="298"/>
      <c r="T149" s="299"/>
      <c r="U149" s="298"/>
      <c r="V149" s="299"/>
      <c r="W149" s="296"/>
      <c r="X149" s="297"/>
      <c r="Y149" s="296"/>
      <c r="Z149" s="297"/>
      <c r="AA149" s="298"/>
      <c r="AB149" s="299"/>
      <c r="AC149" s="298"/>
      <c r="AD149" s="299"/>
      <c r="AE149" s="296"/>
      <c r="AF149" s="297"/>
      <c r="AG149" s="296"/>
      <c r="AH149" s="297"/>
      <c r="AI149" s="298"/>
      <c r="AJ149" s="299"/>
      <c r="AK149" s="298"/>
      <c r="AL149" s="299"/>
      <c r="AM149" s="296"/>
      <c r="AN149" s="297"/>
      <c r="AO149" s="296"/>
      <c r="AP149" s="297"/>
      <c r="AQ149" s="298"/>
      <c r="AR149" s="299"/>
      <c r="AS149" s="298"/>
      <c r="AT149" s="299"/>
      <c r="AU149" s="296"/>
      <c r="AV149" s="297"/>
      <c r="AW149" s="296"/>
      <c r="AX149" s="297"/>
      <c r="AY149" s="298"/>
      <c r="AZ149" s="299"/>
      <c r="BA149" s="298"/>
      <c r="BB149" s="299"/>
      <c r="BC149" s="296"/>
      <c r="BD149" s="297"/>
      <c r="BE149" s="296"/>
      <c r="BF149" s="297"/>
      <c r="BG149" s="298"/>
      <c r="BH149" s="299"/>
      <c r="BI149" s="298"/>
      <c r="BJ149" s="299"/>
      <c r="BK149" s="296"/>
      <c r="BL149" s="297"/>
      <c r="BM149" s="296"/>
      <c r="BN149" s="297"/>
      <c r="BO149" s="300"/>
      <c r="BP149" s="300"/>
      <c r="BQ149" s="300"/>
      <c r="BR149" s="66"/>
      <c r="BS149" s="301"/>
      <c r="BT149" s="302"/>
      <c r="BU149" s="324"/>
      <c r="BV149" s="324"/>
      <c r="BW149" s="324"/>
      <c r="BX149" s="324"/>
      <c r="BY149" s="324"/>
      <c r="BZ149" s="324"/>
      <c r="CA149" s="324"/>
      <c r="CB149" s="293"/>
      <c r="CC149" s="294"/>
      <c r="CD149" s="294"/>
      <c r="CE149" s="294"/>
      <c r="CF149" s="294"/>
      <c r="CG149" s="294"/>
      <c r="CH149" s="295"/>
      <c r="CI149" s="62">
        <f t="shared" si="6"/>
        <v>0</v>
      </c>
    </row>
    <row r="150" spans="1:87" ht="35.1" customHeight="1" x14ac:dyDescent="0.25">
      <c r="A150" s="40">
        <f t="shared" si="5"/>
        <v>138</v>
      </c>
      <c r="B150" s="304"/>
      <c r="C150" s="304"/>
      <c r="D150" s="305"/>
      <c r="E150" s="305"/>
      <c r="F150" s="305"/>
      <c r="G150" s="306"/>
      <c r="H150" s="307"/>
      <c r="I150" s="47"/>
      <c r="J150" s="72"/>
      <c r="K150" s="308"/>
      <c r="L150" s="308"/>
      <c r="M150" s="309"/>
      <c r="N150" s="309"/>
      <c r="O150" s="310"/>
      <c r="P150" s="310"/>
      <c r="Q150" s="311"/>
      <c r="R150" s="311"/>
      <c r="S150" s="298"/>
      <c r="T150" s="299"/>
      <c r="U150" s="298"/>
      <c r="V150" s="299"/>
      <c r="W150" s="312"/>
      <c r="X150" s="313"/>
      <c r="Y150" s="312"/>
      <c r="Z150" s="313"/>
      <c r="AA150" s="298"/>
      <c r="AB150" s="299"/>
      <c r="AC150" s="298"/>
      <c r="AD150" s="299"/>
      <c r="AE150" s="312"/>
      <c r="AF150" s="313"/>
      <c r="AG150" s="312"/>
      <c r="AH150" s="313"/>
      <c r="AI150" s="298"/>
      <c r="AJ150" s="299"/>
      <c r="AK150" s="298"/>
      <c r="AL150" s="299"/>
      <c r="AM150" s="312"/>
      <c r="AN150" s="313"/>
      <c r="AO150" s="312"/>
      <c r="AP150" s="313"/>
      <c r="AQ150" s="298"/>
      <c r="AR150" s="299"/>
      <c r="AS150" s="298"/>
      <c r="AT150" s="299"/>
      <c r="AU150" s="312"/>
      <c r="AV150" s="313"/>
      <c r="AW150" s="312"/>
      <c r="AX150" s="313"/>
      <c r="AY150" s="298"/>
      <c r="AZ150" s="299"/>
      <c r="BA150" s="298"/>
      <c r="BB150" s="299"/>
      <c r="BC150" s="312"/>
      <c r="BD150" s="313"/>
      <c r="BE150" s="312"/>
      <c r="BF150" s="313"/>
      <c r="BG150" s="298"/>
      <c r="BH150" s="299"/>
      <c r="BI150" s="298"/>
      <c r="BJ150" s="299"/>
      <c r="BK150" s="312"/>
      <c r="BL150" s="313"/>
      <c r="BM150" s="312"/>
      <c r="BN150" s="313"/>
      <c r="BO150" s="300"/>
      <c r="BP150" s="300"/>
      <c r="BQ150" s="300"/>
      <c r="BR150" s="66"/>
      <c r="BS150" s="314"/>
      <c r="BT150" s="315"/>
      <c r="BU150" s="324"/>
      <c r="BV150" s="324"/>
      <c r="BW150" s="324"/>
      <c r="BX150" s="324"/>
      <c r="BY150" s="324"/>
      <c r="BZ150" s="324"/>
      <c r="CA150" s="324"/>
      <c r="CB150" s="293"/>
      <c r="CC150" s="294"/>
      <c r="CD150" s="294"/>
      <c r="CE150" s="294"/>
      <c r="CF150" s="294"/>
      <c r="CG150" s="294"/>
      <c r="CH150" s="295"/>
      <c r="CI150" s="62">
        <f t="shared" si="6"/>
        <v>0</v>
      </c>
    </row>
    <row r="151" spans="1:87" ht="35.1" customHeight="1" x14ac:dyDescent="0.25">
      <c r="A151" s="40">
        <f t="shared" si="5"/>
        <v>139</v>
      </c>
      <c r="B151" s="305"/>
      <c r="C151" s="305"/>
      <c r="D151" s="316"/>
      <c r="E151" s="316"/>
      <c r="F151" s="316"/>
      <c r="G151" s="317"/>
      <c r="H151" s="318"/>
      <c r="I151" s="47"/>
      <c r="J151" s="71"/>
      <c r="K151" s="308"/>
      <c r="L151" s="308"/>
      <c r="M151" s="319"/>
      <c r="N151" s="319"/>
      <c r="O151" s="310"/>
      <c r="P151" s="310"/>
      <c r="Q151" s="320"/>
      <c r="R151" s="320"/>
      <c r="S151" s="298"/>
      <c r="T151" s="299"/>
      <c r="U151" s="298"/>
      <c r="V151" s="299"/>
      <c r="W151" s="296"/>
      <c r="X151" s="297"/>
      <c r="Y151" s="296"/>
      <c r="Z151" s="297"/>
      <c r="AA151" s="298"/>
      <c r="AB151" s="299"/>
      <c r="AC151" s="298"/>
      <c r="AD151" s="299"/>
      <c r="AE151" s="296"/>
      <c r="AF151" s="297"/>
      <c r="AG151" s="296"/>
      <c r="AH151" s="297"/>
      <c r="AI151" s="298"/>
      <c r="AJ151" s="299"/>
      <c r="AK151" s="298"/>
      <c r="AL151" s="299"/>
      <c r="AM151" s="296"/>
      <c r="AN151" s="297"/>
      <c r="AO151" s="296"/>
      <c r="AP151" s="297"/>
      <c r="AQ151" s="298"/>
      <c r="AR151" s="299"/>
      <c r="AS151" s="298"/>
      <c r="AT151" s="299"/>
      <c r="AU151" s="296"/>
      <c r="AV151" s="297"/>
      <c r="AW151" s="296"/>
      <c r="AX151" s="297"/>
      <c r="AY151" s="298"/>
      <c r="AZ151" s="299"/>
      <c r="BA151" s="298"/>
      <c r="BB151" s="299"/>
      <c r="BC151" s="296"/>
      <c r="BD151" s="297"/>
      <c r="BE151" s="296"/>
      <c r="BF151" s="297"/>
      <c r="BG151" s="298"/>
      <c r="BH151" s="299"/>
      <c r="BI151" s="298"/>
      <c r="BJ151" s="299"/>
      <c r="BK151" s="296"/>
      <c r="BL151" s="297"/>
      <c r="BM151" s="296"/>
      <c r="BN151" s="297"/>
      <c r="BO151" s="300"/>
      <c r="BP151" s="300"/>
      <c r="BQ151" s="300"/>
      <c r="BR151" s="66"/>
      <c r="BS151" s="301"/>
      <c r="BT151" s="302"/>
      <c r="BU151" s="324"/>
      <c r="BV151" s="324"/>
      <c r="BW151" s="324"/>
      <c r="BX151" s="324"/>
      <c r="BY151" s="324"/>
      <c r="BZ151" s="324"/>
      <c r="CA151" s="324"/>
      <c r="CB151" s="293"/>
      <c r="CC151" s="294"/>
      <c r="CD151" s="294"/>
      <c r="CE151" s="294"/>
      <c r="CF151" s="294"/>
      <c r="CG151" s="294"/>
      <c r="CH151" s="295"/>
      <c r="CI151" s="62">
        <f t="shared" si="6"/>
        <v>0</v>
      </c>
    </row>
    <row r="152" spans="1:87" ht="35.1" customHeight="1" x14ac:dyDescent="0.25">
      <c r="A152" s="40">
        <f t="shared" si="5"/>
        <v>140</v>
      </c>
      <c r="B152" s="304"/>
      <c r="C152" s="304"/>
      <c r="D152" s="305"/>
      <c r="E152" s="305"/>
      <c r="F152" s="305"/>
      <c r="G152" s="306"/>
      <c r="H152" s="307"/>
      <c r="I152" s="47"/>
      <c r="J152" s="72"/>
      <c r="K152" s="308"/>
      <c r="L152" s="308"/>
      <c r="M152" s="309"/>
      <c r="N152" s="309"/>
      <c r="O152" s="310"/>
      <c r="P152" s="310"/>
      <c r="Q152" s="311"/>
      <c r="R152" s="311"/>
      <c r="S152" s="298"/>
      <c r="T152" s="299"/>
      <c r="U152" s="298"/>
      <c r="V152" s="299"/>
      <c r="W152" s="312"/>
      <c r="X152" s="313"/>
      <c r="Y152" s="312"/>
      <c r="Z152" s="313"/>
      <c r="AA152" s="298"/>
      <c r="AB152" s="299"/>
      <c r="AC152" s="298"/>
      <c r="AD152" s="299"/>
      <c r="AE152" s="312"/>
      <c r="AF152" s="313"/>
      <c r="AG152" s="312"/>
      <c r="AH152" s="313"/>
      <c r="AI152" s="298"/>
      <c r="AJ152" s="299"/>
      <c r="AK152" s="298"/>
      <c r="AL152" s="299"/>
      <c r="AM152" s="312"/>
      <c r="AN152" s="313"/>
      <c r="AO152" s="312"/>
      <c r="AP152" s="313"/>
      <c r="AQ152" s="298"/>
      <c r="AR152" s="299"/>
      <c r="AS152" s="298"/>
      <c r="AT152" s="299"/>
      <c r="AU152" s="312"/>
      <c r="AV152" s="313"/>
      <c r="AW152" s="312"/>
      <c r="AX152" s="313"/>
      <c r="AY152" s="298"/>
      <c r="AZ152" s="299"/>
      <c r="BA152" s="298"/>
      <c r="BB152" s="299"/>
      <c r="BC152" s="312"/>
      <c r="BD152" s="313"/>
      <c r="BE152" s="312"/>
      <c r="BF152" s="313"/>
      <c r="BG152" s="298"/>
      <c r="BH152" s="299"/>
      <c r="BI152" s="298"/>
      <c r="BJ152" s="299"/>
      <c r="BK152" s="312"/>
      <c r="BL152" s="313"/>
      <c r="BM152" s="312"/>
      <c r="BN152" s="313"/>
      <c r="BO152" s="300"/>
      <c r="BP152" s="300"/>
      <c r="BQ152" s="300"/>
      <c r="BR152" s="66"/>
      <c r="BS152" s="314"/>
      <c r="BT152" s="315"/>
      <c r="BU152" s="324"/>
      <c r="BV152" s="324"/>
      <c r="BW152" s="324"/>
      <c r="BX152" s="324"/>
      <c r="BY152" s="324"/>
      <c r="BZ152" s="324"/>
      <c r="CA152" s="324"/>
      <c r="CB152" s="293"/>
      <c r="CC152" s="294"/>
      <c r="CD152" s="294"/>
      <c r="CE152" s="294"/>
      <c r="CF152" s="294"/>
      <c r="CG152" s="294"/>
      <c r="CH152" s="295"/>
      <c r="CI152" s="62">
        <f t="shared" si="6"/>
        <v>0</v>
      </c>
    </row>
    <row r="153" spans="1:87" ht="35.1" customHeight="1" x14ac:dyDescent="0.25">
      <c r="A153" s="40">
        <f>ROW(A141)</f>
        <v>141</v>
      </c>
      <c r="B153" s="305"/>
      <c r="C153" s="305"/>
      <c r="D153" s="316"/>
      <c r="E153" s="316"/>
      <c r="F153" s="316"/>
      <c r="G153" s="317"/>
      <c r="H153" s="318"/>
      <c r="I153" s="47"/>
      <c r="J153" s="71"/>
      <c r="K153" s="308"/>
      <c r="L153" s="308"/>
      <c r="M153" s="319"/>
      <c r="N153" s="319"/>
      <c r="O153" s="310"/>
      <c r="P153" s="310"/>
      <c r="Q153" s="320"/>
      <c r="R153" s="320"/>
      <c r="S153" s="298"/>
      <c r="T153" s="299"/>
      <c r="U153" s="298"/>
      <c r="V153" s="299"/>
      <c r="W153" s="296"/>
      <c r="X153" s="297"/>
      <c r="Y153" s="296"/>
      <c r="Z153" s="297"/>
      <c r="AA153" s="298"/>
      <c r="AB153" s="299"/>
      <c r="AC153" s="298"/>
      <c r="AD153" s="299"/>
      <c r="AE153" s="296"/>
      <c r="AF153" s="297"/>
      <c r="AG153" s="296"/>
      <c r="AH153" s="297"/>
      <c r="AI153" s="298"/>
      <c r="AJ153" s="299"/>
      <c r="AK153" s="298"/>
      <c r="AL153" s="299"/>
      <c r="AM153" s="296"/>
      <c r="AN153" s="297"/>
      <c r="AO153" s="296"/>
      <c r="AP153" s="297"/>
      <c r="AQ153" s="298"/>
      <c r="AR153" s="299"/>
      <c r="AS153" s="298"/>
      <c r="AT153" s="299"/>
      <c r="AU153" s="296"/>
      <c r="AV153" s="297"/>
      <c r="AW153" s="296"/>
      <c r="AX153" s="297"/>
      <c r="AY153" s="298"/>
      <c r="AZ153" s="299"/>
      <c r="BA153" s="298"/>
      <c r="BB153" s="299"/>
      <c r="BC153" s="296"/>
      <c r="BD153" s="297"/>
      <c r="BE153" s="296"/>
      <c r="BF153" s="297"/>
      <c r="BG153" s="298"/>
      <c r="BH153" s="299"/>
      <c r="BI153" s="298"/>
      <c r="BJ153" s="299"/>
      <c r="BK153" s="296"/>
      <c r="BL153" s="297"/>
      <c r="BM153" s="296"/>
      <c r="BN153" s="297"/>
      <c r="BO153" s="321"/>
      <c r="BP153" s="322"/>
      <c r="BQ153" s="323"/>
      <c r="BR153" s="66"/>
      <c r="BS153" s="301"/>
      <c r="BT153" s="302"/>
      <c r="BU153" s="324"/>
      <c r="BV153" s="324"/>
      <c r="BW153" s="324"/>
      <c r="BX153" s="324"/>
      <c r="BY153" s="324"/>
      <c r="BZ153" s="324"/>
      <c r="CA153" s="324"/>
      <c r="CB153" s="293"/>
      <c r="CC153" s="294"/>
      <c r="CD153" s="294"/>
      <c r="CE153" s="294"/>
      <c r="CF153" s="294"/>
      <c r="CG153" s="294"/>
      <c r="CH153" s="295"/>
      <c r="CI153" s="62">
        <f t="shared" si="6"/>
        <v>0</v>
      </c>
    </row>
    <row r="154" spans="1:87" ht="35.1" customHeight="1" x14ac:dyDescent="0.25">
      <c r="A154" s="40">
        <f t="shared" ref="A154:A180" si="7">ROW(A142)</f>
        <v>142</v>
      </c>
      <c r="B154" s="304"/>
      <c r="C154" s="304"/>
      <c r="D154" s="305"/>
      <c r="E154" s="305"/>
      <c r="F154" s="305"/>
      <c r="G154" s="306"/>
      <c r="H154" s="307"/>
      <c r="I154" s="47"/>
      <c r="J154" s="72"/>
      <c r="K154" s="308"/>
      <c r="L154" s="308"/>
      <c r="M154" s="309"/>
      <c r="N154" s="309"/>
      <c r="O154" s="310"/>
      <c r="P154" s="310"/>
      <c r="Q154" s="311"/>
      <c r="R154" s="311"/>
      <c r="S154" s="298"/>
      <c r="T154" s="299"/>
      <c r="U154" s="298"/>
      <c r="V154" s="299"/>
      <c r="W154" s="312"/>
      <c r="X154" s="313"/>
      <c r="Y154" s="312"/>
      <c r="Z154" s="313"/>
      <c r="AA154" s="298"/>
      <c r="AB154" s="299"/>
      <c r="AC154" s="298"/>
      <c r="AD154" s="299"/>
      <c r="AE154" s="312"/>
      <c r="AF154" s="313"/>
      <c r="AG154" s="312"/>
      <c r="AH154" s="313"/>
      <c r="AI154" s="298"/>
      <c r="AJ154" s="299"/>
      <c r="AK154" s="298"/>
      <c r="AL154" s="299"/>
      <c r="AM154" s="312"/>
      <c r="AN154" s="313"/>
      <c r="AO154" s="312"/>
      <c r="AP154" s="313"/>
      <c r="AQ154" s="298"/>
      <c r="AR154" s="299"/>
      <c r="AS154" s="298"/>
      <c r="AT154" s="299"/>
      <c r="AU154" s="312"/>
      <c r="AV154" s="313"/>
      <c r="AW154" s="312"/>
      <c r="AX154" s="313"/>
      <c r="AY154" s="298"/>
      <c r="AZ154" s="299"/>
      <c r="BA154" s="298"/>
      <c r="BB154" s="299"/>
      <c r="BC154" s="312"/>
      <c r="BD154" s="313"/>
      <c r="BE154" s="312"/>
      <c r="BF154" s="313"/>
      <c r="BG154" s="298"/>
      <c r="BH154" s="299"/>
      <c r="BI154" s="298"/>
      <c r="BJ154" s="299"/>
      <c r="BK154" s="312"/>
      <c r="BL154" s="313"/>
      <c r="BM154" s="312"/>
      <c r="BN154" s="313"/>
      <c r="BO154" s="300"/>
      <c r="BP154" s="300"/>
      <c r="BQ154" s="300"/>
      <c r="BR154" s="66"/>
      <c r="BS154" s="314"/>
      <c r="BT154" s="315"/>
      <c r="BU154" s="324"/>
      <c r="BV154" s="324"/>
      <c r="BW154" s="324"/>
      <c r="BX154" s="324"/>
      <c r="BY154" s="324"/>
      <c r="BZ154" s="324"/>
      <c r="CA154" s="324"/>
      <c r="CB154" s="293"/>
      <c r="CC154" s="294"/>
      <c r="CD154" s="294"/>
      <c r="CE154" s="294"/>
      <c r="CF154" s="294"/>
      <c r="CG154" s="294"/>
      <c r="CH154" s="295"/>
      <c r="CI154" s="62">
        <f t="shared" si="6"/>
        <v>0</v>
      </c>
    </row>
    <row r="155" spans="1:87" ht="35.1" customHeight="1" x14ac:dyDescent="0.25">
      <c r="A155" s="40">
        <f t="shared" si="7"/>
        <v>143</v>
      </c>
      <c r="B155" s="305"/>
      <c r="C155" s="305"/>
      <c r="D155" s="316"/>
      <c r="E155" s="316"/>
      <c r="F155" s="316"/>
      <c r="G155" s="317"/>
      <c r="H155" s="318"/>
      <c r="I155" s="47"/>
      <c r="J155" s="71"/>
      <c r="K155" s="308"/>
      <c r="L155" s="308"/>
      <c r="M155" s="319"/>
      <c r="N155" s="319"/>
      <c r="O155" s="310"/>
      <c r="P155" s="310"/>
      <c r="Q155" s="320"/>
      <c r="R155" s="320"/>
      <c r="S155" s="298"/>
      <c r="T155" s="299"/>
      <c r="U155" s="298"/>
      <c r="V155" s="299"/>
      <c r="W155" s="296"/>
      <c r="X155" s="297"/>
      <c r="Y155" s="296"/>
      <c r="Z155" s="297"/>
      <c r="AA155" s="298"/>
      <c r="AB155" s="299"/>
      <c r="AC155" s="298"/>
      <c r="AD155" s="299"/>
      <c r="AE155" s="296"/>
      <c r="AF155" s="297"/>
      <c r="AG155" s="296"/>
      <c r="AH155" s="297"/>
      <c r="AI155" s="298"/>
      <c r="AJ155" s="299"/>
      <c r="AK155" s="298"/>
      <c r="AL155" s="299"/>
      <c r="AM155" s="296"/>
      <c r="AN155" s="297"/>
      <c r="AO155" s="296"/>
      <c r="AP155" s="297"/>
      <c r="AQ155" s="298"/>
      <c r="AR155" s="299"/>
      <c r="AS155" s="298"/>
      <c r="AT155" s="299"/>
      <c r="AU155" s="296"/>
      <c r="AV155" s="297"/>
      <c r="AW155" s="296"/>
      <c r="AX155" s="297"/>
      <c r="AY155" s="298"/>
      <c r="AZ155" s="299"/>
      <c r="BA155" s="298"/>
      <c r="BB155" s="299"/>
      <c r="BC155" s="296"/>
      <c r="BD155" s="297"/>
      <c r="BE155" s="296"/>
      <c r="BF155" s="297"/>
      <c r="BG155" s="298"/>
      <c r="BH155" s="299"/>
      <c r="BI155" s="298"/>
      <c r="BJ155" s="299"/>
      <c r="BK155" s="296"/>
      <c r="BL155" s="297"/>
      <c r="BM155" s="296"/>
      <c r="BN155" s="297"/>
      <c r="BO155" s="300"/>
      <c r="BP155" s="300"/>
      <c r="BQ155" s="300"/>
      <c r="BR155" s="66"/>
      <c r="BS155" s="301"/>
      <c r="BT155" s="302"/>
      <c r="BU155" s="324"/>
      <c r="BV155" s="324"/>
      <c r="BW155" s="324"/>
      <c r="BX155" s="324"/>
      <c r="BY155" s="324"/>
      <c r="BZ155" s="324"/>
      <c r="CA155" s="324"/>
      <c r="CB155" s="293"/>
      <c r="CC155" s="294"/>
      <c r="CD155" s="294"/>
      <c r="CE155" s="294"/>
      <c r="CF155" s="294"/>
      <c r="CG155" s="294"/>
      <c r="CH155" s="295"/>
      <c r="CI155" s="62">
        <f t="shared" si="6"/>
        <v>0</v>
      </c>
    </row>
    <row r="156" spans="1:87" ht="35.1" customHeight="1" x14ac:dyDescent="0.25">
      <c r="A156" s="40">
        <f t="shared" si="7"/>
        <v>144</v>
      </c>
      <c r="B156" s="304"/>
      <c r="C156" s="304"/>
      <c r="D156" s="305"/>
      <c r="E156" s="305"/>
      <c r="F156" s="305"/>
      <c r="G156" s="306"/>
      <c r="H156" s="307"/>
      <c r="I156" s="47"/>
      <c r="J156" s="72"/>
      <c r="K156" s="308"/>
      <c r="L156" s="308"/>
      <c r="M156" s="309"/>
      <c r="N156" s="309"/>
      <c r="O156" s="310"/>
      <c r="P156" s="310"/>
      <c r="Q156" s="311"/>
      <c r="R156" s="311"/>
      <c r="S156" s="298"/>
      <c r="T156" s="299"/>
      <c r="U156" s="298"/>
      <c r="V156" s="299"/>
      <c r="W156" s="312"/>
      <c r="X156" s="313"/>
      <c r="Y156" s="312"/>
      <c r="Z156" s="313"/>
      <c r="AA156" s="298"/>
      <c r="AB156" s="299"/>
      <c r="AC156" s="298"/>
      <c r="AD156" s="299"/>
      <c r="AE156" s="312"/>
      <c r="AF156" s="313"/>
      <c r="AG156" s="312"/>
      <c r="AH156" s="313"/>
      <c r="AI156" s="298"/>
      <c r="AJ156" s="299"/>
      <c r="AK156" s="298"/>
      <c r="AL156" s="299"/>
      <c r="AM156" s="312"/>
      <c r="AN156" s="313"/>
      <c r="AO156" s="312"/>
      <c r="AP156" s="313"/>
      <c r="AQ156" s="298"/>
      <c r="AR156" s="299"/>
      <c r="AS156" s="298"/>
      <c r="AT156" s="299"/>
      <c r="AU156" s="312"/>
      <c r="AV156" s="313"/>
      <c r="AW156" s="312"/>
      <c r="AX156" s="313"/>
      <c r="AY156" s="298"/>
      <c r="AZ156" s="299"/>
      <c r="BA156" s="298"/>
      <c r="BB156" s="299"/>
      <c r="BC156" s="312"/>
      <c r="BD156" s="313"/>
      <c r="BE156" s="312"/>
      <c r="BF156" s="313"/>
      <c r="BG156" s="298"/>
      <c r="BH156" s="299"/>
      <c r="BI156" s="298"/>
      <c r="BJ156" s="299"/>
      <c r="BK156" s="312"/>
      <c r="BL156" s="313"/>
      <c r="BM156" s="312"/>
      <c r="BN156" s="313"/>
      <c r="BO156" s="300"/>
      <c r="BP156" s="300"/>
      <c r="BQ156" s="300"/>
      <c r="BR156" s="66"/>
      <c r="BS156" s="314"/>
      <c r="BT156" s="315"/>
      <c r="BU156" s="324"/>
      <c r="BV156" s="324"/>
      <c r="BW156" s="324"/>
      <c r="BX156" s="324"/>
      <c r="BY156" s="324"/>
      <c r="BZ156" s="324"/>
      <c r="CA156" s="324"/>
      <c r="CB156" s="293"/>
      <c r="CC156" s="294"/>
      <c r="CD156" s="294"/>
      <c r="CE156" s="294"/>
      <c r="CF156" s="294"/>
      <c r="CG156" s="294"/>
      <c r="CH156" s="295"/>
      <c r="CI156" s="62">
        <f t="shared" si="6"/>
        <v>0</v>
      </c>
    </row>
    <row r="157" spans="1:87" ht="35.1" customHeight="1" x14ac:dyDescent="0.25">
      <c r="A157" s="40">
        <f t="shared" si="7"/>
        <v>145</v>
      </c>
      <c r="B157" s="305"/>
      <c r="C157" s="305"/>
      <c r="D157" s="316"/>
      <c r="E157" s="316"/>
      <c r="F157" s="316"/>
      <c r="G157" s="317"/>
      <c r="H157" s="318"/>
      <c r="I157" s="47"/>
      <c r="J157" s="71"/>
      <c r="K157" s="308"/>
      <c r="L157" s="308"/>
      <c r="M157" s="319"/>
      <c r="N157" s="319"/>
      <c r="O157" s="310"/>
      <c r="P157" s="310"/>
      <c r="Q157" s="320"/>
      <c r="R157" s="320"/>
      <c r="S157" s="298"/>
      <c r="T157" s="299"/>
      <c r="U157" s="298"/>
      <c r="V157" s="299"/>
      <c r="W157" s="296"/>
      <c r="X157" s="297"/>
      <c r="Y157" s="296"/>
      <c r="Z157" s="297"/>
      <c r="AA157" s="298"/>
      <c r="AB157" s="299"/>
      <c r="AC157" s="298"/>
      <c r="AD157" s="299"/>
      <c r="AE157" s="296"/>
      <c r="AF157" s="297"/>
      <c r="AG157" s="296"/>
      <c r="AH157" s="297"/>
      <c r="AI157" s="298"/>
      <c r="AJ157" s="299"/>
      <c r="AK157" s="298"/>
      <c r="AL157" s="299"/>
      <c r="AM157" s="296"/>
      <c r="AN157" s="297"/>
      <c r="AO157" s="296"/>
      <c r="AP157" s="297"/>
      <c r="AQ157" s="298"/>
      <c r="AR157" s="299"/>
      <c r="AS157" s="298"/>
      <c r="AT157" s="299"/>
      <c r="AU157" s="296"/>
      <c r="AV157" s="297"/>
      <c r="AW157" s="296"/>
      <c r="AX157" s="297"/>
      <c r="AY157" s="298"/>
      <c r="AZ157" s="299"/>
      <c r="BA157" s="298"/>
      <c r="BB157" s="299"/>
      <c r="BC157" s="296"/>
      <c r="BD157" s="297"/>
      <c r="BE157" s="296"/>
      <c r="BF157" s="297"/>
      <c r="BG157" s="298"/>
      <c r="BH157" s="299"/>
      <c r="BI157" s="298"/>
      <c r="BJ157" s="299"/>
      <c r="BK157" s="296"/>
      <c r="BL157" s="297"/>
      <c r="BM157" s="296"/>
      <c r="BN157" s="297"/>
      <c r="BO157" s="300"/>
      <c r="BP157" s="300"/>
      <c r="BQ157" s="300"/>
      <c r="BR157" s="66"/>
      <c r="BS157" s="301"/>
      <c r="BT157" s="302"/>
      <c r="BU157" s="324"/>
      <c r="BV157" s="324"/>
      <c r="BW157" s="324"/>
      <c r="BX157" s="324"/>
      <c r="BY157" s="324"/>
      <c r="BZ157" s="324"/>
      <c r="CA157" s="324"/>
      <c r="CB157" s="293"/>
      <c r="CC157" s="294"/>
      <c r="CD157" s="294"/>
      <c r="CE157" s="294"/>
      <c r="CF157" s="294"/>
      <c r="CG157" s="294"/>
      <c r="CH157" s="295"/>
      <c r="CI157" s="62">
        <f t="shared" si="6"/>
        <v>0</v>
      </c>
    </row>
    <row r="158" spans="1:87" ht="35.1" customHeight="1" x14ac:dyDescent="0.25">
      <c r="A158" s="40">
        <f t="shared" si="7"/>
        <v>146</v>
      </c>
      <c r="B158" s="304"/>
      <c r="C158" s="304"/>
      <c r="D158" s="305"/>
      <c r="E158" s="305"/>
      <c r="F158" s="305"/>
      <c r="G158" s="306"/>
      <c r="H158" s="307"/>
      <c r="I158" s="47"/>
      <c r="J158" s="72"/>
      <c r="K158" s="308"/>
      <c r="L158" s="308"/>
      <c r="M158" s="309"/>
      <c r="N158" s="309"/>
      <c r="O158" s="310"/>
      <c r="P158" s="310"/>
      <c r="Q158" s="311"/>
      <c r="R158" s="311"/>
      <c r="S158" s="298"/>
      <c r="T158" s="299"/>
      <c r="U158" s="298"/>
      <c r="V158" s="299"/>
      <c r="W158" s="312"/>
      <c r="X158" s="313"/>
      <c r="Y158" s="312"/>
      <c r="Z158" s="313"/>
      <c r="AA158" s="298"/>
      <c r="AB158" s="299"/>
      <c r="AC158" s="298"/>
      <c r="AD158" s="299"/>
      <c r="AE158" s="312"/>
      <c r="AF158" s="313"/>
      <c r="AG158" s="312"/>
      <c r="AH158" s="313"/>
      <c r="AI158" s="298"/>
      <c r="AJ158" s="299"/>
      <c r="AK158" s="298"/>
      <c r="AL158" s="299"/>
      <c r="AM158" s="312"/>
      <c r="AN158" s="313"/>
      <c r="AO158" s="312"/>
      <c r="AP158" s="313"/>
      <c r="AQ158" s="298"/>
      <c r="AR158" s="299"/>
      <c r="AS158" s="298"/>
      <c r="AT158" s="299"/>
      <c r="AU158" s="312"/>
      <c r="AV158" s="313"/>
      <c r="AW158" s="312"/>
      <c r="AX158" s="313"/>
      <c r="AY158" s="298"/>
      <c r="AZ158" s="299"/>
      <c r="BA158" s="298"/>
      <c r="BB158" s="299"/>
      <c r="BC158" s="312"/>
      <c r="BD158" s="313"/>
      <c r="BE158" s="312"/>
      <c r="BF158" s="313"/>
      <c r="BG158" s="298"/>
      <c r="BH158" s="299"/>
      <c r="BI158" s="298"/>
      <c r="BJ158" s="299"/>
      <c r="BK158" s="312"/>
      <c r="BL158" s="313"/>
      <c r="BM158" s="312"/>
      <c r="BN158" s="313"/>
      <c r="BO158" s="300"/>
      <c r="BP158" s="300"/>
      <c r="BQ158" s="300"/>
      <c r="BR158" s="66"/>
      <c r="BS158" s="314"/>
      <c r="BT158" s="315"/>
      <c r="BU158" s="324"/>
      <c r="BV158" s="324"/>
      <c r="BW158" s="324"/>
      <c r="BX158" s="324"/>
      <c r="BY158" s="324"/>
      <c r="BZ158" s="324"/>
      <c r="CA158" s="324"/>
      <c r="CB158" s="293"/>
      <c r="CC158" s="294"/>
      <c r="CD158" s="294"/>
      <c r="CE158" s="294"/>
      <c r="CF158" s="294"/>
      <c r="CG158" s="294"/>
      <c r="CH158" s="295"/>
      <c r="CI158" s="62">
        <f t="shared" si="6"/>
        <v>0</v>
      </c>
    </row>
    <row r="159" spans="1:87" ht="35.1" customHeight="1" x14ac:dyDescent="0.25">
      <c r="A159" s="40">
        <f t="shared" si="7"/>
        <v>147</v>
      </c>
      <c r="B159" s="305"/>
      <c r="C159" s="305"/>
      <c r="D159" s="316"/>
      <c r="E159" s="316"/>
      <c r="F159" s="316"/>
      <c r="G159" s="317"/>
      <c r="H159" s="318"/>
      <c r="I159" s="47"/>
      <c r="J159" s="71"/>
      <c r="K159" s="308"/>
      <c r="L159" s="308"/>
      <c r="M159" s="319"/>
      <c r="N159" s="319"/>
      <c r="O159" s="310"/>
      <c r="P159" s="310"/>
      <c r="Q159" s="320"/>
      <c r="R159" s="320"/>
      <c r="S159" s="298"/>
      <c r="T159" s="299"/>
      <c r="U159" s="298"/>
      <c r="V159" s="299"/>
      <c r="W159" s="296"/>
      <c r="X159" s="297"/>
      <c r="Y159" s="296"/>
      <c r="Z159" s="297"/>
      <c r="AA159" s="298"/>
      <c r="AB159" s="299"/>
      <c r="AC159" s="298"/>
      <c r="AD159" s="299"/>
      <c r="AE159" s="296"/>
      <c r="AF159" s="297"/>
      <c r="AG159" s="296"/>
      <c r="AH159" s="297"/>
      <c r="AI159" s="298"/>
      <c r="AJ159" s="299"/>
      <c r="AK159" s="298"/>
      <c r="AL159" s="299"/>
      <c r="AM159" s="296"/>
      <c r="AN159" s="297"/>
      <c r="AO159" s="296"/>
      <c r="AP159" s="297"/>
      <c r="AQ159" s="298"/>
      <c r="AR159" s="299"/>
      <c r="AS159" s="298"/>
      <c r="AT159" s="299"/>
      <c r="AU159" s="296"/>
      <c r="AV159" s="297"/>
      <c r="AW159" s="296"/>
      <c r="AX159" s="297"/>
      <c r="AY159" s="298"/>
      <c r="AZ159" s="299"/>
      <c r="BA159" s="298"/>
      <c r="BB159" s="299"/>
      <c r="BC159" s="296"/>
      <c r="BD159" s="297"/>
      <c r="BE159" s="296"/>
      <c r="BF159" s="297"/>
      <c r="BG159" s="298"/>
      <c r="BH159" s="299"/>
      <c r="BI159" s="298"/>
      <c r="BJ159" s="299"/>
      <c r="BK159" s="296"/>
      <c r="BL159" s="297"/>
      <c r="BM159" s="296"/>
      <c r="BN159" s="297"/>
      <c r="BO159" s="300"/>
      <c r="BP159" s="300"/>
      <c r="BQ159" s="300"/>
      <c r="BR159" s="66"/>
      <c r="BS159" s="301"/>
      <c r="BT159" s="302"/>
      <c r="BU159" s="324"/>
      <c r="BV159" s="324"/>
      <c r="BW159" s="324"/>
      <c r="BX159" s="324"/>
      <c r="BY159" s="324"/>
      <c r="BZ159" s="324"/>
      <c r="CA159" s="324"/>
      <c r="CB159" s="293"/>
      <c r="CC159" s="294"/>
      <c r="CD159" s="294"/>
      <c r="CE159" s="294"/>
      <c r="CF159" s="294"/>
      <c r="CG159" s="294"/>
      <c r="CH159" s="295"/>
      <c r="CI159" s="62">
        <f t="shared" si="6"/>
        <v>0</v>
      </c>
    </row>
    <row r="160" spans="1:87" ht="35.1" customHeight="1" x14ac:dyDescent="0.25">
      <c r="A160" s="40">
        <f t="shared" si="7"/>
        <v>148</v>
      </c>
      <c r="B160" s="304"/>
      <c r="C160" s="304"/>
      <c r="D160" s="305"/>
      <c r="E160" s="305"/>
      <c r="F160" s="305"/>
      <c r="G160" s="306"/>
      <c r="H160" s="307"/>
      <c r="I160" s="47"/>
      <c r="J160" s="72"/>
      <c r="K160" s="308"/>
      <c r="L160" s="308"/>
      <c r="M160" s="309"/>
      <c r="N160" s="309"/>
      <c r="O160" s="310"/>
      <c r="P160" s="310"/>
      <c r="Q160" s="311"/>
      <c r="R160" s="311"/>
      <c r="S160" s="298"/>
      <c r="T160" s="299"/>
      <c r="U160" s="298"/>
      <c r="V160" s="299"/>
      <c r="W160" s="312"/>
      <c r="X160" s="313"/>
      <c r="Y160" s="312"/>
      <c r="Z160" s="313"/>
      <c r="AA160" s="298"/>
      <c r="AB160" s="299"/>
      <c r="AC160" s="298"/>
      <c r="AD160" s="299"/>
      <c r="AE160" s="312"/>
      <c r="AF160" s="313"/>
      <c r="AG160" s="312"/>
      <c r="AH160" s="313"/>
      <c r="AI160" s="298"/>
      <c r="AJ160" s="299"/>
      <c r="AK160" s="298"/>
      <c r="AL160" s="299"/>
      <c r="AM160" s="312"/>
      <c r="AN160" s="313"/>
      <c r="AO160" s="312"/>
      <c r="AP160" s="313"/>
      <c r="AQ160" s="298"/>
      <c r="AR160" s="299"/>
      <c r="AS160" s="298"/>
      <c r="AT160" s="299"/>
      <c r="AU160" s="312"/>
      <c r="AV160" s="313"/>
      <c r="AW160" s="312"/>
      <c r="AX160" s="313"/>
      <c r="AY160" s="298"/>
      <c r="AZ160" s="299"/>
      <c r="BA160" s="298"/>
      <c r="BB160" s="299"/>
      <c r="BC160" s="312"/>
      <c r="BD160" s="313"/>
      <c r="BE160" s="312"/>
      <c r="BF160" s="313"/>
      <c r="BG160" s="298"/>
      <c r="BH160" s="299"/>
      <c r="BI160" s="298"/>
      <c r="BJ160" s="299"/>
      <c r="BK160" s="312"/>
      <c r="BL160" s="313"/>
      <c r="BM160" s="312"/>
      <c r="BN160" s="313"/>
      <c r="BO160" s="300"/>
      <c r="BP160" s="300"/>
      <c r="BQ160" s="300"/>
      <c r="BR160" s="66"/>
      <c r="BS160" s="314"/>
      <c r="BT160" s="315"/>
      <c r="BU160" s="324"/>
      <c r="BV160" s="324"/>
      <c r="BW160" s="324"/>
      <c r="BX160" s="324"/>
      <c r="BY160" s="324"/>
      <c r="BZ160" s="324"/>
      <c r="CA160" s="324"/>
      <c r="CB160" s="293"/>
      <c r="CC160" s="294"/>
      <c r="CD160" s="294"/>
      <c r="CE160" s="294"/>
      <c r="CF160" s="294"/>
      <c r="CG160" s="294"/>
      <c r="CH160" s="295"/>
      <c r="CI160" s="62">
        <f t="shared" si="6"/>
        <v>0</v>
      </c>
    </row>
    <row r="161" spans="1:87" ht="35.1" customHeight="1" x14ac:dyDescent="0.25">
      <c r="A161" s="40">
        <f t="shared" si="7"/>
        <v>149</v>
      </c>
      <c r="B161" s="305"/>
      <c r="C161" s="305"/>
      <c r="D161" s="316"/>
      <c r="E161" s="316"/>
      <c r="F161" s="316"/>
      <c r="G161" s="317"/>
      <c r="H161" s="318"/>
      <c r="I161" s="47"/>
      <c r="J161" s="71"/>
      <c r="K161" s="308"/>
      <c r="L161" s="308"/>
      <c r="M161" s="319"/>
      <c r="N161" s="319"/>
      <c r="O161" s="310"/>
      <c r="P161" s="310"/>
      <c r="Q161" s="320"/>
      <c r="R161" s="320"/>
      <c r="S161" s="298"/>
      <c r="T161" s="299"/>
      <c r="U161" s="298"/>
      <c r="V161" s="299"/>
      <c r="W161" s="296"/>
      <c r="X161" s="297"/>
      <c r="Y161" s="296"/>
      <c r="Z161" s="297"/>
      <c r="AA161" s="298"/>
      <c r="AB161" s="299"/>
      <c r="AC161" s="298"/>
      <c r="AD161" s="299"/>
      <c r="AE161" s="296"/>
      <c r="AF161" s="297"/>
      <c r="AG161" s="296"/>
      <c r="AH161" s="297"/>
      <c r="AI161" s="298"/>
      <c r="AJ161" s="299"/>
      <c r="AK161" s="298"/>
      <c r="AL161" s="299"/>
      <c r="AM161" s="296"/>
      <c r="AN161" s="297"/>
      <c r="AO161" s="296"/>
      <c r="AP161" s="297"/>
      <c r="AQ161" s="298"/>
      <c r="AR161" s="299"/>
      <c r="AS161" s="298"/>
      <c r="AT161" s="299"/>
      <c r="AU161" s="296"/>
      <c r="AV161" s="297"/>
      <c r="AW161" s="296"/>
      <c r="AX161" s="297"/>
      <c r="AY161" s="298"/>
      <c r="AZ161" s="299"/>
      <c r="BA161" s="298"/>
      <c r="BB161" s="299"/>
      <c r="BC161" s="296"/>
      <c r="BD161" s="297"/>
      <c r="BE161" s="296"/>
      <c r="BF161" s="297"/>
      <c r="BG161" s="298"/>
      <c r="BH161" s="299"/>
      <c r="BI161" s="298"/>
      <c r="BJ161" s="299"/>
      <c r="BK161" s="296"/>
      <c r="BL161" s="297"/>
      <c r="BM161" s="296"/>
      <c r="BN161" s="297"/>
      <c r="BO161" s="300"/>
      <c r="BP161" s="300"/>
      <c r="BQ161" s="300"/>
      <c r="BR161" s="66"/>
      <c r="BS161" s="301"/>
      <c r="BT161" s="302"/>
      <c r="BU161" s="324"/>
      <c r="BV161" s="324"/>
      <c r="BW161" s="324"/>
      <c r="BX161" s="324"/>
      <c r="BY161" s="324"/>
      <c r="BZ161" s="324"/>
      <c r="CA161" s="324"/>
      <c r="CB161" s="293"/>
      <c r="CC161" s="294"/>
      <c r="CD161" s="294"/>
      <c r="CE161" s="294"/>
      <c r="CF161" s="294"/>
      <c r="CG161" s="294"/>
      <c r="CH161" s="295"/>
      <c r="CI161" s="62">
        <f t="shared" si="6"/>
        <v>0</v>
      </c>
    </row>
    <row r="162" spans="1:87" ht="35.1" customHeight="1" x14ac:dyDescent="0.25">
      <c r="A162" s="40">
        <f t="shared" si="7"/>
        <v>150</v>
      </c>
      <c r="B162" s="304"/>
      <c r="C162" s="304"/>
      <c r="D162" s="305"/>
      <c r="E162" s="305"/>
      <c r="F162" s="305"/>
      <c r="G162" s="306"/>
      <c r="H162" s="307"/>
      <c r="I162" s="47"/>
      <c r="J162" s="72"/>
      <c r="K162" s="308"/>
      <c r="L162" s="308"/>
      <c r="M162" s="309"/>
      <c r="N162" s="309"/>
      <c r="O162" s="310"/>
      <c r="P162" s="310"/>
      <c r="Q162" s="311"/>
      <c r="R162" s="311"/>
      <c r="S162" s="298"/>
      <c r="T162" s="299"/>
      <c r="U162" s="298"/>
      <c r="V162" s="299"/>
      <c r="W162" s="312"/>
      <c r="X162" s="313"/>
      <c r="Y162" s="312"/>
      <c r="Z162" s="313"/>
      <c r="AA162" s="298"/>
      <c r="AB162" s="299"/>
      <c r="AC162" s="298"/>
      <c r="AD162" s="299"/>
      <c r="AE162" s="312"/>
      <c r="AF162" s="313"/>
      <c r="AG162" s="312"/>
      <c r="AH162" s="313"/>
      <c r="AI162" s="298"/>
      <c r="AJ162" s="299"/>
      <c r="AK162" s="298"/>
      <c r="AL162" s="299"/>
      <c r="AM162" s="312"/>
      <c r="AN162" s="313"/>
      <c r="AO162" s="312"/>
      <c r="AP162" s="313"/>
      <c r="AQ162" s="298"/>
      <c r="AR162" s="299"/>
      <c r="AS162" s="298"/>
      <c r="AT162" s="299"/>
      <c r="AU162" s="312"/>
      <c r="AV162" s="313"/>
      <c r="AW162" s="312"/>
      <c r="AX162" s="313"/>
      <c r="AY162" s="298"/>
      <c r="AZ162" s="299"/>
      <c r="BA162" s="298"/>
      <c r="BB162" s="299"/>
      <c r="BC162" s="312"/>
      <c r="BD162" s="313"/>
      <c r="BE162" s="312"/>
      <c r="BF162" s="313"/>
      <c r="BG162" s="298"/>
      <c r="BH162" s="299"/>
      <c r="BI162" s="298"/>
      <c r="BJ162" s="299"/>
      <c r="BK162" s="312"/>
      <c r="BL162" s="313"/>
      <c r="BM162" s="312"/>
      <c r="BN162" s="313"/>
      <c r="BO162" s="300"/>
      <c r="BP162" s="300"/>
      <c r="BQ162" s="300"/>
      <c r="BR162" s="66"/>
      <c r="BS162" s="314"/>
      <c r="BT162" s="315"/>
      <c r="BU162" s="324"/>
      <c r="BV162" s="324"/>
      <c r="BW162" s="324"/>
      <c r="BX162" s="324"/>
      <c r="BY162" s="324"/>
      <c r="BZ162" s="324"/>
      <c r="CA162" s="324"/>
      <c r="CB162" s="293"/>
      <c r="CC162" s="294"/>
      <c r="CD162" s="294"/>
      <c r="CE162" s="294"/>
      <c r="CF162" s="294"/>
      <c r="CG162" s="294"/>
      <c r="CH162" s="295"/>
      <c r="CI162" s="62">
        <f t="shared" si="6"/>
        <v>0</v>
      </c>
    </row>
    <row r="163" spans="1:87" ht="35.1" customHeight="1" x14ac:dyDescent="0.25">
      <c r="A163" s="40">
        <f t="shared" si="7"/>
        <v>151</v>
      </c>
      <c r="B163" s="305"/>
      <c r="C163" s="305"/>
      <c r="D163" s="316"/>
      <c r="E163" s="316"/>
      <c r="F163" s="316"/>
      <c r="G163" s="317"/>
      <c r="H163" s="318"/>
      <c r="I163" s="47"/>
      <c r="J163" s="71"/>
      <c r="K163" s="308"/>
      <c r="L163" s="308"/>
      <c r="M163" s="319"/>
      <c r="N163" s="319"/>
      <c r="O163" s="310"/>
      <c r="P163" s="310"/>
      <c r="Q163" s="320"/>
      <c r="R163" s="320"/>
      <c r="S163" s="298"/>
      <c r="T163" s="299"/>
      <c r="U163" s="298"/>
      <c r="V163" s="299"/>
      <c r="W163" s="296"/>
      <c r="X163" s="297"/>
      <c r="Y163" s="296"/>
      <c r="Z163" s="297"/>
      <c r="AA163" s="298"/>
      <c r="AB163" s="299"/>
      <c r="AC163" s="298"/>
      <c r="AD163" s="299"/>
      <c r="AE163" s="296"/>
      <c r="AF163" s="297"/>
      <c r="AG163" s="296"/>
      <c r="AH163" s="297"/>
      <c r="AI163" s="298"/>
      <c r="AJ163" s="299"/>
      <c r="AK163" s="298"/>
      <c r="AL163" s="299"/>
      <c r="AM163" s="296"/>
      <c r="AN163" s="297"/>
      <c r="AO163" s="296"/>
      <c r="AP163" s="297"/>
      <c r="AQ163" s="298"/>
      <c r="AR163" s="299"/>
      <c r="AS163" s="298"/>
      <c r="AT163" s="299"/>
      <c r="AU163" s="296"/>
      <c r="AV163" s="297"/>
      <c r="AW163" s="296"/>
      <c r="AX163" s="297"/>
      <c r="AY163" s="298"/>
      <c r="AZ163" s="299"/>
      <c r="BA163" s="298"/>
      <c r="BB163" s="299"/>
      <c r="BC163" s="296"/>
      <c r="BD163" s="297"/>
      <c r="BE163" s="296"/>
      <c r="BF163" s="297"/>
      <c r="BG163" s="298"/>
      <c r="BH163" s="299"/>
      <c r="BI163" s="298"/>
      <c r="BJ163" s="299"/>
      <c r="BK163" s="296"/>
      <c r="BL163" s="297"/>
      <c r="BM163" s="296"/>
      <c r="BN163" s="297"/>
      <c r="BO163" s="300"/>
      <c r="BP163" s="300"/>
      <c r="BQ163" s="300"/>
      <c r="BR163" s="66"/>
      <c r="BS163" s="301"/>
      <c r="BT163" s="302"/>
      <c r="BU163" s="324"/>
      <c r="BV163" s="324"/>
      <c r="BW163" s="324"/>
      <c r="BX163" s="324"/>
      <c r="BY163" s="324"/>
      <c r="BZ163" s="324"/>
      <c r="CA163" s="324"/>
      <c r="CB163" s="293"/>
      <c r="CC163" s="294"/>
      <c r="CD163" s="294"/>
      <c r="CE163" s="294"/>
      <c r="CF163" s="294"/>
      <c r="CG163" s="294"/>
      <c r="CH163" s="295"/>
      <c r="CI163" s="62">
        <f t="shared" si="6"/>
        <v>0</v>
      </c>
    </row>
    <row r="164" spans="1:87" ht="35.1" customHeight="1" x14ac:dyDescent="0.25">
      <c r="A164" s="40">
        <f t="shared" si="7"/>
        <v>152</v>
      </c>
      <c r="B164" s="304"/>
      <c r="C164" s="304"/>
      <c r="D164" s="305"/>
      <c r="E164" s="305"/>
      <c r="F164" s="305"/>
      <c r="G164" s="306"/>
      <c r="H164" s="307"/>
      <c r="I164" s="47"/>
      <c r="J164" s="72"/>
      <c r="K164" s="308"/>
      <c r="L164" s="308"/>
      <c r="M164" s="309"/>
      <c r="N164" s="309"/>
      <c r="O164" s="310"/>
      <c r="P164" s="310"/>
      <c r="Q164" s="311"/>
      <c r="R164" s="311"/>
      <c r="S164" s="298"/>
      <c r="T164" s="299"/>
      <c r="U164" s="298"/>
      <c r="V164" s="299"/>
      <c r="W164" s="312"/>
      <c r="X164" s="313"/>
      <c r="Y164" s="312"/>
      <c r="Z164" s="313"/>
      <c r="AA164" s="298"/>
      <c r="AB164" s="299"/>
      <c r="AC164" s="298"/>
      <c r="AD164" s="299"/>
      <c r="AE164" s="312"/>
      <c r="AF164" s="313"/>
      <c r="AG164" s="312"/>
      <c r="AH164" s="313"/>
      <c r="AI164" s="298"/>
      <c r="AJ164" s="299"/>
      <c r="AK164" s="298"/>
      <c r="AL164" s="299"/>
      <c r="AM164" s="312"/>
      <c r="AN164" s="313"/>
      <c r="AO164" s="312"/>
      <c r="AP164" s="313"/>
      <c r="AQ164" s="298"/>
      <c r="AR164" s="299"/>
      <c r="AS164" s="298"/>
      <c r="AT164" s="299"/>
      <c r="AU164" s="312"/>
      <c r="AV164" s="313"/>
      <c r="AW164" s="312"/>
      <c r="AX164" s="313"/>
      <c r="AY164" s="298"/>
      <c r="AZ164" s="299"/>
      <c r="BA164" s="298"/>
      <c r="BB164" s="299"/>
      <c r="BC164" s="312"/>
      <c r="BD164" s="313"/>
      <c r="BE164" s="312"/>
      <c r="BF164" s="313"/>
      <c r="BG164" s="298"/>
      <c r="BH164" s="299"/>
      <c r="BI164" s="298"/>
      <c r="BJ164" s="299"/>
      <c r="BK164" s="312"/>
      <c r="BL164" s="313"/>
      <c r="BM164" s="312"/>
      <c r="BN164" s="313"/>
      <c r="BO164" s="300"/>
      <c r="BP164" s="300"/>
      <c r="BQ164" s="300"/>
      <c r="BR164" s="66"/>
      <c r="BS164" s="314"/>
      <c r="BT164" s="315"/>
      <c r="BU164" s="324"/>
      <c r="BV164" s="324"/>
      <c r="BW164" s="324"/>
      <c r="BX164" s="324"/>
      <c r="BY164" s="324"/>
      <c r="BZ164" s="324"/>
      <c r="CA164" s="324"/>
      <c r="CB164" s="293"/>
      <c r="CC164" s="294"/>
      <c r="CD164" s="294"/>
      <c r="CE164" s="294"/>
      <c r="CF164" s="294"/>
      <c r="CG164" s="294"/>
      <c r="CH164" s="295"/>
      <c r="CI164" s="62">
        <f t="shared" si="6"/>
        <v>0</v>
      </c>
    </row>
    <row r="165" spans="1:87" ht="35.1" customHeight="1" x14ac:dyDescent="0.25">
      <c r="A165" s="40">
        <f t="shared" si="7"/>
        <v>153</v>
      </c>
      <c r="B165" s="305"/>
      <c r="C165" s="305"/>
      <c r="D165" s="316"/>
      <c r="E165" s="316"/>
      <c r="F165" s="316"/>
      <c r="G165" s="317"/>
      <c r="H165" s="318"/>
      <c r="I165" s="47"/>
      <c r="J165" s="71"/>
      <c r="K165" s="308"/>
      <c r="L165" s="308"/>
      <c r="M165" s="319"/>
      <c r="N165" s="319"/>
      <c r="O165" s="310"/>
      <c r="P165" s="310"/>
      <c r="Q165" s="320"/>
      <c r="R165" s="320"/>
      <c r="S165" s="298"/>
      <c r="T165" s="299"/>
      <c r="U165" s="298"/>
      <c r="V165" s="299"/>
      <c r="W165" s="296"/>
      <c r="X165" s="297"/>
      <c r="Y165" s="296"/>
      <c r="Z165" s="297"/>
      <c r="AA165" s="298"/>
      <c r="AB165" s="299"/>
      <c r="AC165" s="298"/>
      <c r="AD165" s="299"/>
      <c r="AE165" s="296"/>
      <c r="AF165" s="297"/>
      <c r="AG165" s="296"/>
      <c r="AH165" s="297"/>
      <c r="AI165" s="298"/>
      <c r="AJ165" s="299"/>
      <c r="AK165" s="298"/>
      <c r="AL165" s="299"/>
      <c r="AM165" s="296"/>
      <c r="AN165" s="297"/>
      <c r="AO165" s="296"/>
      <c r="AP165" s="297"/>
      <c r="AQ165" s="298"/>
      <c r="AR165" s="299"/>
      <c r="AS165" s="298"/>
      <c r="AT165" s="299"/>
      <c r="AU165" s="296"/>
      <c r="AV165" s="297"/>
      <c r="AW165" s="296"/>
      <c r="AX165" s="297"/>
      <c r="AY165" s="298"/>
      <c r="AZ165" s="299"/>
      <c r="BA165" s="298"/>
      <c r="BB165" s="299"/>
      <c r="BC165" s="296"/>
      <c r="BD165" s="297"/>
      <c r="BE165" s="296"/>
      <c r="BF165" s="297"/>
      <c r="BG165" s="298"/>
      <c r="BH165" s="299"/>
      <c r="BI165" s="298"/>
      <c r="BJ165" s="299"/>
      <c r="BK165" s="296"/>
      <c r="BL165" s="297"/>
      <c r="BM165" s="296"/>
      <c r="BN165" s="297"/>
      <c r="BO165" s="300"/>
      <c r="BP165" s="300"/>
      <c r="BQ165" s="300"/>
      <c r="BR165" s="66"/>
      <c r="BS165" s="301"/>
      <c r="BT165" s="302"/>
      <c r="BU165" s="324"/>
      <c r="BV165" s="324"/>
      <c r="BW165" s="324"/>
      <c r="BX165" s="324"/>
      <c r="BY165" s="324"/>
      <c r="BZ165" s="324"/>
      <c r="CA165" s="324"/>
      <c r="CB165" s="293"/>
      <c r="CC165" s="294"/>
      <c r="CD165" s="294"/>
      <c r="CE165" s="294"/>
      <c r="CF165" s="294"/>
      <c r="CG165" s="294"/>
      <c r="CH165" s="295"/>
      <c r="CI165" s="62">
        <f t="shared" si="6"/>
        <v>0</v>
      </c>
    </row>
    <row r="166" spans="1:87" ht="35.1" customHeight="1" x14ac:dyDescent="0.25">
      <c r="A166" s="40">
        <f t="shared" si="7"/>
        <v>154</v>
      </c>
      <c r="B166" s="304"/>
      <c r="C166" s="304"/>
      <c r="D166" s="305"/>
      <c r="E166" s="305"/>
      <c r="F166" s="305"/>
      <c r="G166" s="306"/>
      <c r="H166" s="307"/>
      <c r="I166" s="47"/>
      <c r="J166" s="72"/>
      <c r="K166" s="308"/>
      <c r="L166" s="308"/>
      <c r="M166" s="309"/>
      <c r="N166" s="309"/>
      <c r="O166" s="310"/>
      <c r="P166" s="310"/>
      <c r="Q166" s="311"/>
      <c r="R166" s="311"/>
      <c r="S166" s="298"/>
      <c r="T166" s="299"/>
      <c r="U166" s="298"/>
      <c r="V166" s="299"/>
      <c r="W166" s="312"/>
      <c r="X166" s="313"/>
      <c r="Y166" s="312"/>
      <c r="Z166" s="313"/>
      <c r="AA166" s="298"/>
      <c r="AB166" s="299"/>
      <c r="AC166" s="298"/>
      <c r="AD166" s="299"/>
      <c r="AE166" s="312"/>
      <c r="AF166" s="313"/>
      <c r="AG166" s="312"/>
      <c r="AH166" s="313"/>
      <c r="AI166" s="298"/>
      <c r="AJ166" s="299"/>
      <c r="AK166" s="298"/>
      <c r="AL166" s="299"/>
      <c r="AM166" s="312"/>
      <c r="AN166" s="313"/>
      <c r="AO166" s="312"/>
      <c r="AP166" s="313"/>
      <c r="AQ166" s="298"/>
      <c r="AR166" s="299"/>
      <c r="AS166" s="298"/>
      <c r="AT166" s="299"/>
      <c r="AU166" s="312"/>
      <c r="AV166" s="313"/>
      <c r="AW166" s="312"/>
      <c r="AX166" s="313"/>
      <c r="AY166" s="298"/>
      <c r="AZ166" s="299"/>
      <c r="BA166" s="298"/>
      <c r="BB166" s="299"/>
      <c r="BC166" s="312"/>
      <c r="BD166" s="313"/>
      <c r="BE166" s="312"/>
      <c r="BF166" s="313"/>
      <c r="BG166" s="298"/>
      <c r="BH166" s="299"/>
      <c r="BI166" s="298"/>
      <c r="BJ166" s="299"/>
      <c r="BK166" s="312"/>
      <c r="BL166" s="313"/>
      <c r="BM166" s="312"/>
      <c r="BN166" s="313"/>
      <c r="BO166" s="300"/>
      <c r="BP166" s="300"/>
      <c r="BQ166" s="300"/>
      <c r="BR166" s="66"/>
      <c r="BS166" s="314"/>
      <c r="BT166" s="315"/>
      <c r="BU166" s="324"/>
      <c r="BV166" s="324"/>
      <c r="BW166" s="324"/>
      <c r="BX166" s="324"/>
      <c r="BY166" s="324"/>
      <c r="BZ166" s="324"/>
      <c r="CA166" s="324"/>
      <c r="CB166" s="293"/>
      <c r="CC166" s="294"/>
      <c r="CD166" s="294"/>
      <c r="CE166" s="294"/>
      <c r="CF166" s="294"/>
      <c r="CG166" s="294"/>
      <c r="CH166" s="295"/>
      <c r="CI166" s="62">
        <f t="shared" si="6"/>
        <v>0</v>
      </c>
    </row>
    <row r="167" spans="1:87" ht="35.1" customHeight="1" x14ac:dyDescent="0.25">
      <c r="A167" s="40">
        <f>ROW(A155)</f>
        <v>155</v>
      </c>
      <c r="B167" s="305"/>
      <c r="C167" s="305"/>
      <c r="D167" s="316"/>
      <c r="E167" s="316"/>
      <c r="F167" s="316"/>
      <c r="G167" s="317"/>
      <c r="H167" s="318"/>
      <c r="I167" s="47"/>
      <c r="J167" s="71"/>
      <c r="K167" s="308"/>
      <c r="L167" s="308"/>
      <c r="M167" s="319"/>
      <c r="N167" s="319"/>
      <c r="O167" s="310"/>
      <c r="P167" s="310"/>
      <c r="Q167" s="320"/>
      <c r="R167" s="320"/>
      <c r="S167" s="298"/>
      <c r="T167" s="299"/>
      <c r="U167" s="298"/>
      <c r="V167" s="299"/>
      <c r="W167" s="296"/>
      <c r="X167" s="297"/>
      <c r="Y167" s="296"/>
      <c r="Z167" s="297"/>
      <c r="AA167" s="298"/>
      <c r="AB167" s="299"/>
      <c r="AC167" s="298"/>
      <c r="AD167" s="299"/>
      <c r="AE167" s="296"/>
      <c r="AF167" s="297"/>
      <c r="AG167" s="296"/>
      <c r="AH167" s="297"/>
      <c r="AI167" s="298"/>
      <c r="AJ167" s="299"/>
      <c r="AK167" s="298"/>
      <c r="AL167" s="299"/>
      <c r="AM167" s="296"/>
      <c r="AN167" s="297"/>
      <c r="AO167" s="296"/>
      <c r="AP167" s="297"/>
      <c r="AQ167" s="298"/>
      <c r="AR167" s="299"/>
      <c r="AS167" s="298"/>
      <c r="AT167" s="299"/>
      <c r="AU167" s="296"/>
      <c r="AV167" s="297"/>
      <c r="AW167" s="296"/>
      <c r="AX167" s="297"/>
      <c r="AY167" s="298"/>
      <c r="AZ167" s="299"/>
      <c r="BA167" s="298"/>
      <c r="BB167" s="299"/>
      <c r="BC167" s="296"/>
      <c r="BD167" s="297"/>
      <c r="BE167" s="296"/>
      <c r="BF167" s="297"/>
      <c r="BG167" s="298"/>
      <c r="BH167" s="299"/>
      <c r="BI167" s="298"/>
      <c r="BJ167" s="299"/>
      <c r="BK167" s="296"/>
      <c r="BL167" s="297"/>
      <c r="BM167" s="296"/>
      <c r="BN167" s="297"/>
      <c r="BO167" s="321"/>
      <c r="BP167" s="322"/>
      <c r="BQ167" s="323"/>
      <c r="BR167" s="66"/>
      <c r="BS167" s="301"/>
      <c r="BT167" s="302"/>
      <c r="BU167" s="324"/>
      <c r="BV167" s="324"/>
      <c r="BW167" s="324"/>
      <c r="BX167" s="324"/>
      <c r="BY167" s="324"/>
      <c r="BZ167" s="324"/>
      <c r="CA167" s="324"/>
      <c r="CB167" s="293"/>
      <c r="CC167" s="294"/>
      <c r="CD167" s="294"/>
      <c r="CE167" s="294"/>
      <c r="CF167" s="294"/>
      <c r="CG167" s="294"/>
      <c r="CH167" s="295"/>
      <c r="CI167" s="62">
        <f t="shared" si="6"/>
        <v>0</v>
      </c>
    </row>
    <row r="168" spans="1:87" ht="35.1" customHeight="1" x14ac:dyDescent="0.25">
      <c r="A168" s="40">
        <f t="shared" si="7"/>
        <v>156</v>
      </c>
      <c r="B168" s="304"/>
      <c r="C168" s="304"/>
      <c r="D168" s="305"/>
      <c r="E168" s="305"/>
      <c r="F168" s="305"/>
      <c r="G168" s="306"/>
      <c r="H168" s="307"/>
      <c r="I168" s="47"/>
      <c r="J168" s="72"/>
      <c r="K168" s="308"/>
      <c r="L168" s="308"/>
      <c r="M168" s="309"/>
      <c r="N168" s="309"/>
      <c r="O168" s="310"/>
      <c r="P168" s="310"/>
      <c r="Q168" s="311"/>
      <c r="R168" s="311"/>
      <c r="S168" s="298"/>
      <c r="T168" s="299"/>
      <c r="U168" s="298"/>
      <c r="V168" s="299"/>
      <c r="W168" s="312"/>
      <c r="X168" s="313"/>
      <c r="Y168" s="312"/>
      <c r="Z168" s="313"/>
      <c r="AA168" s="298"/>
      <c r="AB168" s="299"/>
      <c r="AC168" s="298"/>
      <c r="AD168" s="299"/>
      <c r="AE168" s="312"/>
      <c r="AF168" s="313"/>
      <c r="AG168" s="312"/>
      <c r="AH168" s="313"/>
      <c r="AI168" s="298"/>
      <c r="AJ168" s="299"/>
      <c r="AK168" s="298"/>
      <c r="AL168" s="299"/>
      <c r="AM168" s="312"/>
      <c r="AN168" s="313"/>
      <c r="AO168" s="312"/>
      <c r="AP168" s="313"/>
      <c r="AQ168" s="298"/>
      <c r="AR168" s="299"/>
      <c r="AS168" s="298"/>
      <c r="AT168" s="299"/>
      <c r="AU168" s="312"/>
      <c r="AV168" s="313"/>
      <c r="AW168" s="312"/>
      <c r="AX168" s="313"/>
      <c r="AY168" s="298"/>
      <c r="AZ168" s="299"/>
      <c r="BA168" s="298"/>
      <c r="BB168" s="299"/>
      <c r="BC168" s="312"/>
      <c r="BD168" s="313"/>
      <c r="BE168" s="312"/>
      <c r="BF168" s="313"/>
      <c r="BG168" s="298"/>
      <c r="BH168" s="299"/>
      <c r="BI168" s="298"/>
      <c r="BJ168" s="299"/>
      <c r="BK168" s="312"/>
      <c r="BL168" s="313"/>
      <c r="BM168" s="312"/>
      <c r="BN168" s="313"/>
      <c r="BO168" s="300"/>
      <c r="BP168" s="300"/>
      <c r="BQ168" s="300"/>
      <c r="BR168" s="66"/>
      <c r="BS168" s="314"/>
      <c r="BT168" s="315"/>
      <c r="BU168" s="324"/>
      <c r="BV168" s="324"/>
      <c r="BW168" s="324"/>
      <c r="BX168" s="324"/>
      <c r="BY168" s="324"/>
      <c r="BZ168" s="324"/>
      <c r="CA168" s="324"/>
      <c r="CB168" s="293"/>
      <c r="CC168" s="294"/>
      <c r="CD168" s="294"/>
      <c r="CE168" s="294"/>
      <c r="CF168" s="294"/>
      <c r="CG168" s="294"/>
      <c r="CH168" s="295"/>
      <c r="CI168" s="62">
        <f t="shared" si="6"/>
        <v>0</v>
      </c>
    </row>
    <row r="169" spans="1:87" ht="35.1" customHeight="1" x14ac:dyDescent="0.25">
      <c r="A169" s="40">
        <f t="shared" si="7"/>
        <v>157</v>
      </c>
      <c r="B169" s="305"/>
      <c r="C169" s="305"/>
      <c r="D169" s="316"/>
      <c r="E169" s="316"/>
      <c r="F169" s="316"/>
      <c r="G169" s="317"/>
      <c r="H169" s="318"/>
      <c r="I169" s="47"/>
      <c r="J169" s="71"/>
      <c r="K169" s="308"/>
      <c r="L169" s="308"/>
      <c r="M169" s="319"/>
      <c r="N169" s="319"/>
      <c r="O169" s="310"/>
      <c r="P169" s="310"/>
      <c r="Q169" s="320"/>
      <c r="R169" s="320"/>
      <c r="S169" s="298"/>
      <c r="T169" s="299"/>
      <c r="U169" s="298"/>
      <c r="V169" s="299"/>
      <c r="W169" s="296"/>
      <c r="X169" s="297"/>
      <c r="Y169" s="296"/>
      <c r="Z169" s="297"/>
      <c r="AA169" s="298"/>
      <c r="AB169" s="299"/>
      <c r="AC169" s="298"/>
      <c r="AD169" s="299"/>
      <c r="AE169" s="296"/>
      <c r="AF169" s="297"/>
      <c r="AG169" s="296"/>
      <c r="AH169" s="297"/>
      <c r="AI169" s="298"/>
      <c r="AJ169" s="299"/>
      <c r="AK169" s="298"/>
      <c r="AL169" s="299"/>
      <c r="AM169" s="296"/>
      <c r="AN169" s="297"/>
      <c r="AO169" s="296"/>
      <c r="AP169" s="297"/>
      <c r="AQ169" s="298"/>
      <c r="AR169" s="299"/>
      <c r="AS169" s="298"/>
      <c r="AT169" s="299"/>
      <c r="AU169" s="296"/>
      <c r="AV169" s="297"/>
      <c r="AW169" s="296"/>
      <c r="AX169" s="297"/>
      <c r="AY169" s="298"/>
      <c r="AZ169" s="299"/>
      <c r="BA169" s="298"/>
      <c r="BB169" s="299"/>
      <c r="BC169" s="296"/>
      <c r="BD169" s="297"/>
      <c r="BE169" s="296"/>
      <c r="BF169" s="297"/>
      <c r="BG169" s="298"/>
      <c r="BH169" s="299"/>
      <c r="BI169" s="298"/>
      <c r="BJ169" s="299"/>
      <c r="BK169" s="296"/>
      <c r="BL169" s="297"/>
      <c r="BM169" s="296"/>
      <c r="BN169" s="297"/>
      <c r="BO169" s="300"/>
      <c r="BP169" s="300"/>
      <c r="BQ169" s="300"/>
      <c r="BR169" s="66"/>
      <c r="BS169" s="301"/>
      <c r="BT169" s="302"/>
      <c r="BU169" s="324"/>
      <c r="BV169" s="324"/>
      <c r="BW169" s="324"/>
      <c r="BX169" s="324"/>
      <c r="BY169" s="324"/>
      <c r="BZ169" s="324"/>
      <c r="CA169" s="324"/>
      <c r="CB169" s="293"/>
      <c r="CC169" s="294"/>
      <c r="CD169" s="294"/>
      <c r="CE169" s="294"/>
      <c r="CF169" s="294"/>
      <c r="CG169" s="294"/>
      <c r="CH169" s="295"/>
      <c r="CI169" s="62">
        <f t="shared" si="6"/>
        <v>0</v>
      </c>
    </row>
    <row r="170" spans="1:87" ht="35.1" customHeight="1" x14ac:dyDescent="0.25">
      <c r="A170" s="40">
        <f t="shared" si="7"/>
        <v>158</v>
      </c>
      <c r="B170" s="304"/>
      <c r="C170" s="304"/>
      <c r="D170" s="305"/>
      <c r="E170" s="305"/>
      <c r="F170" s="305"/>
      <c r="G170" s="306"/>
      <c r="H170" s="307"/>
      <c r="I170" s="47"/>
      <c r="J170" s="72"/>
      <c r="K170" s="308"/>
      <c r="L170" s="308"/>
      <c r="M170" s="309"/>
      <c r="N170" s="309"/>
      <c r="O170" s="310"/>
      <c r="P170" s="310"/>
      <c r="Q170" s="311"/>
      <c r="R170" s="311"/>
      <c r="S170" s="298"/>
      <c r="T170" s="299"/>
      <c r="U170" s="298"/>
      <c r="V170" s="299"/>
      <c r="W170" s="312"/>
      <c r="X170" s="313"/>
      <c r="Y170" s="312"/>
      <c r="Z170" s="313"/>
      <c r="AA170" s="298"/>
      <c r="AB170" s="299"/>
      <c r="AC170" s="298"/>
      <c r="AD170" s="299"/>
      <c r="AE170" s="312"/>
      <c r="AF170" s="313"/>
      <c r="AG170" s="312"/>
      <c r="AH170" s="313"/>
      <c r="AI170" s="298"/>
      <c r="AJ170" s="299"/>
      <c r="AK170" s="298"/>
      <c r="AL170" s="299"/>
      <c r="AM170" s="312"/>
      <c r="AN170" s="313"/>
      <c r="AO170" s="312"/>
      <c r="AP170" s="313"/>
      <c r="AQ170" s="298"/>
      <c r="AR170" s="299"/>
      <c r="AS170" s="298"/>
      <c r="AT170" s="299"/>
      <c r="AU170" s="312"/>
      <c r="AV170" s="313"/>
      <c r="AW170" s="312"/>
      <c r="AX170" s="313"/>
      <c r="AY170" s="298"/>
      <c r="AZ170" s="299"/>
      <c r="BA170" s="298"/>
      <c r="BB170" s="299"/>
      <c r="BC170" s="312"/>
      <c r="BD170" s="313"/>
      <c r="BE170" s="312"/>
      <c r="BF170" s="313"/>
      <c r="BG170" s="298"/>
      <c r="BH170" s="299"/>
      <c r="BI170" s="298"/>
      <c r="BJ170" s="299"/>
      <c r="BK170" s="312"/>
      <c r="BL170" s="313"/>
      <c r="BM170" s="312"/>
      <c r="BN170" s="313"/>
      <c r="BO170" s="300"/>
      <c r="BP170" s="300"/>
      <c r="BQ170" s="300"/>
      <c r="BR170" s="66"/>
      <c r="BS170" s="314"/>
      <c r="BT170" s="315"/>
      <c r="BU170" s="324"/>
      <c r="BV170" s="324"/>
      <c r="BW170" s="324"/>
      <c r="BX170" s="324"/>
      <c r="BY170" s="324"/>
      <c r="BZ170" s="324"/>
      <c r="CA170" s="324"/>
      <c r="CB170" s="293"/>
      <c r="CC170" s="294"/>
      <c r="CD170" s="294"/>
      <c r="CE170" s="294"/>
      <c r="CF170" s="294"/>
      <c r="CG170" s="294"/>
      <c r="CH170" s="295"/>
      <c r="CI170" s="62">
        <f t="shared" si="6"/>
        <v>0</v>
      </c>
    </row>
    <row r="171" spans="1:87" ht="35.1" customHeight="1" x14ac:dyDescent="0.25">
      <c r="A171" s="40">
        <f t="shared" si="7"/>
        <v>159</v>
      </c>
      <c r="B171" s="305"/>
      <c r="C171" s="305"/>
      <c r="D171" s="316"/>
      <c r="E171" s="316"/>
      <c r="F171" s="316"/>
      <c r="G171" s="317"/>
      <c r="H171" s="318"/>
      <c r="I171" s="47"/>
      <c r="J171" s="71"/>
      <c r="K171" s="308"/>
      <c r="L171" s="308"/>
      <c r="M171" s="319"/>
      <c r="N171" s="319"/>
      <c r="O171" s="310"/>
      <c r="P171" s="310"/>
      <c r="Q171" s="320"/>
      <c r="R171" s="320"/>
      <c r="S171" s="298"/>
      <c r="T171" s="299"/>
      <c r="U171" s="298"/>
      <c r="V171" s="299"/>
      <c r="W171" s="296"/>
      <c r="X171" s="297"/>
      <c r="Y171" s="296"/>
      <c r="Z171" s="297"/>
      <c r="AA171" s="298"/>
      <c r="AB171" s="299"/>
      <c r="AC171" s="298"/>
      <c r="AD171" s="299"/>
      <c r="AE171" s="296"/>
      <c r="AF171" s="297"/>
      <c r="AG171" s="296"/>
      <c r="AH171" s="297"/>
      <c r="AI171" s="298"/>
      <c r="AJ171" s="299"/>
      <c r="AK171" s="298"/>
      <c r="AL171" s="299"/>
      <c r="AM171" s="296"/>
      <c r="AN171" s="297"/>
      <c r="AO171" s="296"/>
      <c r="AP171" s="297"/>
      <c r="AQ171" s="298"/>
      <c r="AR171" s="299"/>
      <c r="AS171" s="298"/>
      <c r="AT171" s="299"/>
      <c r="AU171" s="296"/>
      <c r="AV171" s="297"/>
      <c r="AW171" s="296"/>
      <c r="AX171" s="297"/>
      <c r="AY171" s="298"/>
      <c r="AZ171" s="299"/>
      <c r="BA171" s="298"/>
      <c r="BB171" s="299"/>
      <c r="BC171" s="296"/>
      <c r="BD171" s="297"/>
      <c r="BE171" s="296"/>
      <c r="BF171" s="297"/>
      <c r="BG171" s="298"/>
      <c r="BH171" s="299"/>
      <c r="BI171" s="298"/>
      <c r="BJ171" s="299"/>
      <c r="BK171" s="296"/>
      <c r="BL171" s="297"/>
      <c r="BM171" s="296"/>
      <c r="BN171" s="297"/>
      <c r="BO171" s="300"/>
      <c r="BP171" s="300"/>
      <c r="BQ171" s="300"/>
      <c r="BR171" s="66"/>
      <c r="BS171" s="301"/>
      <c r="BT171" s="302"/>
      <c r="BU171" s="324"/>
      <c r="BV171" s="324"/>
      <c r="BW171" s="324"/>
      <c r="BX171" s="324"/>
      <c r="BY171" s="324"/>
      <c r="BZ171" s="324"/>
      <c r="CA171" s="324"/>
      <c r="CB171" s="293"/>
      <c r="CC171" s="294"/>
      <c r="CD171" s="294"/>
      <c r="CE171" s="294"/>
      <c r="CF171" s="294"/>
      <c r="CG171" s="294"/>
      <c r="CH171" s="295"/>
      <c r="CI171" s="62">
        <f t="shared" si="6"/>
        <v>0</v>
      </c>
    </row>
    <row r="172" spans="1:87" ht="35.1" customHeight="1" x14ac:dyDescent="0.25">
      <c r="A172" s="40">
        <f t="shared" si="7"/>
        <v>160</v>
      </c>
      <c r="B172" s="304"/>
      <c r="C172" s="304"/>
      <c r="D172" s="305"/>
      <c r="E172" s="305"/>
      <c r="F172" s="305"/>
      <c r="G172" s="306"/>
      <c r="H172" s="307"/>
      <c r="I172" s="47"/>
      <c r="J172" s="72"/>
      <c r="K172" s="308"/>
      <c r="L172" s="308"/>
      <c r="M172" s="309"/>
      <c r="N172" s="309"/>
      <c r="O172" s="310"/>
      <c r="P172" s="310"/>
      <c r="Q172" s="311"/>
      <c r="R172" s="311"/>
      <c r="S172" s="298"/>
      <c r="T172" s="299"/>
      <c r="U172" s="298"/>
      <c r="V172" s="299"/>
      <c r="W172" s="312"/>
      <c r="X172" s="313"/>
      <c r="Y172" s="312"/>
      <c r="Z172" s="313"/>
      <c r="AA172" s="298"/>
      <c r="AB172" s="299"/>
      <c r="AC172" s="298"/>
      <c r="AD172" s="299"/>
      <c r="AE172" s="312"/>
      <c r="AF172" s="313"/>
      <c r="AG172" s="312"/>
      <c r="AH172" s="313"/>
      <c r="AI172" s="298"/>
      <c r="AJ172" s="299"/>
      <c r="AK172" s="298"/>
      <c r="AL172" s="299"/>
      <c r="AM172" s="312"/>
      <c r="AN172" s="313"/>
      <c r="AO172" s="312"/>
      <c r="AP172" s="313"/>
      <c r="AQ172" s="298"/>
      <c r="AR172" s="299"/>
      <c r="AS172" s="298"/>
      <c r="AT172" s="299"/>
      <c r="AU172" s="312"/>
      <c r="AV172" s="313"/>
      <c r="AW172" s="312"/>
      <c r="AX172" s="313"/>
      <c r="AY172" s="298"/>
      <c r="AZ172" s="299"/>
      <c r="BA172" s="298"/>
      <c r="BB172" s="299"/>
      <c r="BC172" s="312"/>
      <c r="BD172" s="313"/>
      <c r="BE172" s="312"/>
      <c r="BF172" s="313"/>
      <c r="BG172" s="298"/>
      <c r="BH172" s="299"/>
      <c r="BI172" s="298"/>
      <c r="BJ172" s="299"/>
      <c r="BK172" s="312"/>
      <c r="BL172" s="313"/>
      <c r="BM172" s="312"/>
      <c r="BN172" s="313"/>
      <c r="BO172" s="300"/>
      <c r="BP172" s="300"/>
      <c r="BQ172" s="300"/>
      <c r="BR172" s="66"/>
      <c r="BS172" s="314"/>
      <c r="BT172" s="315"/>
      <c r="BU172" s="324"/>
      <c r="BV172" s="324"/>
      <c r="BW172" s="324"/>
      <c r="BX172" s="324"/>
      <c r="BY172" s="324"/>
      <c r="BZ172" s="324"/>
      <c r="CA172" s="324"/>
      <c r="CB172" s="293"/>
      <c r="CC172" s="294"/>
      <c r="CD172" s="294"/>
      <c r="CE172" s="294"/>
      <c r="CF172" s="294"/>
      <c r="CG172" s="294"/>
      <c r="CH172" s="295"/>
      <c r="CI172" s="62">
        <f t="shared" si="6"/>
        <v>0</v>
      </c>
    </row>
    <row r="173" spans="1:87" ht="35.1" customHeight="1" x14ac:dyDescent="0.25">
      <c r="A173" s="40">
        <f t="shared" si="7"/>
        <v>161</v>
      </c>
      <c r="B173" s="305"/>
      <c r="C173" s="305"/>
      <c r="D173" s="316"/>
      <c r="E173" s="316"/>
      <c r="F173" s="316"/>
      <c r="G173" s="317"/>
      <c r="H173" s="318"/>
      <c r="I173" s="47"/>
      <c r="J173" s="71"/>
      <c r="K173" s="308"/>
      <c r="L173" s="308"/>
      <c r="M173" s="319"/>
      <c r="N173" s="319"/>
      <c r="O173" s="310"/>
      <c r="P173" s="310"/>
      <c r="Q173" s="320"/>
      <c r="R173" s="320"/>
      <c r="S173" s="298"/>
      <c r="T173" s="299"/>
      <c r="U173" s="298"/>
      <c r="V173" s="299"/>
      <c r="W173" s="296"/>
      <c r="X173" s="297"/>
      <c r="Y173" s="296"/>
      <c r="Z173" s="297"/>
      <c r="AA173" s="298"/>
      <c r="AB173" s="299"/>
      <c r="AC173" s="298"/>
      <c r="AD173" s="299"/>
      <c r="AE173" s="296"/>
      <c r="AF173" s="297"/>
      <c r="AG173" s="296"/>
      <c r="AH173" s="297"/>
      <c r="AI173" s="298"/>
      <c r="AJ173" s="299"/>
      <c r="AK173" s="298"/>
      <c r="AL173" s="299"/>
      <c r="AM173" s="296"/>
      <c r="AN173" s="297"/>
      <c r="AO173" s="296"/>
      <c r="AP173" s="297"/>
      <c r="AQ173" s="298"/>
      <c r="AR173" s="299"/>
      <c r="AS173" s="298"/>
      <c r="AT173" s="299"/>
      <c r="AU173" s="296"/>
      <c r="AV173" s="297"/>
      <c r="AW173" s="296"/>
      <c r="AX173" s="297"/>
      <c r="AY173" s="298"/>
      <c r="AZ173" s="299"/>
      <c r="BA173" s="298"/>
      <c r="BB173" s="299"/>
      <c r="BC173" s="296"/>
      <c r="BD173" s="297"/>
      <c r="BE173" s="296"/>
      <c r="BF173" s="297"/>
      <c r="BG173" s="298"/>
      <c r="BH173" s="299"/>
      <c r="BI173" s="298"/>
      <c r="BJ173" s="299"/>
      <c r="BK173" s="296"/>
      <c r="BL173" s="297"/>
      <c r="BM173" s="296"/>
      <c r="BN173" s="297"/>
      <c r="BO173" s="300"/>
      <c r="BP173" s="300"/>
      <c r="BQ173" s="300"/>
      <c r="BR173" s="66"/>
      <c r="BS173" s="301"/>
      <c r="BT173" s="302"/>
      <c r="BU173" s="324"/>
      <c r="BV173" s="324"/>
      <c r="BW173" s="324"/>
      <c r="BX173" s="324"/>
      <c r="BY173" s="324"/>
      <c r="BZ173" s="324"/>
      <c r="CA173" s="324"/>
      <c r="CB173" s="293"/>
      <c r="CC173" s="294"/>
      <c r="CD173" s="294"/>
      <c r="CE173" s="294"/>
      <c r="CF173" s="294"/>
      <c r="CG173" s="294"/>
      <c r="CH173" s="295"/>
      <c r="CI173" s="62">
        <f t="shared" si="6"/>
        <v>0</v>
      </c>
    </row>
    <row r="174" spans="1:87" ht="35.1" customHeight="1" x14ac:dyDescent="0.25">
      <c r="A174" s="40">
        <f t="shared" si="7"/>
        <v>162</v>
      </c>
      <c r="B174" s="304"/>
      <c r="C174" s="304"/>
      <c r="D174" s="305"/>
      <c r="E174" s="305"/>
      <c r="F174" s="305"/>
      <c r="G174" s="306"/>
      <c r="H174" s="307"/>
      <c r="I174" s="47"/>
      <c r="J174" s="72"/>
      <c r="K174" s="308"/>
      <c r="L174" s="308"/>
      <c r="M174" s="309"/>
      <c r="N174" s="309"/>
      <c r="O174" s="310"/>
      <c r="P174" s="310"/>
      <c r="Q174" s="311"/>
      <c r="R174" s="311"/>
      <c r="S174" s="298"/>
      <c r="T174" s="299"/>
      <c r="U174" s="298"/>
      <c r="V174" s="299"/>
      <c r="W174" s="312"/>
      <c r="X174" s="313"/>
      <c r="Y174" s="312"/>
      <c r="Z174" s="313"/>
      <c r="AA174" s="298"/>
      <c r="AB174" s="299"/>
      <c r="AC174" s="298"/>
      <c r="AD174" s="299"/>
      <c r="AE174" s="312"/>
      <c r="AF174" s="313"/>
      <c r="AG174" s="312"/>
      <c r="AH174" s="313"/>
      <c r="AI174" s="298"/>
      <c r="AJ174" s="299"/>
      <c r="AK174" s="298"/>
      <c r="AL174" s="299"/>
      <c r="AM174" s="312"/>
      <c r="AN174" s="313"/>
      <c r="AO174" s="312"/>
      <c r="AP174" s="313"/>
      <c r="AQ174" s="298"/>
      <c r="AR174" s="299"/>
      <c r="AS174" s="298"/>
      <c r="AT174" s="299"/>
      <c r="AU174" s="312"/>
      <c r="AV174" s="313"/>
      <c r="AW174" s="312"/>
      <c r="AX174" s="313"/>
      <c r="AY174" s="298"/>
      <c r="AZ174" s="299"/>
      <c r="BA174" s="298"/>
      <c r="BB174" s="299"/>
      <c r="BC174" s="312"/>
      <c r="BD174" s="313"/>
      <c r="BE174" s="312"/>
      <c r="BF174" s="313"/>
      <c r="BG174" s="298"/>
      <c r="BH174" s="299"/>
      <c r="BI174" s="298"/>
      <c r="BJ174" s="299"/>
      <c r="BK174" s="312"/>
      <c r="BL174" s="313"/>
      <c r="BM174" s="312"/>
      <c r="BN174" s="313"/>
      <c r="BO174" s="300"/>
      <c r="BP174" s="300"/>
      <c r="BQ174" s="300"/>
      <c r="BR174" s="66"/>
      <c r="BS174" s="314"/>
      <c r="BT174" s="315"/>
      <c r="BU174" s="324"/>
      <c r="BV174" s="324"/>
      <c r="BW174" s="324"/>
      <c r="BX174" s="324"/>
      <c r="BY174" s="324"/>
      <c r="BZ174" s="324"/>
      <c r="CA174" s="324"/>
      <c r="CB174" s="293"/>
      <c r="CC174" s="294"/>
      <c r="CD174" s="294"/>
      <c r="CE174" s="294"/>
      <c r="CF174" s="294"/>
      <c r="CG174" s="294"/>
      <c r="CH174" s="295"/>
      <c r="CI174" s="62">
        <f t="shared" si="6"/>
        <v>0</v>
      </c>
    </row>
    <row r="175" spans="1:87" ht="35.1" customHeight="1" x14ac:dyDescent="0.25">
      <c r="A175" s="40">
        <f t="shared" si="7"/>
        <v>163</v>
      </c>
      <c r="B175" s="305"/>
      <c r="C175" s="305"/>
      <c r="D175" s="316"/>
      <c r="E175" s="316"/>
      <c r="F175" s="316"/>
      <c r="G175" s="317"/>
      <c r="H175" s="318"/>
      <c r="I175" s="47"/>
      <c r="J175" s="71"/>
      <c r="K175" s="308"/>
      <c r="L175" s="308"/>
      <c r="M175" s="319"/>
      <c r="N175" s="319"/>
      <c r="O175" s="310"/>
      <c r="P175" s="310"/>
      <c r="Q175" s="320"/>
      <c r="R175" s="320"/>
      <c r="S175" s="298"/>
      <c r="T175" s="299"/>
      <c r="U175" s="298"/>
      <c r="V175" s="299"/>
      <c r="W175" s="296"/>
      <c r="X175" s="297"/>
      <c r="Y175" s="296"/>
      <c r="Z175" s="297"/>
      <c r="AA175" s="298"/>
      <c r="AB175" s="299"/>
      <c r="AC175" s="298"/>
      <c r="AD175" s="299"/>
      <c r="AE175" s="296"/>
      <c r="AF175" s="297"/>
      <c r="AG175" s="296"/>
      <c r="AH175" s="297"/>
      <c r="AI175" s="298"/>
      <c r="AJ175" s="299"/>
      <c r="AK175" s="298"/>
      <c r="AL175" s="299"/>
      <c r="AM175" s="296"/>
      <c r="AN175" s="297"/>
      <c r="AO175" s="296"/>
      <c r="AP175" s="297"/>
      <c r="AQ175" s="298"/>
      <c r="AR175" s="299"/>
      <c r="AS175" s="298"/>
      <c r="AT175" s="299"/>
      <c r="AU175" s="296"/>
      <c r="AV175" s="297"/>
      <c r="AW175" s="296"/>
      <c r="AX175" s="297"/>
      <c r="AY175" s="298"/>
      <c r="AZ175" s="299"/>
      <c r="BA175" s="298"/>
      <c r="BB175" s="299"/>
      <c r="BC175" s="296"/>
      <c r="BD175" s="297"/>
      <c r="BE175" s="296"/>
      <c r="BF175" s="297"/>
      <c r="BG175" s="298"/>
      <c r="BH175" s="299"/>
      <c r="BI175" s="298"/>
      <c r="BJ175" s="299"/>
      <c r="BK175" s="296"/>
      <c r="BL175" s="297"/>
      <c r="BM175" s="296"/>
      <c r="BN175" s="297"/>
      <c r="BO175" s="300"/>
      <c r="BP175" s="300"/>
      <c r="BQ175" s="300"/>
      <c r="BR175" s="66"/>
      <c r="BS175" s="301"/>
      <c r="BT175" s="302"/>
      <c r="BU175" s="324"/>
      <c r="BV175" s="324"/>
      <c r="BW175" s="324"/>
      <c r="BX175" s="324"/>
      <c r="BY175" s="324"/>
      <c r="BZ175" s="324"/>
      <c r="CA175" s="324"/>
      <c r="CB175" s="293"/>
      <c r="CC175" s="294"/>
      <c r="CD175" s="294"/>
      <c r="CE175" s="294"/>
      <c r="CF175" s="294"/>
      <c r="CG175" s="294"/>
      <c r="CH175" s="295"/>
      <c r="CI175" s="62">
        <f t="shared" si="6"/>
        <v>0</v>
      </c>
    </row>
    <row r="176" spans="1:87" ht="35.1" customHeight="1" x14ac:dyDescent="0.25">
      <c r="A176" s="40">
        <f t="shared" si="7"/>
        <v>164</v>
      </c>
      <c r="B176" s="304"/>
      <c r="C176" s="304"/>
      <c r="D176" s="305"/>
      <c r="E176" s="305"/>
      <c r="F176" s="305"/>
      <c r="G176" s="306"/>
      <c r="H176" s="307"/>
      <c r="I176" s="47"/>
      <c r="J176" s="72"/>
      <c r="K176" s="308"/>
      <c r="L176" s="308"/>
      <c r="M176" s="309"/>
      <c r="N176" s="309"/>
      <c r="O176" s="310"/>
      <c r="P176" s="310"/>
      <c r="Q176" s="311"/>
      <c r="R176" s="311"/>
      <c r="S176" s="298"/>
      <c r="T176" s="299"/>
      <c r="U176" s="298"/>
      <c r="V176" s="299"/>
      <c r="W176" s="312"/>
      <c r="X176" s="313"/>
      <c r="Y176" s="312"/>
      <c r="Z176" s="313"/>
      <c r="AA176" s="298"/>
      <c r="AB176" s="299"/>
      <c r="AC176" s="298"/>
      <c r="AD176" s="299"/>
      <c r="AE176" s="312"/>
      <c r="AF176" s="313"/>
      <c r="AG176" s="312"/>
      <c r="AH176" s="313"/>
      <c r="AI176" s="298"/>
      <c r="AJ176" s="299"/>
      <c r="AK176" s="298"/>
      <c r="AL176" s="299"/>
      <c r="AM176" s="312"/>
      <c r="AN176" s="313"/>
      <c r="AO176" s="312"/>
      <c r="AP176" s="313"/>
      <c r="AQ176" s="298"/>
      <c r="AR176" s="299"/>
      <c r="AS176" s="298"/>
      <c r="AT176" s="299"/>
      <c r="AU176" s="312"/>
      <c r="AV176" s="313"/>
      <c r="AW176" s="312"/>
      <c r="AX176" s="313"/>
      <c r="AY176" s="298"/>
      <c r="AZ176" s="299"/>
      <c r="BA176" s="298"/>
      <c r="BB176" s="299"/>
      <c r="BC176" s="312"/>
      <c r="BD176" s="313"/>
      <c r="BE176" s="312"/>
      <c r="BF176" s="313"/>
      <c r="BG176" s="298"/>
      <c r="BH176" s="299"/>
      <c r="BI176" s="298"/>
      <c r="BJ176" s="299"/>
      <c r="BK176" s="312"/>
      <c r="BL176" s="313"/>
      <c r="BM176" s="312"/>
      <c r="BN176" s="313"/>
      <c r="BO176" s="300"/>
      <c r="BP176" s="300"/>
      <c r="BQ176" s="300"/>
      <c r="BR176" s="66"/>
      <c r="BS176" s="314"/>
      <c r="BT176" s="315"/>
      <c r="BU176" s="324"/>
      <c r="BV176" s="324"/>
      <c r="BW176" s="324"/>
      <c r="BX176" s="324"/>
      <c r="BY176" s="324"/>
      <c r="BZ176" s="324"/>
      <c r="CA176" s="324"/>
      <c r="CB176" s="293"/>
      <c r="CC176" s="294"/>
      <c r="CD176" s="294"/>
      <c r="CE176" s="294"/>
      <c r="CF176" s="294"/>
      <c r="CG176" s="294"/>
      <c r="CH176" s="295"/>
      <c r="CI176" s="62">
        <f t="shared" si="6"/>
        <v>0</v>
      </c>
    </row>
    <row r="177" spans="1:87" ht="35.1" customHeight="1" x14ac:dyDescent="0.25">
      <c r="A177" s="40">
        <f t="shared" si="7"/>
        <v>165</v>
      </c>
      <c r="B177" s="305"/>
      <c r="C177" s="305"/>
      <c r="D177" s="316"/>
      <c r="E177" s="316"/>
      <c r="F177" s="316"/>
      <c r="G177" s="317"/>
      <c r="H177" s="318"/>
      <c r="I177" s="47"/>
      <c r="J177" s="71"/>
      <c r="K177" s="308"/>
      <c r="L177" s="308"/>
      <c r="M177" s="319"/>
      <c r="N177" s="319"/>
      <c r="O177" s="310"/>
      <c r="P177" s="310"/>
      <c r="Q177" s="320"/>
      <c r="R177" s="320"/>
      <c r="S177" s="298"/>
      <c r="T177" s="299"/>
      <c r="U177" s="298"/>
      <c r="V177" s="299"/>
      <c r="W177" s="296"/>
      <c r="X177" s="297"/>
      <c r="Y177" s="296"/>
      <c r="Z177" s="297"/>
      <c r="AA177" s="298"/>
      <c r="AB177" s="299"/>
      <c r="AC177" s="298"/>
      <c r="AD177" s="299"/>
      <c r="AE177" s="296"/>
      <c r="AF177" s="297"/>
      <c r="AG177" s="296"/>
      <c r="AH177" s="297"/>
      <c r="AI177" s="298"/>
      <c r="AJ177" s="299"/>
      <c r="AK177" s="298"/>
      <c r="AL177" s="299"/>
      <c r="AM177" s="296"/>
      <c r="AN177" s="297"/>
      <c r="AO177" s="296"/>
      <c r="AP177" s="297"/>
      <c r="AQ177" s="298"/>
      <c r="AR177" s="299"/>
      <c r="AS177" s="298"/>
      <c r="AT177" s="299"/>
      <c r="AU177" s="296"/>
      <c r="AV177" s="297"/>
      <c r="AW177" s="296"/>
      <c r="AX177" s="297"/>
      <c r="AY177" s="298"/>
      <c r="AZ177" s="299"/>
      <c r="BA177" s="298"/>
      <c r="BB177" s="299"/>
      <c r="BC177" s="296"/>
      <c r="BD177" s="297"/>
      <c r="BE177" s="296"/>
      <c r="BF177" s="297"/>
      <c r="BG177" s="298"/>
      <c r="BH177" s="299"/>
      <c r="BI177" s="298"/>
      <c r="BJ177" s="299"/>
      <c r="BK177" s="296"/>
      <c r="BL177" s="297"/>
      <c r="BM177" s="296"/>
      <c r="BN177" s="297"/>
      <c r="BO177" s="300"/>
      <c r="BP177" s="300"/>
      <c r="BQ177" s="300"/>
      <c r="BR177" s="66"/>
      <c r="BS177" s="301"/>
      <c r="BT177" s="302"/>
      <c r="BU177" s="324"/>
      <c r="BV177" s="324"/>
      <c r="BW177" s="324"/>
      <c r="BX177" s="324"/>
      <c r="BY177" s="324"/>
      <c r="BZ177" s="324"/>
      <c r="CA177" s="324"/>
      <c r="CB177" s="293"/>
      <c r="CC177" s="294"/>
      <c r="CD177" s="294"/>
      <c r="CE177" s="294"/>
      <c r="CF177" s="294"/>
      <c r="CG177" s="294"/>
      <c r="CH177" s="295"/>
      <c r="CI177" s="62">
        <f t="shared" si="6"/>
        <v>0</v>
      </c>
    </row>
    <row r="178" spans="1:87" ht="35.1" customHeight="1" x14ac:dyDescent="0.25">
      <c r="A178" s="40">
        <f t="shared" si="7"/>
        <v>166</v>
      </c>
      <c r="B178" s="304"/>
      <c r="C178" s="304"/>
      <c r="D178" s="305"/>
      <c r="E178" s="305"/>
      <c r="F178" s="305"/>
      <c r="G178" s="306"/>
      <c r="H178" s="307"/>
      <c r="I178" s="47"/>
      <c r="J178" s="72"/>
      <c r="K178" s="308"/>
      <c r="L178" s="308"/>
      <c r="M178" s="309"/>
      <c r="N178" s="309"/>
      <c r="O178" s="310"/>
      <c r="P178" s="310"/>
      <c r="Q178" s="311"/>
      <c r="R178" s="311"/>
      <c r="S178" s="298"/>
      <c r="T178" s="299"/>
      <c r="U178" s="298"/>
      <c r="V178" s="299"/>
      <c r="W178" s="312"/>
      <c r="X178" s="313"/>
      <c r="Y178" s="312"/>
      <c r="Z178" s="313"/>
      <c r="AA178" s="298"/>
      <c r="AB178" s="299"/>
      <c r="AC178" s="298"/>
      <c r="AD178" s="299"/>
      <c r="AE178" s="312"/>
      <c r="AF178" s="313"/>
      <c r="AG178" s="312"/>
      <c r="AH178" s="313"/>
      <c r="AI178" s="298"/>
      <c r="AJ178" s="299"/>
      <c r="AK178" s="298"/>
      <c r="AL178" s="299"/>
      <c r="AM178" s="312"/>
      <c r="AN178" s="313"/>
      <c r="AO178" s="312"/>
      <c r="AP178" s="313"/>
      <c r="AQ178" s="298"/>
      <c r="AR178" s="299"/>
      <c r="AS178" s="298"/>
      <c r="AT178" s="299"/>
      <c r="AU178" s="312"/>
      <c r="AV178" s="313"/>
      <c r="AW178" s="312"/>
      <c r="AX178" s="313"/>
      <c r="AY178" s="298"/>
      <c r="AZ178" s="299"/>
      <c r="BA178" s="298"/>
      <c r="BB178" s="299"/>
      <c r="BC178" s="312"/>
      <c r="BD178" s="313"/>
      <c r="BE178" s="312"/>
      <c r="BF178" s="313"/>
      <c r="BG178" s="298"/>
      <c r="BH178" s="299"/>
      <c r="BI178" s="298"/>
      <c r="BJ178" s="299"/>
      <c r="BK178" s="312"/>
      <c r="BL178" s="313"/>
      <c r="BM178" s="312"/>
      <c r="BN178" s="313"/>
      <c r="BO178" s="300"/>
      <c r="BP178" s="300"/>
      <c r="BQ178" s="300"/>
      <c r="BR178" s="66"/>
      <c r="BS178" s="314"/>
      <c r="BT178" s="315"/>
      <c r="BU178" s="324"/>
      <c r="BV178" s="324"/>
      <c r="BW178" s="324"/>
      <c r="BX178" s="324"/>
      <c r="BY178" s="324"/>
      <c r="BZ178" s="324"/>
      <c r="CA178" s="324"/>
      <c r="CB178" s="293"/>
      <c r="CC178" s="294"/>
      <c r="CD178" s="294"/>
      <c r="CE178" s="294"/>
      <c r="CF178" s="294"/>
      <c r="CG178" s="294"/>
      <c r="CH178" s="295"/>
      <c r="CI178" s="62">
        <f t="shared" si="6"/>
        <v>0</v>
      </c>
    </row>
    <row r="179" spans="1:87" ht="35.1" customHeight="1" x14ac:dyDescent="0.25">
      <c r="A179" s="40">
        <f t="shared" si="7"/>
        <v>167</v>
      </c>
      <c r="B179" s="305"/>
      <c r="C179" s="305"/>
      <c r="D179" s="316"/>
      <c r="E179" s="316"/>
      <c r="F179" s="316"/>
      <c r="G179" s="317"/>
      <c r="H179" s="318"/>
      <c r="I179" s="47"/>
      <c r="J179" s="71"/>
      <c r="K179" s="308"/>
      <c r="L179" s="308"/>
      <c r="M179" s="319"/>
      <c r="N179" s="319"/>
      <c r="O179" s="310"/>
      <c r="P179" s="310"/>
      <c r="Q179" s="320"/>
      <c r="R179" s="320"/>
      <c r="S179" s="298"/>
      <c r="T179" s="299"/>
      <c r="U179" s="298"/>
      <c r="V179" s="299"/>
      <c r="W179" s="296"/>
      <c r="X179" s="297"/>
      <c r="Y179" s="296"/>
      <c r="Z179" s="297"/>
      <c r="AA179" s="298"/>
      <c r="AB179" s="299"/>
      <c r="AC179" s="298"/>
      <c r="AD179" s="299"/>
      <c r="AE179" s="296"/>
      <c r="AF179" s="297"/>
      <c r="AG179" s="296"/>
      <c r="AH179" s="297"/>
      <c r="AI179" s="298"/>
      <c r="AJ179" s="299"/>
      <c r="AK179" s="298"/>
      <c r="AL179" s="299"/>
      <c r="AM179" s="296"/>
      <c r="AN179" s="297"/>
      <c r="AO179" s="296"/>
      <c r="AP179" s="297"/>
      <c r="AQ179" s="298"/>
      <c r="AR179" s="299"/>
      <c r="AS179" s="298"/>
      <c r="AT179" s="299"/>
      <c r="AU179" s="296"/>
      <c r="AV179" s="297"/>
      <c r="AW179" s="296"/>
      <c r="AX179" s="297"/>
      <c r="AY179" s="298"/>
      <c r="AZ179" s="299"/>
      <c r="BA179" s="298"/>
      <c r="BB179" s="299"/>
      <c r="BC179" s="296"/>
      <c r="BD179" s="297"/>
      <c r="BE179" s="296"/>
      <c r="BF179" s="297"/>
      <c r="BG179" s="298"/>
      <c r="BH179" s="299"/>
      <c r="BI179" s="298"/>
      <c r="BJ179" s="299"/>
      <c r="BK179" s="296"/>
      <c r="BL179" s="297"/>
      <c r="BM179" s="296"/>
      <c r="BN179" s="297"/>
      <c r="BO179" s="300"/>
      <c r="BP179" s="300"/>
      <c r="BQ179" s="300"/>
      <c r="BR179" s="66"/>
      <c r="BS179" s="301"/>
      <c r="BT179" s="302"/>
      <c r="BU179" s="324"/>
      <c r="BV179" s="324"/>
      <c r="BW179" s="324"/>
      <c r="BX179" s="324"/>
      <c r="BY179" s="324"/>
      <c r="BZ179" s="324"/>
      <c r="CA179" s="324"/>
      <c r="CB179" s="293"/>
      <c r="CC179" s="294"/>
      <c r="CD179" s="294"/>
      <c r="CE179" s="294"/>
      <c r="CF179" s="294"/>
      <c r="CG179" s="294"/>
      <c r="CH179" s="295"/>
      <c r="CI179" s="62">
        <f t="shared" si="6"/>
        <v>0</v>
      </c>
    </row>
    <row r="180" spans="1:87" ht="35.1" customHeight="1" x14ac:dyDescent="0.25">
      <c r="A180" s="40">
        <f t="shared" si="7"/>
        <v>168</v>
      </c>
      <c r="B180" s="304"/>
      <c r="C180" s="304"/>
      <c r="D180" s="305"/>
      <c r="E180" s="305"/>
      <c r="F180" s="305"/>
      <c r="G180" s="306"/>
      <c r="H180" s="307"/>
      <c r="I180" s="47"/>
      <c r="J180" s="72"/>
      <c r="K180" s="308"/>
      <c r="L180" s="308"/>
      <c r="M180" s="309"/>
      <c r="N180" s="309"/>
      <c r="O180" s="310"/>
      <c r="P180" s="310"/>
      <c r="Q180" s="311"/>
      <c r="R180" s="311"/>
      <c r="S180" s="298"/>
      <c r="T180" s="299"/>
      <c r="U180" s="298"/>
      <c r="V180" s="299"/>
      <c r="W180" s="312"/>
      <c r="X180" s="313"/>
      <c r="Y180" s="312"/>
      <c r="Z180" s="313"/>
      <c r="AA180" s="298"/>
      <c r="AB180" s="299"/>
      <c r="AC180" s="298"/>
      <c r="AD180" s="299"/>
      <c r="AE180" s="312"/>
      <c r="AF180" s="313"/>
      <c r="AG180" s="312"/>
      <c r="AH180" s="313"/>
      <c r="AI180" s="298"/>
      <c r="AJ180" s="299"/>
      <c r="AK180" s="298"/>
      <c r="AL180" s="299"/>
      <c r="AM180" s="312"/>
      <c r="AN180" s="313"/>
      <c r="AO180" s="312"/>
      <c r="AP180" s="313"/>
      <c r="AQ180" s="298"/>
      <c r="AR180" s="299"/>
      <c r="AS180" s="298"/>
      <c r="AT180" s="299"/>
      <c r="AU180" s="312"/>
      <c r="AV180" s="313"/>
      <c r="AW180" s="312"/>
      <c r="AX180" s="313"/>
      <c r="AY180" s="298"/>
      <c r="AZ180" s="299"/>
      <c r="BA180" s="298"/>
      <c r="BB180" s="299"/>
      <c r="BC180" s="312"/>
      <c r="BD180" s="313"/>
      <c r="BE180" s="312"/>
      <c r="BF180" s="313"/>
      <c r="BG180" s="298"/>
      <c r="BH180" s="299"/>
      <c r="BI180" s="298"/>
      <c r="BJ180" s="299"/>
      <c r="BK180" s="312"/>
      <c r="BL180" s="313"/>
      <c r="BM180" s="312"/>
      <c r="BN180" s="313"/>
      <c r="BO180" s="300"/>
      <c r="BP180" s="300"/>
      <c r="BQ180" s="300"/>
      <c r="BR180" s="66"/>
      <c r="BS180" s="314"/>
      <c r="BT180" s="315"/>
      <c r="BU180" s="324"/>
      <c r="BV180" s="324"/>
      <c r="BW180" s="324"/>
      <c r="BX180" s="324"/>
      <c r="BY180" s="324"/>
      <c r="BZ180" s="324"/>
      <c r="CA180" s="324"/>
      <c r="CB180" s="293"/>
      <c r="CC180" s="294"/>
      <c r="CD180" s="294"/>
      <c r="CE180" s="294"/>
      <c r="CF180" s="294"/>
      <c r="CG180" s="294"/>
      <c r="CH180" s="295"/>
      <c r="CI180" s="62">
        <f t="shared" si="6"/>
        <v>0</v>
      </c>
    </row>
    <row r="181" spans="1:87" ht="35.1" customHeight="1" x14ac:dyDescent="0.25">
      <c r="A181" s="40">
        <f>ROW(A169)</f>
        <v>169</v>
      </c>
      <c r="B181" s="305"/>
      <c r="C181" s="305"/>
      <c r="D181" s="316"/>
      <c r="E181" s="316"/>
      <c r="F181" s="316"/>
      <c r="G181" s="317"/>
      <c r="H181" s="318"/>
      <c r="I181" s="47"/>
      <c r="J181" s="71"/>
      <c r="K181" s="308"/>
      <c r="L181" s="308"/>
      <c r="M181" s="319"/>
      <c r="N181" s="319"/>
      <c r="O181" s="310"/>
      <c r="P181" s="310"/>
      <c r="Q181" s="320"/>
      <c r="R181" s="320"/>
      <c r="S181" s="298"/>
      <c r="T181" s="299"/>
      <c r="U181" s="298"/>
      <c r="V181" s="299"/>
      <c r="W181" s="296"/>
      <c r="X181" s="297"/>
      <c r="Y181" s="296"/>
      <c r="Z181" s="297"/>
      <c r="AA181" s="298"/>
      <c r="AB181" s="299"/>
      <c r="AC181" s="298"/>
      <c r="AD181" s="299"/>
      <c r="AE181" s="296"/>
      <c r="AF181" s="297"/>
      <c r="AG181" s="296"/>
      <c r="AH181" s="297"/>
      <c r="AI181" s="298"/>
      <c r="AJ181" s="299"/>
      <c r="AK181" s="298"/>
      <c r="AL181" s="299"/>
      <c r="AM181" s="296"/>
      <c r="AN181" s="297"/>
      <c r="AO181" s="296"/>
      <c r="AP181" s="297"/>
      <c r="AQ181" s="298"/>
      <c r="AR181" s="299"/>
      <c r="AS181" s="298"/>
      <c r="AT181" s="299"/>
      <c r="AU181" s="296"/>
      <c r="AV181" s="297"/>
      <c r="AW181" s="296"/>
      <c r="AX181" s="297"/>
      <c r="AY181" s="298"/>
      <c r="AZ181" s="299"/>
      <c r="BA181" s="298"/>
      <c r="BB181" s="299"/>
      <c r="BC181" s="296"/>
      <c r="BD181" s="297"/>
      <c r="BE181" s="296"/>
      <c r="BF181" s="297"/>
      <c r="BG181" s="298"/>
      <c r="BH181" s="299"/>
      <c r="BI181" s="298"/>
      <c r="BJ181" s="299"/>
      <c r="BK181" s="296"/>
      <c r="BL181" s="297"/>
      <c r="BM181" s="296"/>
      <c r="BN181" s="297"/>
      <c r="BO181" s="321"/>
      <c r="BP181" s="322"/>
      <c r="BQ181" s="323"/>
      <c r="BR181" s="66"/>
      <c r="BS181" s="301"/>
      <c r="BT181" s="302"/>
      <c r="BU181" s="324"/>
      <c r="BV181" s="324"/>
      <c r="BW181" s="324"/>
      <c r="BX181" s="324"/>
      <c r="BY181" s="324"/>
      <c r="BZ181" s="324"/>
      <c r="CA181" s="324"/>
      <c r="CB181" s="293"/>
      <c r="CC181" s="294"/>
      <c r="CD181" s="294"/>
      <c r="CE181" s="294"/>
      <c r="CF181" s="294"/>
      <c r="CG181" s="294"/>
      <c r="CH181" s="295"/>
      <c r="CI181" s="62">
        <f t="shared" si="6"/>
        <v>0</v>
      </c>
    </row>
    <row r="182" spans="1:87" ht="35.1" customHeight="1" x14ac:dyDescent="0.25">
      <c r="A182" s="40">
        <f t="shared" ref="A182:A208" si="8">ROW(A170)</f>
        <v>170</v>
      </c>
      <c r="B182" s="304"/>
      <c r="C182" s="304"/>
      <c r="D182" s="305"/>
      <c r="E182" s="305"/>
      <c r="F182" s="305"/>
      <c r="G182" s="306"/>
      <c r="H182" s="307"/>
      <c r="I182" s="47"/>
      <c r="J182" s="72"/>
      <c r="K182" s="308"/>
      <c r="L182" s="308"/>
      <c r="M182" s="309"/>
      <c r="N182" s="309"/>
      <c r="O182" s="310"/>
      <c r="P182" s="310"/>
      <c r="Q182" s="311"/>
      <c r="R182" s="311"/>
      <c r="S182" s="298"/>
      <c r="T182" s="299"/>
      <c r="U182" s="298"/>
      <c r="V182" s="299"/>
      <c r="W182" s="312"/>
      <c r="X182" s="313"/>
      <c r="Y182" s="312"/>
      <c r="Z182" s="313"/>
      <c r="AA182" s="298"/>
      <c r="AB182" s="299"/>
      <c r="AC182" s="298"/>
      <c r="AD182" s="299"/>
      <c r="AE182" s="312"/>
      <c r="AF182" s="313"/>
      <c r="AG182" s="312"/>
      <c r="AH182" s="313"/>
      <c r="AI182" s="298"/>
      <c r="AJ182" s="299"/>
      <c r="AK182" s="298"/>
      <c r="AL182" s="299"/>
      <c r="AM182" s="312"/>
      <c r="AN182" s="313"/>
      <c r="AO182" s="312"/>
      <c r="AP182" s="313"/>
      <c r="AQ182" s="298"/>
      <c r="AR182" s="299"/>
      <c r="AS182" s="298"/>
      <c r="AT182" s="299"/>
      <c r="AU182" s="312"/>
      <c r="AV182" s="313"/>
      <c r="AW182" s="312"/>
      <c r="AX182" s="313"/>
      <c r="AY182" s="298"/>
      <c r="AZ182" s="299"/>
      <c r="BA182" s="298"/>
      <c r="BB182" s="299"/>
      <c r="BC182" s="312"/>
      <c r="BD182" s="313"/>
      <c r="BE182" s="312"/>
      <c r="BF182" s="313"/>
      <c r="BG182" s="298"/>
      <c r="BH182" s="299"/>
      <c r="BI182" s="298"/>
      <c r="BJ182" s="299"/>
      <c r="BK182" s="312"/>
      <c r="BL182" s="313"/>
      <c r="BM182" s="312"/>
      <c r="BN182" s="313"/>
      <c r="BO182" s="300"/>
      <c r="BP182" s="300"/>
      <c r="BQ182" s="300"/>
      <c r="BR182" s="66"/>
      <c r="BS182" s="314"/>
      <c r="BT182" s="315"/>
      <c r="BU182" s="324"/>
      <c r="BV182" s="324"/>
      <c r="BW182" s="324"/>
      <c r="BX182" s="324"/>
      <c r="BY182" s="324"/>
      <c r="BZ182" s="324"/>
      <c r="CA182" s="324"/>
      <c r="CB182" s="293"/>
      <c r="CC182" s="294"/>
      <c r="CD182" s="294"/>
      <c r="CE182" s="294"/>
      <c r="CF182" s="294"/>
      <c r="CG182" s="294"/>
      <c r="CH182" s="295"/>
      <c r="CI182" s="62">
        <f t="shared" si="6"/>
        <v>0</v>
      </c>
    </row>
    <row r="183" spans="1:87" ht="35.1" customHeight="1" x14ac:dyDescent="0.25">
      <c r="A183" s="40">
        <f t="shared" si="8"/>
        <v>171</v>
      </c>
      <c r="B183" s="305"/>
      <c r="C183" s="305"/>
      <c r="D183" s="316"/>
      <c r="E183" s="316"/>
      <c r="F183" s="316"/>
      <c r="G183" s="317"/>
      <c r="H183" s="318"/>
      <c r="I183" s="47"/>
      <c r="J183" s="71"/>
      <c r="K183" s="308"/>
      <c r="L183" s="308"/>
      <c r="M183" s="319"/>
      <c r="N183" s="319"/>
      <c r="O183" s="310"/>
      <c r="P183" s="310"/>
      <c r="Q183" s="320"/>
      <c r="R183" s="320"/>
      <c r="S183" s="298"/>
      <c r="T183" s="299"/>
      <c r="U183" s="298"/>
      <c r="V183" s="299"/>
      <c r="W183" s="296"/>
      <c r="X183" s="297"/>
      <c r="Y183" s="296"/>
      <c r="Z183" s="297"/>
      <c r="AA183" s="298"/>
      <c r="AB183" s="299"/>
      <c r="AC183" s="298"/>
      <c r="AD183" s="299"/>
      <c r="AE183" s="296"/>
      <c r="AF183" s="297"/>
      <c r="AG183" s="296"/>
      <c r="AH183" s="297"/>
      <c r="AI183" s="298"/>
      <c r="AJ183" s="299"/>
      <c r="AK183" s="298"/>
      <c r="AL183" s="299"/>
      <c r="AM183" s="296"/>
      <c r="AN183" s="297"/>
      <c r="AO183" s="296"/>
      <c r="AP183" s="297"/>
      <c r="AQ183" s="298"/>
      <c r="AR183" s="299"/>
      <c r="AS183" s="298"/>
      <c r="AT183" s="299"/>
      <c r="AU183" s="296"/>
      <c r="AV183" s="297"/>
      <c r="AW183" s="296"/>
      <c r="AX183" s="297"/>
      <c r="AY183" s="298"/>
      <c r="AZ183" s="299"/>
      <c r="BA183" s="298"/>
      <c r="BB183" s="299"/>
      <c r="BC183" s="296"/>
      <c r="BD183" s="297"/>
      <c r="BE183" s="296"/>
      <c r="BF183" s="297"/>
      <c r="BG183" s="298"/>
      <c r="BH183" s="299"/>
      <c r="BI183" s="298"/>
      <c r="BJ183" s="299"/>
      <c r="BK183" s="296"/>
      <c r="BL183" s="297"/>
      <c r="BM183" s="296"/>
      <c r="BN183" s="297"/>
      <c r="BO183" s="300"/>
      <c r="BP183" s="300"/>
      <c r="BQ183" s="300"/>
      <c r="BR183" s="66"/>
      <c r="BS183" s="301"/>
      <c r="BT183" s="302"/>
      <c r="BU183" s="324"/>
      <c r="BV183" s="324"/>
      <c r="BW183" s="324"/>
      <c r="BX183" s="324"/>
      <c r="BY183" s="324"/>
      <c r="BZ183" s="324"/>
      <c r="CA183" s="324"/>
      <c r="CB183" s="293"/>
      <c r="CC183" s="294"/>
      <c r="CD183" s="294"/>
      <c r="CE183" s="294"/>
      <c r="CF183" s="294"/>
      <c r="CG183" s="294"/>
      <c r="CH183" s="295"/>
      <c r="CI183" s="62">
        <f t="shared" si="6"/>
        <v>0</v>
      </c>
    </row>
    <row r="184" spans="1:87" ht="35.1" customHeight="1" x14ac:dyDescent="0.25">
      <c r="A184" s="40">
        <f t="shared" si="8"/>
        <v>172</v>
      </c>
      <c r="B184" s="304"/>
      <c r="C184" s="304"/>
      <c r="D184" s="305"/>
      <c r="E184" s="305"/>
      <c r="F184" s="305"/>
      <c r="G184" s="306"/>
      <c r="H184" s="307"/>
      <c r="I184" s="47"/>
      <c r="J184" s="72"/>
      <c r="K184" s="308"/>
      <c r="L184" s="308"/>
      <c r="M184" s="309"/>
      <c r="N184" s="309"/>
      <c r="O184" s="310"/>
      <c r="P184" s="310"/>
      <c r="Q184" s="311"/>
      <c r="R184" s="311"/>
      <c r="S184" s="298"/>
      <c r="T184" s="299"/>
      <c r="U184" s="298"/>
      <c r="V184" s="299"/>
      <c r="W184" s="312"/>
      <c r="X184" s="313"/>
      <c r="Y184" s="312"/>
      <c r="Z184" s="313"/>
      <c r="AA184" s="298"/>
      <c r="AB184" s="299"/>
      <c r="AC184" s="298"/>
      <c r="AD184" s="299"/>
      <c r="AE184" s="312"/>
      <c r="AF184" s="313"/>
      <c r="AG184" s="312"/>
      <c r="AH184" s="313"/>
      <c r="AI184" s="298"/>
      <c r="AJ184" s="299"/>
      <c r="AK184" s="298"/>
      <c r="AL184" s="299"/>
      <c r="AM184" s="312"/>
      <c r="AN184" s="313"/>
      <c r="AO184" s="312"/>
      <c r="AP184" s="313"/>
      <c r="AQ184" s="298"/>
      <c r="AR184" s="299"/>
      <c r="AS184" s="298"/>
      <c r="AT184" s="299"/>
      <c r="AU184" s="312"/>
      <c r="AV184" s="313"/>
      <c r="AW184" s="312"/>
      <c r="AX184" s="313"/>
      <c r="AY184" s="298"/>
      <c r="AZ184" s="299"/>
      <c r="BA184" s="298"/>
      <c r="BB184" s="299"/>
      <c r="BC184" s="312"/>
      <c r="BD184" s="313"/>
      <c r="BE184" s="312"/>
      <c r="BF184" s="313"/>
      <c r="BG184" s="298"/>
      <c r="BH184" s="299"/>
      <c r="BI184" s="298"/>
      <c r="BJ184" s="299"/>
      <c r="BK184" s="312"/>
      <c r="BL184" s="313"/>
      <c r="BM184" s="312"/>
      <c r="BN184" s="313"/>
      <c r="BO184" s="300"/>
      <c r="BP184" s="300"/>
      <c r="BQ184" s="300"/>
      <c r="BR184" s="66"/>
      <c r="BS184" s="314"/>
      <c r="BT184" s="315"/>
      <c r="BU184" s="324"/>
      <c r="BV184" s="324"/>
      <c r="BW184" s="324"/>
      <c r="BX184" s="324"/>
      <c r="BY184" s="324"/>
      <c r="BZ184" s="324"/>
      <c r="CA184" s="324"/>
      <c r="CB184" s="293"/>
      <c r="CC184" s="294"/>
      <c r="CD184" s="294"/>
      <c r="CE184" s="294"/>
      <c r="CF184" s="294"/>
      <c r="CG184" s="294"/>
      <c r="CH184" s="295"/>
      <c r="CI184" s="62">
        <f t="shared" si="6"/>
        <v>0</v>
      </c>
    </row>
    <row r="185" spans="1:87" ht="35.1" customHeight="1" x14ac:dyDescent="0.25">
      <c r="A185" s="40">
        <f t="shared" si="8"/>
        <v>173</v>
      </c>
      <c r="B185" s="305"/>
      <c r="C185" s="305"/>
      <c r="D185" s="316"/>
      <c r="E185" s="316"/>
      <c r="F185" s="316"/>
      <c r="G185" s="317"/>
      <c r="H185" s="318"/>
      <c r="I185" s="47"/>
      <c r="J185" s="71"/>
      <c r="K185" s="308"/>
      <c r="L185" s="308"/>
      <c r="M185" s="319"/>
      <c r="N185" s="319"/>
      <c r="O185" s="310"/>
      <c r="P185" s="310"/>
      <c r="Q185" s="320"/>
      <c r="R185" s="320"/>
      <c r="S185" s="298"/>
      <c r="T185" s="299"/>
      <c r="U185" s="298"/>
      <c r="V185" s="299"/>
      <c r="W185" s="296"/>
      <c r="X185" s="297"/>
      <c r="Y185" s="296"/>
      <c r="Z185" s="297"/>
      <c r="AA185" s="298"/>
      <c r="AB185" s="299"/>
      <c r="AC185" s="298"/>
      <c r="AD185" s="299"/>
      <c r="AE185" s="296"/>
      <c r="AF185" s="297"/>
      <c r="AG185" s="296"/>
      <c r="AH185" s="297"/>
      <c r="AI185" s="298"/>
      <c r="AJ185" s="299"/>
      <c r="AK185" s="298"/>
      <c r="AL185" s="299"/>
      <c r="AM185" s="296"/>
      <c r="AN185" s="297"/>
      <c r="AO185" s="296"/>
      <c r="AP185" s="297"/>
      <c r="AQ185" s="298"/>
      <c r="AR185" s="299"/>
      <c r="AS185" s="298"/>
      <c r="AT185" s="299"/>
      <c r="AU185" s="296"/>
      <c r="AV185" s="297"/>
      <c r="AW185" s="296"/>
      <c r="AX185" s="297"/>
      <c r="AY185" s="298"/>
      <c r="AZ185" s="299"/>
      <c r="BA185" s="298"/>
      <c r="BB185" s="299"/>
      <c r="BC185" s="296"/>
      <c r="BD185" s="297"/>
      <c r="BE185" s="296"/>
      <c r="BF185" s="297"/>
      <c r="BG185" s="298"/>
      <c r="BH185" s="299"/>
      <c r="BI185" s="298"/>
      <c r="BJ185" s="299"/>
      <c r="BK185" s="296"/>
      <c r="BL185" s="297"/>
      <c r="BM185" s="296"/>
      <c r="BN185" s="297"/>
      <c r="BO185" s="300"/>
      <c r="BP185" s="300"/>
      <c r="BQ185" s="300"/>
      <c r="BR185" s="66"/>
      <c r="BS185" s="301"/>
      <c r="BT185" s="302"/>
      <c r="BU185" s="324"/>
      <c r="BV185" s="324"/>
      <c r="BW185" s="324"/>
      <c r="BX185" s="324"/>
      <c r="BY185" s="324"/>
      <c r="BZ185" s="324"/>
      <c r="CA185" s="324"/>
      <c r="CB185" s="293"/>
      <c r="CC185" s="294"/>
      <c r="CD185" s="294"/>
      <c r="CE185" s="294"/>
      <c r="CF185" s="294"/>
      <c r="CG185" s="294"/>
      <c r="CH185" s="295"/>
      <c r="CI185" s="62">
        <f t="shared" si="6"/>
        <v>0</v>
      </c>
    </row>
    <row r="186" spans="1:87" ht="35.1" customHeight="1" x14ac:dyDescent="0.25">
      <c r="A186" s="40">
        <f t="shared" si="8"/>
        <v>174</v>
      </c>
      <c r="B186" s="304"/>
      <c r="C186" s="304"/>
      <c r="D186" s="305"/>
      <c r="E186" s="305"/>
      <c r="F186" s="305"/>
      <c r="G186" s="306"/>
      <c r="H186" s="307"/>
      <c r="I186" s="47"/>
      <c r="J186" s="72"/>
      <c r="K186" s="308"/>
      <c r="L186" s="308"/>
      <c r="M186" s="309"/>
      <c r="N186" s="309"/>
      <c r="O186" s="310"/>
      <c r="P186" s="310"/>
      <c r="Q186" s="311"/>
      <c r="R186" s="311"/>
      <c r="S186" s="298"/>
      <c r="T186" s="299"/>
      <c r="U186" s="298"/>
      <c r="V186" s="299"/>
      <c r="W186" s="312"/>
      <c r="X186" s="313"/>
      <c r="Y186" s="312"/>
      <c r="Z186" s="313"/>
      <c r="AA186" s="298"/>
      <c r="AB186" s="299"/>
      <c r="AC186" s="298"/>
      <c r="AD186" s="299"/>
      <c r="AE186" s="312"/>
      <c r="AF186" s="313"/>
      <c r="AG186" s="312"/>
      <c r="AH186" s="313"/>
      <c r="AI186" s="298"/>
      <c r="AJ186" s="299"/>
      <c r="AK186" s="298"/>
      <c r="AL186" s="299"/>
      <c r="AM186" s="312"/>
      <c r="AN186" s="313"/>
      <c r="AO186" s="312"/>
      <c r="AP186" s="313"/>
      <c r="AQ186" s="298"/>
      <c r="AR186" s="299"/>
      <c r="AS186" s="298"/>
      <c r="AT186" s="299"/>
      <c r="AU186" s="312"/>
      <c r="AV186" s="313"/>
      <c r="AW186" s="312"/>
      <c r="AX186" s="313"/>
      <c r="AY186" s="298"/>
      <c r="AZ186" s="299"/>
      <c r="BA186" s="298"/>
      <c r="BB186" s="299"/>
      <c r="BC186" s="312"/>
      <c r="BD186" s="313"/>
      <c r="BE186" s="312"/>
      <c r="BF186" s="313"/>
      <c r="BG186" s="298"/>
      <c r="BH186" s="299"/>
      <c r="BI186" s="298"/>
      <c r="BJ186" s="299"/>
      <c r="BK186" s="312"/>
      <c r="BL186" s="313"/>
      <c r="BM186" s="312"/>
      <c r="BN186" s="313"/>
      <c r="BO186" s="300"/>
      <c r="BP186" s="300"/>
      <c r="BQ186" s="300"/>
      <c r="BR186" s="66"/>
      <c r="BS186" s="314"/>
      <c r="BT186" s="315"/>
      <c r="BU186" s="324"/>
      <c r="BV186" s="324"/>
      <c r="BW186" s="324"/>
      <c r="BX186" s="324"/>
      <c r="BY186" s="324"/>
      <c r="BZ186" s="324"/>
      <c r="CA186" s="324"/>
      <c r="CB186" s="293"/>
      <c r="CC186" s="294"/>
      <c r="CD186" s="294"/>
      <c r="CE186" s="294"/>
      <c r="CF186" s="294"/>
      <c r="CG186" s="294"/>
      <c r="CH186" s="295"/>
      <c r="CI186" s="62">
        <f t="shared" si="6"/>
        <v>0</v>
      </c>
    </row>
    <row r="187" spans="1:87" ht="35.1" customHeight="1" x14ac:dyDescent="0.25">
      <c r="A187" s="40">
        <f t="shared" si="8"/>
        <v>175</v>
      </c>
      <c r="B187" s="305"/>
      <c r="C187" s="305"/>
      <c r="D187" s="316"/>
      <c r="E187" s="316"/>
      <c r="F187" s="316"/>
      <c r="G187" s="317"/>
      <c r="H187" s="318"/>
      <c r="I187" s="47"/>
      <c r="J187" s="71"/>
      <c r="K187" s="308"/>
      <c r="L187" s="308"/>
      <c r="M187" s="319"/>
      <c r="N187" s="319"/>
      <c r="O187" s="310"/>
      <c r="P187" s="310"/>
      <c r="Q187" s="320"/>
      <c r="R187" s="320"/>
      <c r="S187" s="298"/>
      <c r="T187" s="299"/>
      <c r="U187" s="298"/>
      <c r="V187" s="299"/>
      <c r="W187" s="296"/>
      <c r="X187" s="297"/>
      <c r="Y187" s="296"/>
      <c r="Z187" s="297"/>
      <c r="AA187" s="298"/>
      <c r="AB187" s="299"/>
      <c r="AC187" s="298"/>
      <c r="AD187" s="299"/>
      <c r="AE187" s="296"/>
      <c r="AF187" s="297"/>
      <c r="AG187" s="296"/>
      <c r="AH187" s="297"/>
      <c r="AI187" s="298"/>
      <c r="AJ187" s="299"/>
      <c r="AK187" s="298"/>
      <c r="AL187" s="299"/>
      <c r="AM187" s="296"/>
      <c r="AN187" s="297"/>
      <c r="AO187" s="296"/>
      <c r="AP187" s="297"/>
      <c r="AQ187" s="298"/>
      <c r="AR187" s="299"/>
      <c r="AS187" s="298"/>
      <c r="AT187" s="299"/>
      <c r="AU187" s="296"/>
      <c r="AV187" s="297"/>
      <c r="AW187" s="296"/>
      <c r="AX187" s="297"/>
      <c r="AY187" s="298"/>
      <c r="AZ187" s="299"/>
      <c r="BA187" s="298"/>
      <c r="BB187" s="299"/>
      <c r="BC187" s="296"/>
      <c r="BD187" s="297"/>
      <c r="BE187" s="296"/>
      <c r="BF187" s="297"/>
      <c r="BG187" s="298"/>
      <c r="BH187" s="299"/>
      <c r="BI187" s="298"/>
      <c r="BJ187" s="299"/>
      <c r="BK187" s="296"/>
      <c r="BL187" s="297"/>
      <c r="BM187" s="296"/>
      <c r="BN187" s="297"/>
      <c r="BO187" s="300"/>
      <c r="BP187" s="300"/>
      <c r="BQ187" s="300"/>
      <c r="BR187" s="66"/>
      <c r="BS187" s="301"/>
      <c r="BT187" s="302"/>
      <c r="BU187" s="324"/>
      <c r="BV187" s="324"/>
      <c r="BW187" s="324"/>
      <c r="BX187" s="324"/>
      <c r="BY187" s="324"/>
      <c r="BZ187" s="324"/>
      <c r="CA187" s="324"/>
      <c r="CB187" s="293"/>
      <c r="CC187" s="294"/>
      <c r="CD187" s="294"/>
      <c r="CE187" s="294"/>
      <c r="CF187" s="294"/>
      <c r="CG187" s="294"/>
      <c r="CH187" s="295"/>
      <c r="CI187" s="62">
        <f t="shared" si="6"/>
        <v>0</v>
      </c>
    </row>
    <row r="188" spans="1:87" ht="35.1" customHeight="1" x14ac:dyDescent="0.25">
      <c r="A188" s="40">
        <f t="shared" si="8"/>
        <v>176</v>
      </c>
      <c r="B188" s="304"/>
      <c r="C188" s="304"/>
      <c r="D188" s="305"/>
      <c r="E188" s="305"/>
      <c r="F188" s="305"/>
      <c r="G188" s="306"/>
      <c r="H188" s="307"/>
      <c r="I188" s="47"/>
      <c r="J188" s="72"/>
      <c r="K188" s="308"/>
      <c r="L188" s="308"/>
      <c r="M188" s="309"/>
      <c r="N188" s="309"/>
      <c r="O188" s="310"/>
      <c r="P188" s="310"/>
      <c r="Q188" s="311"/>
      <c r="R188" s="311"/>
      <c r="S188" s="298"/>
      <c r="T188" s="299"/>
      <c r="U188" s="298"/>
      <c r="V188" s="299"/>
      <c r="W188" s="312"/>
      <c r="X188" s="313"/>
      <c r="Y188" s="312"/>
      <c r="Z188" s="313"/>
      <c r="AA188" s="298"/>
      <c r="AB188" s="299"/>
      <c r="AC188" s="298"/>
      <c r="AD188" s="299"/>
      <c r="AE188" s="312"/>
      <c r="AF188" s="313"/>
      <c r="AG188" s="312"/>
      <c r="AH188" s="313"/>
      <c r="AI188" s="298"/>
      <c r="AJ188" s="299"/>
      <c r="AK188" s="298"/>
      <c r="AL188" s="299"/>
      <c r="AM188" s="312"/>
      <c r="AN188" s="313"/>
      <c r="AO188" s="312"/>
      <c r="AP188" s="313"/>
      <c r="AQ188" s="298"/>
      <c r="AR188" s="299"/>
      <c r="AS188" s="298"/>
      <c r="AT188" s="299"/>
      <c r="AU188" s="312"/>
      <c r="AV188" s="313"/>
      <c r="AW188" s="312"/>
      <c r="AX188" s="313"/>
      <c r="AY188" s="298"/>
      <c r="AZ188" s="299"/>
      <c r="BA188" s="298"/>
      <c r="BB188" s="299"/>
      <c r="BC188" s="312"/>
      <c r="BD188" s="313"/>
      <c r="BE188" s="312"/>
      <c r="BF188" s="313"/>
      <c r="BG188" s="298"/>
      <c r="BH188" s="299"/>
      <c r="BI188" s="298"/>
      <c r="BJ188" s="299"/>
      <c r="BK188" s="312"/>
      <c r="BL188" s="313"/>
      <c r="BM188" s="312"/>
      <c r="BN188" s="313"/>
      <c r="BO188" s="300"/>
      <c r="BP188" s="300"/>
      <c r="BQ188" s="300"/>
      <c r="BR188" s="66"/>
      <c r="BS188" s="314"/>
      <c r="BT188" s="315"/>
      <c r="BU188" s="324"/>
      <c r="BV188" s="324"/>
      <c r="BW188" s="324"/>
      <c r="BX188" s="324"/>
      <c r="BY188" s="324"/>
      <c r="BZ188" s="324"/>
      <c r="CA188" s="324"/>
      <c r="CB188" s="293"/>
      <c r="CC188" s="294"/>
      <c r="CD188" s="294"/>
      <c r="CE188" s="294"/>
      <c r="CF188" s="294"/>
      <c r="CG188" s="294"/>
      <c r="CH188" s="295"/>
      <c r="CI188" s="62">
        <f t="shared" si="6"/>
        <v>0</v>
      </c>
    </row>
    <row r="189" spans="1:87" ht="35.1" customHeight="1" x14ac:dyDescent="0.25">
      <c r="A189" s="40">
        <f t="shared" si="8"/>
        <v>177</v>
      </c>
      <c r="B189" s="305"/>
      <c r="C189" s="305"/>
      <c r="D189" s="316"/>
      <c r="E189" s="316"/>
      <c r="F189" s="316"/>
      <c r="G189" s="317"/>
      <c r="H189" s="318"/>
      <c r="I189" s="47"/>
      <c r="J189" s="71"/>
      <c r="K189" s="308"/>
      <c r="L189" s="308"/>
      <c r="M189" s="319"/>
      <c r="N189" s="319"/>
      <c r="O189" s="310"/>
      <c r="P189" s="310"/>
      <c r="Q189" s="320"/>
      <c r="R189" s="320"/>
      <c r="S189" s="298"/>
      <c r="T189" s="299"/>
      <c r="U189" s="298"/>
      <c r="V189" s="299"/>
      <c r="W189" s="296"/>
      <c r="X189" s="297"/>
      <c r="Y189" s="296"/>
      <c r="Z189" s="297"/>
      <c r="AA189" s="298"/>
      <c r="AB189" s="299"/>
      <c r="AC189" s="298"/>
      <c r="AD189" s="299"/>
      <c r="AE189" s="296"/>
      <c r="AF189" s="297"/>
      <c r="AG189" s="296"/>
      <c r="AH189" s="297"/>
      <c r="AI189" s="298"/>
      <c r="AJ189" s="299"/>
      <c r="AK189" s="298"/>
      <c r="AL189" s="299"/>
      <c r="AM189" s="296"/>
      <c r="AN189" s="297"/>
      <c r="AO189" s="296"/>
      <c r="AP189" s="297"/>
      <c r="AQ189" s="298"/>
      <c r="AR189" s="299"/>
      <c r="AS189" s="298"/>
      <c r="AT189" s="299"/>
      <c r="AU189" s="296"/>
      <c r="AV189" s="297"/>
      <c r="AW189" s="296"/>
      <c r="AX189" s="297"/>
      <c r="AY189" s="298"/>
      <c r="AZ189" s="299"/>
      <c r="BA189" s="298"/>
      <c r="BB189" s="299"/>
      <c r="BC189" s="296"/>
      <c r="BD189" s="297"/>
      <c r="BE189" s="296"/>
      <c r="BF189" s="297"/>
      <c r="BG189" s="298"/>
      <c r="BH189" s="299"/>
      <c r="BI189" s="298"/>
      <c r="BJ189" s="299"/>
      <c r="BK189" s="296"/>
      <c r="BL189" s="297"/>
      <c r="BM189" s="296"/>
      <c r="BN189" s="297"/>
      <c r="BO189" s="300"/>
      <c r="BP189" s="300"/>
      <c r="BQ189" s="300"/>
      <c r="BR189" s="66"/>
      <c r="BS189" s="301"/>
      <c r="BT189" s="302"/>
      <c r="BU189" s="324"/>
      <c r="BV189" s="324"/>
      <c r="BW189" s="324"/>
      <c r="BX189" s="324"/>
      <c r="BY189" s="324"/>
      <c r="BZ189" s="324"/>
      <c r="CA189" s="324"/>
      <c r="CB189" s="293"/>
      <c r="CC189" s="294"/>
      <c r="CD189" s="294"/>
      <c r="CE189" s="294"/>
      <c r="CF189" s="294"/>
      <c r="CG189" s="294"/>
      <c r="CH189" s="295"/>
      <c r="CI189" s="62">
        <f t="shared" si="6"/>
        <v>0</v>
      </c>
    </row>
    <row r="190" spans="1:87" ht="35.1" customHeight="1" x14ac:dyDescent="0.25">
      <c r="A190" s="40">
        <f t="shared" si="8"/>
        <v>178</v>
      </c>
      <c r="B190" s="304"/>
      <c r="C190" s="304"/>
      <c r="D190" s="305"/>
      <c r="E190" s="305"/>
      <c r="F190" s="305"/>
      <c r="G190" s="306"/>
      <c r="H190" s="307"/>
      <c r="I190" s="47"/>
      <c r="J190" s="72"/>
      <c r="K190" s="308"/>
      <c r="L190" s="308"/>
      <c r="M190" s="309"/>
      <c r="N190" s="309"/>
      <c r="O190" s="310"/>
      <c r="P190" s="310"/>
      <c r="Q190" s="311"/>
      <c r="R190" s="311"/>
      <c r="S190" s="298"/>
      <c r="T190" s="299"/>
      <c r="U190" s="298"/>
      <c r="V190" s="299"/>
      <c r="W190" s="312"/>
      <c r="X190" s="313"/>
      <c r="Y190" s="312"/>
      <c r="Z190" s="313"/>
      <c r="AA190" s="298"/>
      <c r="AB190" s="299"/>
      <c r="AC190" s="298"/>
      <c r="AD190" s="299"/>
      <c r="AE190" s="312"/>
      <c r="AF190" s="313"/>
      <c r="AG190" s="312"/>
      <c r="AH190" s="313"/>
      <c r="AI190" s="298"/>
      <c r="AJ190" s="299"/>
      <c r="AK190" s="298"/>
      <c r="AL190" s="299"/>
      <c r="AM190" s="312"/>
      <c r="AN190" s="313"/>
      <c r="AO190" s="312"/>
      <c r="AP190" s="313"/>
      <c r="AQ190" s="298"/>
      <c r="AR190" s="299"/>
      <c r="AS190" s="298"/>
      <c r="AT190" s="299"/>
      <c r="AU190" s="312"/>
      <c r="AV190" s="313"/>
      <c r="AW190" s="312"/>
      <c r="AX190" s="313"/>
      <c r="AY190" s="298"/>
      <c r="AZ190" s="299"/>
      <c r="BA190" s="298"/>
      <c r="BB190" s="299"/>
      <c r="BC190" s="312"/>
      <c r="BD190" s="313"/>
      <c r="BE190" s="312"/>
      <c r="BF190" s="313"/>
      <c r="BG190" s="298"/>
      <c r="BH190" s="299"/>
      <c r="BI190" s="298"/>
      <c r="BJ190" s="299"/>
      <c r="BK190" s="312"/>
      <c r="BL190" s="313"/>
      <c r="BM190" s="312"/>
      <c r="BN190" s="313"/>
      <c r="BO190" s="300"/>
      <c r="BP190" s="300"/>
      <c r="BQ190" s="300"/>
      <c r="BR190" s="66"/>
      <c r="BS190" s="314"/>
      <c r="BT190" s="315"/>
      <c r="BU190" s="324"/>
      <c r="BV190" s="324"/>
      <c r="BW190" s="324"/>
      <c r="BX190" s="324"/>
      <c r="BY190" s="324"/>
      <c r="BZ190" s="324"/>
      <c r="CA190" s="324"/>
      <c r="CB190" s="293"/>
      <c r="CC190" s="294"/>
      <c r="CD190" s="294"/>
      <c r="CE190" s="294"/>
      <c r="CF190" s="294"/>
      <c r="CG190" s="294"/>
      <c r="CH190" s="295"/>
      <c r="CI190" s="62">
        <f t="shared" si="6"/>
        <v>0</v>
      </c>
    </row>
    <row r="191" spans="1:87" ht="35.1" customHeight="1" x14ac:dyDescent="0.25">
      <c r="A191" s="40">
        <f t="shared" si="8"/>
        <v>179</v>
      </c>
      <c r="B191" s="305"/>
      <c r="C191" s="305"/>
      <c r="D191" s="316"/>
      <c r="E191" s="316"/>
      <c r="F191" s="316"/>
      <c r="G191" s="317"/>
      <c r="H191" s="318"/>
      <c r="I191" s="47"/>
      <c r="J191" s="71"/>
      <c r="K191" s="308"/>
      <c r="L191" s="308"/>
      <c r="M191" s="319"/>
      <c r="N191" s="319"/>
      <c r="O191" s="310"/>
      <c r="P191" s="310"/>
      <c r="Q191" s="320"/>
      <c r="R191" s="320"/>
      <c r="S191" s="298"/>
      <c r="T191" s="299"/>
      <c r="U191" s="298"/>
      <c r="V191" s="299"/>
      <c r="W191" s="296"/>
      <c r="X191" s="297"/>
      <c r="Y191" s="296"/>
      <c r="Z191" s="297"/>
      <c r="AA191" s="298"/>
      <c r="AB191" s="299"/>
      <c r="AC191" s="298"/>
      <c r="AD191" s="299"/>
      <c r="AE191" s="296"/>
      <c r="AF191" s="297"/>
      <c r="AG191" s="296"/>
      <c r="AH191" s="297"/>
      <c r="AI191" s="298"/>
      <c r="AJ191" s="299"/>
      <c r="AK191" s="298"/>
      <c r="AL191" s="299"/>
      <c r="AM191" s="296"/>
      <c r="AN191" s="297"/>
      <c r="AO191" s="296"/>
      <c r="AP191" s="297"/>
      <c r="AQ191" s="298"/>
      <c r="AR191" s="299"/>
      <c r="AS191" s="298"/>
      <c r="AT191" s="299"/>
      <c r="AU191" s="296"/>
      <c r="AV191" s="297"/>
      <c r="AW191" s="296"/>
      <c r="AX191" s="297"/>
      <c r="AY191" s="298"/>
      <c r="AZ191" s="299"/>
      <c r="BA191" s="298"/>
      <c r="BB191" s="299"/>
      <c r="BC191" s="296"/>
      <c r="BD191" s="297"/>
      <c r="BE191" s="296"/>
      <c r="BF191" s="297"/>
      <c r="BG191" s="298"/>
      <c r="BH191" s="299"/>
      <c r="BI191" s="298"/>
      <c r="BJ191" s="299"/>
      <c r="BK191" s="296"/>
      <c r="BL191" s="297"/>
      <c r="BM191" s="296"/>
      <c r="BN191" s="297"/>
      <c r="BO191" s="300"/>
      <c r="BP191" s="300"/>
      <c r="BQ191" s="300"/>
      <c r="BR191" s="66"/>
      <c r="BS191" s="301"/>
      <c r="BT191" s="302"/>
      <c r="BU191" s="324"/>
      <c r="BV191" s="324"/>
      <c r="BW191" s="324"/>
      <c r="BX191" s="324"/>
      <c r="BY191" s="324"/>
      <c r="BZ191" s="324"/>
      <c r="CA191" s="324"/>
      <c r="CB191" s="293"/>
      <c r="CC191" s="294"/>
      <c r="CD191" s="294"/>
      <c r="CE191" s="294"/>
      <c r="CF191" s="294"/>
      <c r="CG191" s="294"/>
      <c r="CH191" s="295"/>
      <c r="CI191" s="62">
        <f t="shared" si="6"/>
        <v>0</v>
      </c>
    </row>
    <row r="192" spans="1:87" ht="35.1" customHeight="1" x14ac:dyDescent="0.25">
      <c r="A192" s="40">
        <f t="shared" si="8"/>
        <v>180</v>
      </c>
      <c r="B192" s="304"/>
      <c r="C192" s="304"/>
      <c r="D192" s="305"/>
      <c r="E192" s="305"/>
      <c r="F192" s="305"/>
      <c r="G192" s="306"/>
      <c r="H192" s="307"/>
      <c r="I192" s="47"/>
      <c r="J192" s="72"/>
      <c r="K192" s="308"/>
      <c r="L192" s="308"/>
      <c r="M192" s="309"/>
      <c r="N192" s="309"/>
      <c r="O192" s="310"/>
      <c r="P192" s="310"/>
      <c r="Q192" s="311"/>
      <c r="R192" s="311"/>
      <c r="S192" s="298"/>
      <c r="T192" s="299"/>
      <c r="U192" s="298"/>
      <c r="V192" s="299"/>
      <c r="W192" s="312"/>
      <c r="X192" s="313"/>
      <c r="Y192" s="312"/>
      <c r="Z192" s="313"/>
      <c r="AA192" s="298"/>
      <c r="AB192" s="299"/>
      <c r="AC192" s="298"/>
      <c r="AD192" s="299"/>
      <c r="AE192" s="312"/>
      <c r="AF192" s="313"/>
      <c r="AG192" s="312"/>
      <c r="AH192" s="313"/>
      <c r="AI192" s="298"/>
      <c r="AJ192" s="299"/>
      <c r="AK192" s="298"/>
      <c r="AL192" s="299"/>
      <c r="AM192" s="312"/>
      <c r="AN192" s="313"/>
      <c r="AO192" s="312"/>
      <c r="AP192" s="313"/>
      <c r="AQ192" s="298"/>
      <c r="AR192" s="299"/>
      <c r="AS192" s="298"/>
      <c r="AT192" s="299"/>
      <c r="AU192" s="312"/>
      <c r="AV192" s="313"/>
      <c r="AW192" s="312"/>
      <c r="AX192" s="313"/>
      <c r="AY192" s="298"/>
      <c r="AZ192" s="299"/>
      <c r="BA192" s="298"/>
      <c r="BB192" s="299"/>
      <c r="BC192" s="312"/>
      <c r="BD192" s="313"/>
      <c r="BE192" s="312"/>
      <c r="BF192" s="313"/>
      <c r="BG192" s="298"/>
      <c r="BH192" s="299"/>
      <c r="BI192" s="298"/>
      <c r="BJ192" s="299"/>
      <c r="BK192" s="312"/>
      <c r="BL192" s="313"/>
      <c r="BM192" s="312"/>
      <c r="BN192" s="313"/>
      <c r="BO192" s="300"/>
      <c r="BP192" s="300"/>
      <c r="BQ192" s="300"/>
      <c r="BR192" s="66"/>
      <c r="BS192" s="314"/>
      <c r="BT192" s="315"/>
      <c r="BU192" s="324"/>
      <c r="BV192" s="324"/>
      <c r="BW192" s="324"/>
      <c r="BX192" s="324"/>
      <c r="BY192" s="324"/>
      <c r="BZ192" s="324"/>
      <c r="CA192" s="324"/>
      <c r="CB192" s="293"/>
      <c r="CC192" s="294"/>
      <c r="CD192" s="294"/>
      <c r="CE192" s="294"/>
      <c r="CF192" s="294"/>
      <c r="CG192" s="294"/>
      <c r="CH192" s="295"/>
      <c r="CI192" s="62">
        <f t="shared" si="6"/>
        <v>0</v>
      </c>
    </row>
    <row r="193" spans="1:87" ht="35.1" customHeight="1" x14ac:dyDescent="0.25">
      <c r="A193" s="40">
        <f t="shared" si="8"/>
        <v>181</v>
      </c>
      <c r="B193" s="305"/>
      <c r="C193" s="305"/>
      <c r="D193" s="316"/>
      <c r="E193" s="316"/>
      <c r="F193" s="316"/>
      <c r="G193" s="317"/>
      <c r="H193" s="318"/>
      <c r="I193" s="47"/>
      <c r="J193" s="71"/>
      <c r="K193" s="308"/>
      <c r="L193" s="308"/>
      <c r="M193" s="319"/>
      <c r="N193" s="319"/>
      <c r="O193" s="310"/>
      <c r="P193" s="310"/>
      <c r="Q193" s="320"/>
      <c r="R193" s="320"/>
      <c r="S193" s="298"/>
      <c r="T193" s="299"/>
      <c r="U193" s="298"/>
      <c r="V193" s="299"/>
      <c r="W193" s="296"/>
      <c r="X193" s="297"/>
      <c r="Y193" s="296"/>
      <c r="Z193" s="297"/>
      <c r="AA193" s="298"/>
      <c r="AB193" s="299"/>
      <c r="AC193" s="298"/>
      <c r="AD193" s="299"/>
      <c r="AE193" s="296"/>
      <c r="AF193" s="297"/>
      <c r="AG193" s="296"/>
      <c r="AH193" s="297"/>
      <c r="AI193" s="298"/>
      <c r="AJ193" s="299"/>
      <c r="AK193" s="298"/>
      <c r="AL193" s="299"/>
      <c r="AM193" s="296"/>
      <c r="AN193" s="297"/>
      <c r="AO193" s="296"/>
      <c r="AP193" s="297"/>
      <c r="AQ193" s="298"/>
      <c r="AR193" s="299"/>
      <c r="AS193" s="298"/>
      <c r="AT193" s="299"/>
      <c r="AU193" s="296"/>
      <c r="AV193" s="297"/>
      <c r="AW193" s="296"/>
      <c r="AX193" s="297"/>
      <c r="AY193" s="298"/>
      <c r="AZ193" s="299"/>
      <c r="BA193" s="298"/>
      <c r="BB193" s="299"/>
      <c r="BC193" s="296"/>
      <c r="BD193" s="297"/>
      <c r="BE193" s="296"/>
      <c r="BF193" s="297"/>
      <c r="BG193" s="298"/>
      <c r="BH193" s="299"/>
      <c r="BI193" s="298"/>
      <c r="BJ193" s="299"/>
      <c r="BK193" s="296"/>
      <c r="BL193" s="297"/>
      <c r="BM193" s="296"/>
      <c r="BN193" s="297"/>
      <c r="BO193" s="300"/>
      <c r="BP193" s="300"/>
      <c r="BQ193" s="300"/>
      <c r="BR193" s="66"/>
      <c r="BS193" s="301"/>
      <c r="BT193" s="302"/>
      <c r="BU193" s="324"/>
      <c r="BV193" s="324"/>
      <c r="BW193" s="324"/>
      <c r="BX193" s="324"/>
      <c r="BY193" s="324"/>
      <c r="BZ193" s="324"/>
      <c r="CA193" s="324"/>
      <c r="CB193" s="293"/>
      <c r="CC193" s="294"/>
      <c r="CD193" s="294"/>
      <c r="CE193" s="294"/>
      <c r="CF193" s="294"/>
      <c r="CG193" s="294"/>
      <c r="CH193" s="295"/>
      <c r="CI193" s="62">
        <f t="shared" si="6"/>
        <v>0</v>
      </c>
    </row>
    <row r="194" spans="1:87" ht="35.1" customHeight="1" x14ac:dyDescent="0.25">
      <c r="A194" s="40">
        <f t="shared" si="8"/>
        <v>182</v>
      </c>
      <c r="B194" s="304"/>
      <c r="C194" s="304"/>
      <c r="D194" s="305"/>
      <c r="E194" s="305"/>
      <c r="F194" s="305"/>
      <c r="G194" s="306"/>
      <c r="H194" s="307"/>
      <c r="I194" s="47"/>
      <c r="J194" s="72"/>
      <c r="K194" s="308"/>
      <c r="L194" s="308"/>
      <c r="M194" s="309"/>
      <c r="N194" s="309"/>
      <c r="O194" s="310"/>
      <c r="P194" s="310"/>
      <c r="Q194" s="311"/>
      <c r="R194" s="311"/>
      <c r="S194" s="298"/>
      <c r="T194" s="299"/>
      <c r="U194" s="298"/>
      <c r="V194" s="299"/>
      <c r="W194" s="312"/>
      <c r="X194" s="313"/>
      <c r="Y194" s="312"/>
      <c r="Z194" s="313"/>
      <c r="AA194" s="298"/>
      <c r="AB194" s="299"/>
      <c r="AC194" s="298"/>
      <c r="AD194" s="299"/>
      <c r="AE194" s="312"/>
      <c r="AF194" s="313"/>
      <c r="AG194" s="312"/>
      <c r="AH194" s="313"/>
      <c r="AI194" s="298"/>
      <c r="AJ194" s="299"/>
      <c r="AK194" s="298"/>
      <c r="AL194" s="299"/>
      <c r="AM194" s="312"/>
      <c r="AN194" s="313"/>
      <c r="AO194" s="312"/>
      <c r="AP194" s="313"/>
      <c r="AQ194" s="298"/>
      <c r="AR194" s="299"/>
      <c r="AS194" s="298"/>
      <c r="AT194" s="299"/>
      <c r="AU194" s="312"/>
      <c r="AV194" s="313"/>
      <c r="AW194" s="312"/>
      <c r="AX194" s="313"/>
      <c r="AY194" s="298"/>
      <c r="AZ194" s="299"/>
      <c r="BA194" s="298"/>
      <c r="BB194" s="299"/>
      <c r="BC194" s="312"/>
      <c r="BD194" s="313"/>
      <c r="BE194" s="312"/>
      <c r="BF194" s="313"/>
      <c r="BG194" s="298"/>
      <c r="BH194" s="299"/>
      <c r="BI194" s="298"/>
      <c r="BJ194" s="299"/>
      <c r="BK194" s="312"/>
      <c r="BL194" s="313"/>
      <c r="BM194" s="312"/>
      <c r="BN194" s="313"/>
      <c r="BO194" s="300"/>
      <c r="BP194" s="300"/>
      <c r="BQ194" s="300"/>
      <c r="BR194" s="66"/>
      <c r="BS194" s="314"/>
      <c r="BT194" s="315"/>
      <c r="BU194" s="324"/>
      <c r="BV194" s="324"/>
      <c r="BW194" s="324"/>
      <c r="BX194" s="324"/>
      <c r="BY194" s="324"/>
      <c r="BZ194" s="324"/>
      <c r="CA194" s="324"/>
      <c r="CB194" s="293"/>
      <c r="CC194" s="294"/>
      <c r="CD194" s="294"/>
      <c r="CE194" s="294"/>
      <c r="CF194" s="294"/>
      <c r="CG194" s="294"/>
      <c r="CH194" s="295"/>
      <c r="CI194" s="62">
        <f t="shared" si="6"/>
        <v>0</v>
      </c>
    </row>
    <row r="195" spans="1:87" ht="35.1" customHeight="1" x14ac:dyDescent="0.25">
      <c r="A195" s="40">
        <f>ROW(A183)</f>
        <v>183</v>
      </c>
      <c r="B195" s="305"/>
      <c r="C195" s="305"/>
      <c r="D195" s="316"/>
      <c r="E195" s="316"/>
      <c r="F195" s="316"/>
      <c r="G195" s="317"/>
      <c r="H195" s="318"/>
      <c r="I195" s="47"/>
      <c r="J195" s="71"/>
      <c r="K195" s="308"/>
      <c r="L195" s="308"/>
      <c r="M195" s="319"/>
      <c r="N195" s="319"/>
      <c r="O195" s="310"/>
      <c r="P195" s="310"/>
      <c r="Q195" s="320"/>
      <c r="R195" s="320"/>
      <c r="S195" s="298"/>
      <c r="T195" s="299"/>
      <c r="U195" s="298"/>
      <c r="V195" s="299"/>
      <c r="W195" s="296"/>
      <c r="X195" s="297"/>
      <c r="Y195" s="296"/>
      <c r="Z195" s="297"/>
      <c r="AA195" s="298"/>
      <c r="AB195" s="299"/>
      <c r="AC195" s="298"/>
      <c r="AD195" s="299"/>
      <c r="AE195" s="296"/>
      <c r="AF195" s="297"/>
      <c r="AG195" s="296"/>
      <c r="AH195" s="297"/>
      <c r="AI195" s="298"/>
      <c r="AJ195" s="299"/>
      <c r="AK195" s="298"/>
      <c r="AL195" s="299"/>
      <c r="AM195" s="296"/>
      <c r="AN195" s="297"/>
      <c r="AO195" s="296"/>
      <c r="AP195" s="297"/>
      <c r="AQ195" s="298"/>
      <c r="AR195" s="299"/>
      <c r="AS195" s="298"/>
      <c r="AT195" s="299"/>
      <c r="AU195" s="296"/>
      <c r="AV195" s="297"/>
      <c r="AW195" s="296"/>
      <c r="AX195" s="297"/>
      <c r="AY195" s="298"/>
      <c r="AZ195" s="299"/>
      <c r="BA195" s="298"/>
      <c r="BB195" s="299"/>
      <c r="BC195" s="296"/>
      <c r="BD195" s="297"/>
      <c r="BE195" s="296"/>
      <c r="BF195" s="297"/>
      <c r="BG195" s="298"/>
      <c r="BH195" s="299"/>
      <c r="BI195" s="298"/>
      <c r="BJ195" s="299"/>
      <c r="BK195" s="296"/>
      <c r="BL195" s="297"/>
      <c r="BM195" s="296"/>
      <c r="BN195" s="297"/>
      <c r="BO195" s="321"/>
      <c r="BP195" s="322"/>
      <c r="BQ195" s="323"/>
      <c r="BR195" s="66"/>
      <c r="BS195" s="301"/>
      <c r="BT195" s="302"/>
      <c r="BU195" s="324"/>
      <c r="BV195" s="324"/>
      <c r="BW195" s="324"/>
      <c r="BX195" s="324"/>
      <c r="BY195" s="324"/>
      <c r="BZ195" s="324"/>
      <c r="CA195" s="324"/>
      <c r="CB195" s="293"/>
      <c r="CC195" s="294"/>
      <c r="CD195" s="294"/>
      <c r="CE195" s="294"/>
      <c r="CF195" s="294"/>
      <c r="CG195" s="294"/>
      <c r="CH195" s="295"/>
      <c r="CI195" s="62">
        <f t="shared" si="6"/>
        <v>0</v>
      </c>
    </row>
    <row r="196" spans="1:87" ht="35.1" customHeight="1" x14ac:dyDescent="0.25">
      <c r="A196" s="40">
        <f t="shared" si="8"/>
        <v>184</v>
      </c>
      <c r="B196" s="304"/>
      <c r="C196" s="304"/>
      <c r="D196" s="305"/>
      <c r="E196" s="305"/>
      <c r="F196" s="305"/>
      <c r="G196" s="306"/>
      <c r="H196" s="307"/>
      <c r="I196" s="47"/>
      <c r="J196" s="72"/>
      <c r="K196" s="308"/>
      <c r="L196" s="308"/>
      <c r="M196" s="309"/>
      <c r="N196" s="309"/>
      <c r="O196" s="310"/>
      <c r="P196" s="310"/>
      <c r="Q196" s="311"/>
      <c r="R196" s="311"/>
      <c r="S196" s="298"/>
      <c r="T196" s="299"/>
      <c r="U196" s="298"/>
      <c r="V196" s="299"/>
      <c r="W196" s="312"/>
      <c r="X196" s="313"/>
      <c r="Y196" s="312"/>
      <c r="Z196" s="313"/>
      <c r="AA196" s="298"/>
      <c r="AB196" s="299"/>
      <c r="AC196" s="298"/>
      <c r="AD196" s="299"/>
      <c r="AE196" s="312"/>
      <c r="AF196" s="313"/>
      <c r="AG196" s="312"/>
      <c r="AH196" s="313"/>
      <c r="AI196" s="298"/>
      <c r="AJ196" s="299"/>
      <c r="AK196" s="298"/>
      <c r="AL196" s="299"/>
      <c r="AM196" s="312"/>
      <c r="AN196" s="313"/>
      <c r="AO196" s="312"/>
      <c r="AP196" s="313"/>
      <c r="AQ196" s="298"/>
      <c r="AR196" s="299"/>
      <c r="AS196" s="298"/>
      <c r="AT196" s="299"/>
      <c r="AU196" s="312"/>
      <c r="AV196" s="313"/>
      <c r="AW196" s="312"/>
      <c r="AX196" s="313"/>
      <c r="AY196" s="298"/>
      <c r="AZ196" s="299"/>
      <c r="BA196" s="298"/>
      <c r="BB196" s="299"/>
      <c r="BC196" s="312"/>
      <c r="BD196" s="313"/>
      <c r="BE196" s="312"/>
      <c r="BF196" s="313"/>
      <c r="BG196" s="298"/>
      <c r="BH196" s="299"/>
      <c r="BI196" s="298"/>
      <c r="BJ196" s="299"/>
      <c r="BK196" s="312"/>
      <c r="BL196" s="313"/>
      <c r="BM196" s="312"/>
      <c r="BN196" s="313"/>
      <c r="BO196" s="300"/>
      <c r="BP196" s="300"/>
      <c r="BQ196" s="300"/>
      <c r="BR196" s="66"/>
      <c r="BS196" s="314"/>
      <c r="BT196" s="315"/>
      <c r="BU196" s="324"/>
      <c r="BV196" s="324"/>
      <c r="BW196" s="324"/>
      <c r="BX196" s="324"/>
      <c r="BY196" s="324"/>
      <c r="BZ196" s="324"/>
      <c r="CA196" s="324"/>
      <c r="CB196" s="293"/>
      <c r="CC196" s="294"/>
      <c r="CD196" s="294"/>
      <c r="CE196" s="294"/>
      <c r="CF196" s="294"/>
      <c r="CG196" s="294"/>
      <c r="CH196" s="295"/>
      <c r="CI196" s="62">
        <f t="shared" si="6"/>
        <v>0</v>
      </c>
    </row>
    <row r="197" spans="1:87" ht="35.1" customHeight="1" x14ac:dyDescent="0.25">
      <c r="A197" s="40">
        <f t="shared" si="8"/>
        <v>185</v>
      </c>
      <c r="B197" s="305"/>
      <c r="C197" s="305"/>
      <c r="D197" s="316"/>
      <c r="E197" s="316"/>
      <c r="F197" s="316"/>
      <c r="G197" s="317"/>
      <c r="H197" s="318"/>
      <c r="I197" s="47"/>
      <c r="J197" s="71"/>
      <c r="K197" s="308"/>
      <c r="L197" s="308"/>
      <c r="M197" s="319"/>
      <c r="N197" s="319"/>
      <c r="O197" s="310"/>
      <c r="P197" s="310"/>
      <c r="Q197" s="320"/>
      <c r="R197" s="320"/>
      <c r="S197" s="298"/>
      <c r="T197" s="299"/>
      <c r="U197" s="298"/>
      <c r="V197" s="299"/>
      <c r="W197" s="296"/>
      <c r="X197" s="297"/>
      <c r="Y197" s="296"/>
      <c r="Z197" s="297"/>
      <c r="AA197" s="298"/>
      <c r="AB197" s="299"/>
      <c r="AC197" s="298"/>
      <c r="AD197" s="299"/>
      <c r="AE197" s="296"/>
      <c r="AF197" s="297"/>
      <c r="AG197" s="296"/>
      <c r="AH197" s="297"/>
      <c r="AI197" s="298"/>
      <c r="AJ197" s="299"/>
      <c r="AK197" s="298"/>
      <c r="AL197" s="299"/>
      <c r="AM197" s="296"/>
      <c r="AN197" s="297"/>
      <c r="AO197" s="296"/>
      <c r="AP197" s="297"/>
      <c r="AQ197" s="298"/>
      <c r="AR197" s="299"/>
      <c r="AS197" s="298"/>
      <c r="AT197" s="299"/>
      <c r="AU197" s="296"/>
      <c r="AV197" s="297"/>
      <c r="AW197" s="296"/>
      <c r="AX197" s="297"/>
      <c r="AY197" s="298"/>
      <c r="AZ197" s="299"/>
      <c r="BA197" s="298"/>
      <c r="BB197" s="299"/>
      <c r="BC197" s="296"/>
      <c r="BD197" s="297"/>
      <c r="BE197" s="296"/>
      <c r="BF197" s="297"/>
      <c r="BG197" s="298"/>
      <c r="BH197" s="299"/>
      <c r="BI197" s="298"/>
      <c r="BJ197" s="299"/>
      <c r="BK197" s="296"/>
      <c r="BL197" s="297"/>
      <c r="BM197" s="296"/>
      <c r="BN197" s="297"/>
      <c r="BO197" s="300"/>
      <c r="BP197" s="300"/>
      <c r="BQ197" s="300"/>
      <c r="BR197" s="66"/>
      <c r="BS197" s="301"/>
      <c r="BT197" s="302"/>
      <c r="BU197" s="324"/>
      <c r="BV197" s="324"/>
      <c r="BW197" s="324"/>
      <c r="BX197" s="324"/>
      <c r="BY197" s="324"/>
      <c r="BZ197" s="324"/>
      <c r="CA197" s="324"/>
      <c r="CB197" s="293"/>
      <c r="CC197" s="294"/>
      <c r="CD197" s="294"/>
      <c r="CE197" s="294"/>
      <c r="CF197" s="294"/>
      <c r="CG197" s="294"/>
      <c r="CH197" s="295"/>
      <c r="CI197" s="62">
        <f t="shared" si="6"/>
        <v>0</v>
      </c>
    </row>
    <row r="198" spans="1:87" ht="35.1" customHeight="1" x14ac:dyDescent="0.25">
      <c r="A198" s="40">
        <f t="shared" si="8"/>
        <v>186</v>
      </c>
      <c r="B198" s="304"/>
      <c r="C198" s="304"/>
      <c r="D198" s="305"/>
      <c r="E198" s="305"/>
      <c r="F198" s="305"/>
      <c r="G198" s="306"/>
      <c r="H198" s="307"/>
      <c r="I198" s="47"/>
      <c r="J198" s="72"/>
      <c r="K198" s="308"/>
      <c r="L198" s="308"/>
      <c r="M198" s="309"/>
      <c r="N198" s="309"/>
      <c r="O198" s="310"/>
      <c r="P198" s="310"/>
      <c r="Q198" s="311"/>
      <c r="R198" s="311"/>
      <c r="S198" s="298"/>
      <c r="T198" s="299"/>
      <c r="U198" s="298"/>
      <c r="V198" s="299"/>
      <c r="W198" s="312"/>
      <c r="X198" s="313"/>
      <c r="Y198" s="312"/>
      <c r="Z198" s="313"/>
      <c r="AA198" s="298"/>
      <c r="AB198" s="299"/>
      <c r="AC198" s="298"/>
      <c r="AD198" s="299"/>
      <c r="AE198" s="312"/>
      <c r="AF198" s="313"/>
      <c r="AG198" s="312"/>
      <c r="AH198" s="313"/>
      <c r="AI198" s="298"/>
      <c r="AJ198" s="299"/>
      <c r="AK198" s="298"/>
      <c r="AL198" s="299"/>
      <c r="AM198" s="312"/>
      <c r="AN198" s="313"/>
      <c r="AO198" s="312"/>
      <c r="AP198" s="313"/>
      <c r="AQ198" s="298"/>
      <c r="AR198" s="299"/>
      <c r="AS198" s="298"/>
      <c r="AT198" s="299"/>
      <c r="AU198" s="312"/>
      <c r="AV198" s="313"/>
      <c r="AW198" s="312"/>
      <c r="AX198" s="313"/>
      <c r="AY198" s="298"/>
      <c r="AZ198" s="299"/>
      <c r="BA198" s="298"/>
      <c r="BB198" s="299"/>
      <c r="BC198" s="312"/>
      <c r="BD198" s="313"/>
      <c r="BE198" s="312"/>
      <c r="BF198" s="313"/>
      <c r="BG198" s="298"/>
      <c r="BH198" s="299"/>
      <c r="BI198" s="298"/>
      <c r="BJ198" s="299"/>
      <c r="BK198" s="312"/>
      <c r="BL198" s="313"/>
      <c r="BM198" s="312"/>
      <c r="BN198" s="313"/>
      <c r="BO198" s="300"/>
      <c r="BP198" s="300"/>
      <c r="BQ198" s="300"/>
      <c r="BR198" s="66"/>
      <c r="BS198" s="314"/>
      <c r="BT198" s="315"/>
      <c r="BU198" s="324"/>
      <c r="BV198" s="324"/>
      <c r="BW198" s="324"/>
      <c r="BX198" s="324"/>
      <c r="BY198" s="324"/>
      <c r="BZ198" s="324"/>
      <c r="CA198" s="324"/>
      <c r="CB198" s="293"/>
      <c r="CC198" s="294"/>
      <c r="CD198" s="294"/>
      <c r="CE198" s="294"/>
      <c r="CF198" s="294"/>
      <c r="CG198" s="294"/>
      <c r="CH198" s="295"/>
      <c r="CI198" s="62">
        <f t="shared" si="6"/>
        <v>0</v>
      </c>
    </row>
    <row r="199" spans="1:87" ht="35.1" customHeight="1" x14ac:dyDescent="0.25">
      <c r="A199" s="40">
        <f t="shared" si="8"/>
        <v>187</v>
      </c>
      <c r="B199" s="305"/>
      <c r="C199" s="305"/>
      <c r="D199" s="316"/>
      <c r="E199" s="316"/>
      <c r="F199" s="316"/>
      <c r="G199" s="317"/>
      <c r="H199" s="318"/>
      <c r="I199" s="47"/>
      <c r="J199" s="71"/>
      <c r="K199" s="308"/>
      <c r="L199" s="308"/>
      <c r="M199" s="319"/>
      <c r="N199" s="319"/>
      <c r="O199" s="310"/>
      <c r="P199" s="310"/>
      <c r="Q199" s="320"/>
      <c r="R199" s="320"/>
      <c r="S199" s="298"/>
      <c r="T199" s="299"/>
      <c r="U199" s="298"/>
      <c r="V199" s="299"/>
      <c r="W199" s="296"/>
      <c r="X199" s="297"/>
      <c r="Y199" s="296"/>
      <c r="Z199" s="297"/>
      <c r="AA199" s="298"/>
      <c r="AB199" s="299"/>
      <c r="AC199" s="298"/>
      <c r="AD199" s="299"/>
      <c r="AE199" s="296"/>
      <c r="AF199" s="297"/>
      <c r="AG199" s="296"/>
      <c r="AH199" s="297"/>
      <c r="AI199" s="298"/>
      <c r="AJ199" s="299"/>
      <c r="AK199" s="298"/>
      <c r="AL199" s="299"/>
      <c r="AM199" s="296"/>
      <c r="AN199" s="297"/>
      <c r="AO199" s="296"/>
      <c r="AP199" s="297"/>
      <c r="AQ199" s="298"/>
      <c r="AR199" s="299"/>
      <c r="AS199" s="298"/>
      <c r="AT199" s="299"/>
      <c r="AU199" s="296"/>
      <c r="AV199" s="297"/>
      <c r="AW199" s="296"/>
      <c r="AX199" s="297"/>
      <c r="AY199" s="298"/>
      <c r="AZ199" s="299"/>
      <c r="BA199" s="298"/>
      <c r="BB199" s="299"/>
      <c r="BC199" s="296"/>
      <c r="BD199" s="297"/>
      <c r="BE199" s="296"/>
      <c r="BF199" s="297"/>
      <c r="BG199" s="298"/>
      <c r="BH199" s="299"/>
      <c r="BI199" s="298"/>
      <c r="BJ199" s="299"/>
      <c r="BK199" s="296"/>
      <c r="BL199" s="297"/>
      <c r="BM199" s="296"/>
      <c r="BN199" s="297"/>
      <c r="BO199" s="300"/>
      <c r="BP199" s="300"/>
      <c r="BQ199" s="300"/>
      <c r="BR199" s="66"/>
      <c r="BS199" s="301"/>
      <c r="BT199" s="302"/>
      <c r="BU199" s="324"/>
      <c r="BV199" s="324"/>
      <c r="BW199" s="324"/>
      <c r="BX199" s="324"/>
      <c r="BY199" s="324"/>
      <c r="BZ199" s="324"/>
      <c r="CA199" s="324"/>
      <c r="CB199" s="293"/>
      <c r="CC199" s="294"/>
      <c r="CD199" s="294"/>
      <c r="CE199" s="294"/>
      <c r="CF199" s="294"/>
      <c r="CG199" s="294"/>
      <c r="CH199" s="295"/>
      <c r="CI199" s="62">
        <f t="shared" si="6"/>
        <v>0</v>
      </c>
    </row>
    <row r="200" spans="1:87" ht="35.1" customHeight="1" x14ac:dyDescent="0.25">
      <c r="A200" s="40">
        <f t="shared" si="8"/>
        <v>188</v>
      </c>
      <c r="B200" s="304"/>
      <c r="C200" s="304"/>
      <c r="D200" s="305"/>
      <c r="E200" s="305"/>
      <c r="F200" s="305"/>
      <c r="G200" s="306"/>
      <c r="H200" s="307"/>
      <c r="I200" s="47"/>
      <c r="J200" s="72"/>
      <c r="K200" s="308"/>
      <c r="L200" s="308"/>
      <c r="M200" s="309"/>
      <c r="N200" s="309"/>
      <c r="O200" s="310"/>
      <c r="P200" s="310"/>
      <c r="Q200" s="311"/>
      <c r="R200" s="311"/>
      <c r="S200" s="298"/>
      <c r="T200" s="299"/>
      <c r="U200" s="298"/>
      <c r="V200" s="299"/>
      <c r="W200" s="312"/>
      <c r="X200" s="313"/>
      <c r="Y200" s="312"/>
      <c r="Z200" s="313"/>
      <c r="AA200" s="298"/>
      <c r="AB200" s="299"/>
      <c r="AC200" s="298"/>
      <c r="AD200" s="299"/>
      <c r="AE200" s="312"/>
      <c r="AF200" s="313"/>
      <c r="AG200" s="312"/>
      <c r="AH200" s="313"/>
      <c r="AI200" s="298"/>
      <c r="AJ200" s="299"/>
      <c r="AK200" s="298"/>
      <c r="AL200" s="299"/>
      <c r="AM200" s="312"/>
      <c r="AN200" s="313"/>
      <c r="AO200" s="312"/>
      <c r="AP200" s="313"/>
      <c r="AQ200" s="298"/>
      <c r="AR200" s="299"/>
      <c r="AS200" s="298"/>
      <c r="AT200" s="299"/>
      <c r="AU200" s="312"/>
      <c r="AV200" s="313"/>
      <c r="AW200" s="312"/>
      <c r="AX200" s="313"/>
      <c r="AY200" s="298"/>
      <c r="AZ200" s="299"/>
      <c r="BA200" s="298"/>
      <c r="BB200" s="299"/>
      <c r="BC200" s="312"/>
      <c r="BD200" s="313"/>
      <c r="BE200" s="312"/>
      <c r="BF200" s="313"/>
      <c r="BG200" s="298"/>
      <c r="BH200" s="299"/>
      <c r="BI200" s="298"/>
      <c r="BJ200" s="299"/>
      <c r="BK200" s="312"/>
      <c r="BL200" s="313"/>
      <c r="BM200" s="312"/>
      <c r="BN200" s="313"/>
      <c r="BO200" s="300"/>
      <c r="BP200" s="300"/>
      <c r="BQ200" s="300"/>
      <c r="BR200" s="66"/>
      <c r="BS200" s="314"/>
      <c r="BT200" s="315"/>
      <c r="BU200" s="324"/>
      <c r="BV200" s="324"/>
      <c r="BW200" s="324"/>
      <c r="BX200" s="324"/>
      <c r="BY200" s="324"/>
      <c r="BZ200" s="324"/>
      <c r="CA200" s="324"/>
      <c r="CB200" s="293"/>
      <c r="CC200" s="294"/>
      <c r="CD200" s="294"/>
      <c r="CE200" s="294"/>
      <c r="CF200" s="294"/>
      <c r="CG200" s="294"/>
      <c r="CH200" s="295"/>
      <c r="CI200" s="62">
        <f t="shared" si="6"/>
        <v>0</v>
      </c>
    </row>
    <row r="201" spans="1:87" ht="35.1" customHeight="1" x14ac:dyDescent="0.25">
      <c r="A201" s="40">
        <f t="shared" si="8"/>
        <v>189</v>
      </c>
      <c r="B201" s="305"/>
      <c r="C201" s="305"/>
      <c r="D201" s="316"/>
      <c r="E201" s="316"/>
      <c r="F201" s="316"/>
      <c r="G201" s="317"/>
      <c r="H201" s="318"/>
      <c r="I201" s="47"/>
      <c r="J201" s="71"/>
      <c r="K201" s="308"/>
      <c r="L201" s="308"/>
      <c r="M201" s="319"/>
      <c r="N201" s="319"/>
      <c r="O201" s="310"/>
      <c r="P201" s="310"/>
      <c r="Q201" s="320"/>
      <c r="R201" s="320"/>
      <c r="S201" s="298"/>
      <c r="T201" s="299"/>
      <c r="U201" s="298"/>
      <c r="V201" s="299"/>
      <c r="W201" s="296"/>
      <c r="X201" s="297"/>
      <c r="Y201" s="296"/>
      <c r="Z201" s="297"/>
      <c r="AA201" s="298"/>
      <c r="AB201" s="299"/>
      <c r="AC201" s="298"/>
      <c r="AD201" s="299"/>
      <c r="AE201" s="296"/>
      <c r="AF201" s="297"/>
      <c r="AG201" s="296"/>
      <c r="AH201" s="297"/>
      <c r="AI201" s="298"/>
      <c r="AJ201" s="299"/>
      <c r="AK201" s="298"/>
      <c r="AL201" s="299"/>
      <c r="AM201" s="296"/>
      <c r="AN201" s="297"/>
      <c r="AO201" s="296"/>
      <c r="AP201" s="297"/>
      <c r="AQ201" s="298"/>
      <c r="AR201" s="299"/>
      <c r="AS201" s="298"/>
      <c r="AT201" s="299"/>
      <c r="AU201" s="296"/>
      <c r="AV201" s="297"/>
      <c r="AW201" s="296"/>
      <c r="AX201" s="297"/>
      <c r="AY201" s="298"/>
      <c r="AZ201" s="299"/>
      <c r="BA201" s="298"/>
      <c r="BB201" s="299"/>
      <c r="BC201" s="296"/>
      <c r="BD201" s="297"/>
      <c r="BE201" s="296"/>
      <c r="BF201" s="297"/>
      <c r="BG201" s="298"/>
      <c r="BH201" s="299"/>
      <c r="BI201" s="298"/>
      <c r="BJ201" s="299"/>
      <c r="BK201" s="296"/>
      <c r="BL201" s="297"/>
      <c r="BM201" s="296"/>
      <c r="BN201" s="297"/>
      <c r="BO201" s="300"/>
      <c r="BP201" s="300"/>
      <c r="BQ201" s="300"/>
      <c r="BR201" s="66"/>
      <c r="BS201" s="301"/>
      <c r="BT201" s="302"/>
      <c r="BU201" s="324"/>
      <c r="BV201" s="324"/>
      <c r="BW201" s="324"/>
      <c r="BX201" s="324"/>
      <c r="BY201" s="324"/>
      <c r="BZ201" s="324"/>
      <c r="CA201" s="324"/>
      <c r="CB201" s="293"/>
      <c r="CC201" s="294"/>
      <c r="CD201" s="294"/>
      <c r="CE201" s="294"/>
      <c r="CF201" s="294"/>
      <c r="CG201" s="294"/>
      <c r="CH201" s="295"/>
      <c r="CI201" s="62">
        <f t="shared" si="6"/>
        <v>0</v>
      </c>
    </row>
    <row r="202" spans="1:87" ht="35.1" customHeight="1" x14ac:dyDescent="0.25">
      <c r="A202" s="40">
        <f t="shared" si="8"/>
        <v>190</v>
      </c>
      <c r="B202" s="304"/>
      <c r="C202" s="304"/>
      <c r="D202" s="305"/>
      <c r="E202" s="305"/>
      <c r="F202" s="305"/>
      <c r="G202" s="306"/>
      <c r="H202" s="307"/>
      <c r="I202" s="47"/>
      <c r="J202" s="72"/>
      <c r="K202" s="308"/>
      <c r="L202" s="308"/>
      <c r="M202" s="309"/>
      <c r="N202" s="309"/>
      <c r="O202" s="310"/>
      <c r="P202" s="310"/>
      <c r="Q202" s="311"/>
      <c r="R202" s="311"/>
      <c r="S202" s="298"/>
      <c r="T202" s="299"/>
      <c r="U202" s="298"/>
      <c r="V202" s="299"/>
      <c r="W202" s="312"/>
      <c r="X202" s="313"/>
      <c r="Y202" s="312"/>
      <c r="Z202" s="313"/>
      <c r="AA202" s="298"/>
      <c r="AB202" s="299"/>
      <c r="AC202" s="298"/>
      <c r="AD202" s="299"/>
      <c r="AE202" s="312"/>
      <c r="AF202" s="313"/>
      <c r="AG202" s="312"/>
      <c r="AH202" s="313"/>
      <c r="AI202" s="298"/>
      <c r="AJ202" s="299"/>
      <c r="AK202" s="298"/>
      <c r="AL202" s="299"/>
      <c r="AM202" s="312"/>
      <c r="AN202" s="313"/>
      <c r="AO202" s="312"/>
      <c r="AP202" s="313"/>
      <c r="AQ202" s="298"/>
      <c r="AR202" s="299"/>
      <c r="AS202" s="298"/>
      <c r="AT202" s="299"/>
      <c r="AU202" s="312"/>
      <c r="AV202" s="313"/>
      <c r="AW202" s="312"/>
      <c r="AX202" s="313"/>
      <c r="AY202" s="298"/>
      <c r="AZ202" s="299"/>
      <c r="BA202" s="298"/>
      <c r="BB202" s="299"/>
      <c r="BC202" s="312"/>
      <c r="BD202" s="313"/>
      <c r="BE202" s="312"/>
      <c r="BF202" s="313"/>
      <c r="BG202" s="298"/>
      <c r="BH202" s="299"/>
      <c r="BI202" s="298"/>
      <c r="BJ202" s="299"/>
      <c r="BK202" s="312"/>
      <c r="BL202" s="313"/>
      <c r="BM202" s="312"/>
      <c r="BN202" s="313"/>
      <c r="BO202" s="300"/>
      <c r="BP202" s="300"/>
      <c r="BQ202" s="300"/>
      <c r="BR202" s="66"/>
      <c r="BS202" s="314"/>
      <c r="BT202" s="315"/>
      <c r="BU202" s="324"/>
      <c r="BV202" s="324"/>
      <c r="BW202" s="324"/>
      <c r="BX202" s="324"/>
      <c r="BY202" s="324"/>
      <c r="BZ202" s="324"/>
      <c r="CA202" s="324"/>
      <c r="CB202" s="293"/>
      <c r="CC202" s="294"/>
      <c r="CD202" s="294"/>
      <c r="CE202" s="294"/>
      <c r="CF202" s="294"/>
      <c r="CG202" s="294"/>
      <c r="CH202" s="295"/>
      <c r="CI202" s="62">
        <f t="shared" si="6"/>
        <v>0</v>
      </c>
    </row>
    <row r="203" spans="1:87" ht="35.1" customHeight="1" x14ac:dyDescent="0.25">
      <c r="A203" s="40">
        <f t="shared" si="8"/>
        <v>191</v>
      </c>
      <c r="B203" s="305"/>
      <c r="C203" s="305"/>
      <c r="D203" s="316"/>
      <c r="E203" s="316"/>
      <c r="F203" s="316"/>
      <c r="G203" s="317"/>
      <c r="H203" s="318"/>
      <c r="I203" s="47"/>
      <c r="J203" s="71"/>
      <c r="K203" s="308"/>
      <c r="L203" s="308"/>
      <c r="M203" s="319"/>
      <c r="N203" s="319"/>
      <c r="O203" s="310"/>
      <c r="P203" s="310"/>
      <c r="Q203" s="320"/>
      <c r="R203" s="320"/>
      <c r="S203" s="298"/>
      <c r="T203" s="299"/>
      <c r="U203" s="298"/>
      <c r="V203" s="299"/>
      <c r="W203" s="296"/>
      <c r="X203" s="297"/>
      <c r="Y203" s="296"/>
      <c r="Z203" s="297"/>
      <c r="AA203" s="298"/>
      <c r="AB203" s="299"/>
      <c r="AC203" s="298"/>
      <c r="AD203" s="299"/>
      <c r="AE203" s="296"/>
      <c r="AF203" s="297"/>
      <c r="AG203" s="296"/>
      <c r="AH203" s="297"/>
      <c r="AI203" s="298"/>
      <c r="AJ203" s="299"/>
      <c r="AK203" s="298"/>
      <c r="AL203" s="299"/>
      <c r="AM203" s="296"/>
      <c r="AN203" s="297"/>
      <c r="AO203" s="296"/>
      <c r="AP203" s="297"/>
      <c r="AQ203" s="298"/>
      <c r="AR203" s="299"/>
      <c r="AS203" s="298"/>
      <c r="AT203" s="299"/>
      <c r="AU203" s="296"/>
      <c r="AV203" s="297"/>
      <c r="AW203" s="296"/>
      <c r="AX203" s="297"/>
      <c r="AY203" s="298"/>
      <c r="AZ203" s="299"/>
      <c r="BA203" s="298"/>
      <c r="BB203" s="299"/>
      <c r="BC203" s="296"/>
      <c r="BD203" s="297"/>
      <c r="BE203" s="296"/>
      <c r="BF203" s="297"/>
      <c r="BG203" s="298"/>
      <c r="BH203" s="299"/>
      <c r="BI203" s="298"/>
      <c r="BJ203" s="299"/>
      <c r="BK203" s="296"/>
      <c r="BL203" s="297"/>
      <c r="BM203" s="296"/>
      <c r="BN203" s="297"/>
      <c r="BO203" s="300"/>
      <c r="BP203" s="300"/>
      <c r="BQ203" s="300"/>
      <c r="BR203" s="66"/>
      <c r="BS203" s="301"/>
      <c r="BT203" s="302"/>
      <c r="BU203" s="324"/>
      <c r="BV203" s="324"/>
      <c r="BW203" s="324"/>
      <c r="BX203" s="324"/>
      <c r="BY203" s="324"/>
      <c r="BZ203" s="324"/>
      <c r="CA203" s="324"/>
      <c r="CB203" s="293"/>
      <c r="CC203" s="294"/>
      <c r="CD203" s="294"/>
      <c r="CE203" s="294"/>
      <c r="CF203" s="294"/>
      <c r="CG203" s="294"/>
      <c r="CH203" s="295"/>
      <c r="CI203" s="62">
        <f t="shared" si="6"/>
        <v>0</v>
      </c>
    </row>
    <row r="204" spans="1:87" ht="35.1" customHeight="1" x14ac:dyDescent="0.25">
      <c r="A204" s="40">
        <f t="shared" si="8"/>
        <v>192</v>
      </c>
      <c r="B204" s="304"/>
      <c r="C204" s="304"/>
      <c r="D204" s="305"/>
      <c r="E204" s="305"/>
      <c r="F204" s="305"/>
      <c r="G204" s="306"/>
      <c r="H204" s="307"/>
      <c r="I204" s="47"/>
      <c r="J204" s="72"/>
      <c r="K204" s="308"/>
      <c r="L204" s="308"/>
      <c r="M204" s="309"/>
      <c r="N204" s="309"/>
      <c r="O204" s="310"/>
      <c r="P204" s="310"/>
      <c r="Q204" s="311"/>
      <c r="R204" s="311"/>
      <c r="S204" s="298"/>
      <c r="T204" s="299"/>
      <c r="U204" s="298"/>
      <c r="V204" s="299"/>
      <c r="W204" s="312"/>
      <c r="X204" s="313"/>
      <c r="Y204" s="312"/>
      <c r="Z204" s="313"/>
      <c r="AA204" s="298"/>
      <c r="AB204" s="299"/>
      <c r="AC204" s="298"/>
      <c r="AD204" s="299"/>
      <c r="AE204" s="312"/>
      <c r="AF204" s="313"/>
      <c r="AG204" s="312"/>
      <c r="AH204" s="313"/>
      <c r="AI204" s="298"/>
      <c r="AJ204" s="299"/>
      <c r="AK204" s="298"/>
      <c r="AL204" s="299"/>
      <c r="AM204" s="312"/>
      <c r="AN204" s="313"/>
      <c r="AO204" s="312"/>
      <c r="AP204" s="313"/>
      <c r="AQ204" s="298"/>
      <c r="AR204" s="299"/>
      <c r="AS204" s="298"/>
      <c r="AT204" s="299"/>
      <c r="AU204" s="312"/>
      <c r="AV204" s="313"/>
      <c r="AW204" s="312"/>
      <c r="AX204" s="313"/>
      <c r="AY204" s="298"/>
      <c r="AZ204" s="299"/>
      <c r="BA204" s="298"/>
      <c r="BB204" s="299"/>
      <c r="BC204" s="312"/>
      <c r="BD204" s="313"/>
      <c r="BE204" s="312"/>
      <c r="BF204" s="313"/>
      <c r="BG204" s="298"/>
      <c r="BH204" s="299"/>
      <c r="BI204" s="298"/>
      <c r="BJ204" s="299"/>
      <c r="BK204" s="312"/>
      <c r="BL204" s="313"/>
      <c r="BM204" s="312"/>
      <c r="BN204" s="313"/>
      <c r="BO204" s="300"/>
      <c r="BP204" s="300"/>
      <c r="BQ204" s="300"/>
      <c r="BR204" s="66"/>
      <c r="BS204" s="314"/>
      <c r="BT204" s="315"/>
      <c r="BU204" s="324"/>
      <c r="BV204" s="324"/>
      <c r="BW204" s="324"/>
      <c r="BX204" s="324"/>
      <c r="BY204" s="324"/>
      <c r="BZ204" s="324"/>
      <c r="CA204" s="324"/>
      <c r="CB204" s="293"/>
      <c r="CC204" s="294"/>
      <c r="CD204" s="294"/>
      <c r="CE204" s="294"/>
      <c r="CF204" s="294"/>
      <c r="CG204" s="294"/>
      <c r="CH204" s="295"/>
      <c r="CI204" s="62">
        <f t="shared" si="6"/>
        <v>0</v>
      </c>
    </row>
    <row r="205" spans="1:87" ht="35.1" customHeight="1" x14ac:dyDescent="0.25">
      <c r="A205" s="40">
        <f t="shared" si="8"/>
        <v>193</v>
      </c>
      <c r="B205" s="305"/>
      <c r="C205" s="305"/>
      <c r="D205" s="316"/>
      <c r="E205" s="316"/>
      <c r="F205" s="316"/>
      <c r="G205" s="317"/>
      <c r="H205" s="318"/>
      <c r="I205" s="47"/>
      <c r="J205" s="71"/>
      <c r="K205" s="308"/>
      <c r="L205" s="308"/>
      <c r="M205" s="319"/>
      <c r="N205" s="319"/>
      <c r="O205" s="310"/>
      <c r="P205" s="310"/>
      <c r="Q205" s="320"/>
      <c r="R205" s="320"/>
      <c r="S205" s="298"/>
      <c r="T205" s="299"/>
      <c r="U205" s="298"/>
      <c r="V205" s="299"/>
      <c r="W205" s="296"/>
      <c r="X205" s="297"/>
      <c r="Y205" s="296"/>
      <c r="Z205" s="297"/>
      <c r="AA205" s="298"/>
      <c r="AB205" s="299"/>
      <c r="AC205" s="298"/>
      <c r="AD205" s="299"/>
      <c r="AE205" s="296"/>
      <c r="AF205" s="297"/>
      <c r="AG205" s="296"/>
      <c r="AH205" s="297"/>
      <c r="AI205" s="298"/>
      <c r="AJ205" s="299"/>
      <c r="AK205" s="298"/>
      <c r="AL205" s="299"/>
      <c r="AM205" s="296"/>
      <c r="AN205" s="297"/>
      <c r="AO205" s="296"/>
      <c r="AP205" s="297"/>
      <c r="AQ205" s="298"/>
      <c r="AR205" s="299"/>
      <c r="AS205" s="298"/>
      <c r="AT205" s="299"/>
      <c r="AU205" s="296"/>
      <c r="AV205" s="297"/>
      <c r="AW205" s="296"/>
      <c r="AX205" s="297"/>
      <c r="AY205" s="298"/>
      <c r="AZ205" s="299"/>
      <c r="BA205" s="298"/>
      <c r="BB205" s="299"/>
      <c r="BC205" s="296"/>
      <c r="BD205" s="297"/>
      <c r="BE205" s="296"/>
      <c r="BF205" s="297"/>
      <c r="BG205" s="298"/>
      <c r="BH205" s="299"/>
      <c r="BI205" s="298"/>
      <c r="BJ205" s="299"/>
      <c r="BK205" s="296"/>
      <c r="BL205" s="297"/>
      <c r="BM205" s="296"/>
      <c r="BN205" s="297"/>
      <c r="BO205" s="300"/>
      <c r="BP205" s="300"/>
      <c r="BQ205" s="300"/>
      <c r="BR205" s="66"/>
      <c r="BS205" s="301"/>
      <c r="BT205" s="302"/>
      <c r="BU205" s="324"/>
      <c r="BV205" s="324"/>
      <c r="BW205" s="324"/>
      <c r="BX205" s="324"/>
      <c r="BY205" s="324"/>
      <c r="BZ205" s="324"/>
      <c r="CA205" s="324"/>
      <c r="CB205" s="293"/>
      <c r="CC205" s="294"/>
      <c r="CD205" s="294"/>
      <c r="CE205" s="294"/>
      <c r="CF205" s="294"/>
      <c r="CG205" s="294"/>
      <c r="CH205" s="295"/>
      <c r="CI205" s="62">
        <f t="shared" si="6"/>
        <v>0</v>
      </c>
    </row>
    <row r="206" spans="1:87" ht="35.1" customHeight="1" x14ac:dyDescent="0.25">
      <c r="A206" s="40">
        <f t="shared" si="8"/>
        <v>194</v>
      </c>
      <c r="B206" s="304"/>
      <c r="C206" s="304"/>
      <c r="D206" s="305"/>
      <c r="E206" s="305"/>
      <c r="F206" s="305"/>
      <c r="G206" s="306"/>
      <c r="H206" s="307"/>
      <c r="I206" s="47"/>
      <c r="J206" s="72"/>
      <c r="K206" s="308"/>
      <c r="L206" s="308"/>
      <c r="M206" s="309"/>
      <c r="N206" s="309"/>
      <c r="O206" s="310"/>
      <c r="P206" s="310"/>
      <c r="Q206" s="311"/>
      <c r="R206" s="311"/>
      <c r="S206" s="298"/>
      <c r="T206" s="299"/>
      <c r="U206" s="298"/>
      <c r="V206" s="299"/>
      <c r="W206" s="312"/>
      <c r="X206" s="313"/>
      <c r="Y206" s="312"/>
      <c r="Z206" s="313"/>
      <c r="AA206" s="298"/>
      <c r="AB206" s="299"/>
      <c r="AC206" s="298"/>
      <c r="AD206" s="299"/>
      <c r="AE206" s="312"/>
      <c r="AF206" s="313"/>
      <c r="AG206" s="312"/>
      <c r="AH206" s="313"/>
      <c r="AI206" s="298"/>
      <c r="AJ206" s="299"/>
      <c r="AK206" s="298"/>
      <c r="AL206" s="299"/>
      <c r="AM206" s="312"/>
      <c r="AN206" s="313"/>
      <c r="AO206" s="312"/>
      <c r="AP206" s="313"/>
      <c r="AQ206" s="298"/>
      <c r="AR206" s="299"/>
      <c r="AS206" s="298"/>
      <c r="AT206" s="299"/>
      <c r="AU206" s="312"/>
      <c r="AV206" s="313"/>
      <c r="AW206" s="312"/>
      <c r="AX206" s="313"/>
      <c r="AY206" s="298"/>
      <c r="AZ206" s="299"/>
      <c r="BA206" s="298"/>
      <c r="BB206" s="299"/>
      <c r="BC206" s="312"/>
      <c r="BD206" s="313"/>
      <c r="BE206" s="312"/>
      <c r="BF206" s="313"/>
      <c r="BG206" s="298"/>
      <c r="BH206" s="299"/>
      <c r="BI206" s="298"/>
      <c r="BJ206" s="299"/>
      <c r="BK206" s="312"/>
      <c r="BL206" s="313"/>
      <c r="BM206" s="312"/>
      <c r="BN206" s="313"/>
      <c r="BO206" s="300"/>
      <c r="BP206" s="300"/>
      <c r="BQ206" s="300"/>
      <c r="BR206" s="66"/>
      <c r="BS206" s="314"/>
      <c r="BT206" s="315"/>
      <c r="BU206" s="324"/>
      <c r="BV206" s="324"/>
      <c r="BW206" s="324"/>
      <c r="BX206" s="324"/>
      <c r="BY206" s="324"/>
      <c r="BZ206" s="324"/>
      <c r="CA206" s="324"/>
      <c r="CB206" s="293"/>
      <c r="CC206" s="294"/>
      <c r="CD206" s="294"/>
      <c r="CE206" s="294"/>
      <c r="CF206" s="294"/>
      <c r="CG206" s="294"/>
      <c r="CH206" s="295"/>
      <c r="CI206" s="62">
        <f t="shared" ref="CI206:CI269" si="9">BS206-G206</f>
        <v>0</v>
      </c>
    </row>
    <row r="207" spans="1:87" ht="35.1" customHeight="1" x14ac:dyDescent="0.25">
      <c r="A207" s="40">
        <f t="shared" si="8"/>
        <v>195</v>
      </c>
      <c r="B207" s="305"/>
      <c r="C207" s="305"/>
      <c r="D207" s="316"/>
      <c r="E207" s="316"/>
      <c r="F207" s="316"/>
      <c r="G207" s="317"/>
      <c r="H207" s="318"/>
      <c r="I207" s="47"/>
      <c r="J207" s="71"/>
      <c r="K207" s="308"/>
      <c r="L207" s="308"/>
      <c r="M207" s="319"/>
      <c r="N207" s="319"/>
      <c r="O207" s="310"/>
      <c r="P207" s="310"/>
      <c r="Q207" s="320"/>
      <c r="R207" s="320"/>
      <c r="S207" s="298"/>
      <c r="T207" s="299"/>
      <c r="U207" s="298"/>
      <c r="V207" s="299"/>
      <c r="W207" s="296"/>
      <c r="X207" s="297"/>
      <c r="Y207" s="296"/>
      <c r="Z207" s="297"/>
      <c r="AA207" s="298"/>
      <c r="AB207" s="299"/>
      <c r="AC207" s="298"/>
      <c r="AD207" s="299"/>
      <c r="AE207" s="296"/>
      <c r="AF207" s="297"/>
      <c r="AG207" s="296"/>
      <c r="AH207" s="297"/>
      <c r="AI207" s="298"/>
      <c r="AJ207" s="299"/>
      <c r="AK207" s="298"/>
      <c r="AL207" s="299"/>
      <c r="AM207" s="296"/>
      <c r="AN207" s="297"/>
      <c r="AO207" s="296"/>
      <c r="AP207" s="297"/>
      <c r="AQ207" s="298"/>
      <c r="AR207" s="299"/>
      <c r="AS207" s="298"/>
      <c r="AT207" s="299"/>
      <c r="AU207" s="296"/>
      <c r="AV207" s="297"/>
      <c r="AW207" s="296"/>
      <c r="AX207" s="297"/>
      <c r="AY207" s="298"/>
      <c r="AZ207" s="299"/>
      <c r="BA207" s="298"/>
      <c r="BB207" s="299"/>
      <c r="BC207" s="296"/>
      <c r="BD207" s="297"/>
      <c r="BE207" s="296"/>
      <c r="BF207" s="297"/>
      <c r="BG207" s="298"/>
      <c r="BH207" s="299"/>
      <c r="BI207" s="298"/>
      <c r="BJ207" s="299"/>
      <c r="BK207" s="296"/>
      <c r="BL207" s="297"/>
      <c r="BM207" s="296"/>
      <c r="BN207" s="297"/>
      <c r="BO207" s="300"/>
      <c r="BP207" s="300"/>
      <c r="BQ207" s="300"/>
      <c r="BR207" s="66"/>
      <c r="BS207" s="301"/>
      <c r="BT207" s="302"/>
      <c r="BU207" s="324"/>
      <c r="BV207" s="324"/>
      <c r="BW207" s="324"/>
      <c r="BX207" s="324"/>
      <c r="BY207" s="324"/>
      <c r="BZ207" s="324"/>
      <c r="CA207" s="324"/>
      <c r="CB207" s="293"/>
      <c r="CC207" s="294"/>
      <c r="CD207" s="294"/>
      <c r="CE207" s="294"/>
      <c r="CF207" s="294"/>
      <c r="CG207" s="294"/>
      <c r="CH207" s="295"/>
      <c r="CI207" s="62">
        <f t="shared" si="9"/>
        <v>0</v>
      </c>
    </row>
    <row r="208" spans="1:87" ht="35.1" customHeight="1" x14ac:dyDescent="0.25">
      <c r="A208" s="40">
        <f t="shared" si="8"/>
        <v>196</v>
      </c>
      <c r="B208" s="304"/>
      <c r="C208" s="304"/>
      <c r="D208" s="305"/>
      <c r="E208" s="305"/>
      <c r="F208" s="305"/>
      <c r="G208" s="306"/>
      <c r="H208" s="307"/>
      <c r="I208" s="47"/>
      <c r="J208" s="72"/>
      <c r="K208" s="308"/>
      <c r="L208" s="308"/>
      <c r="M208" s="309"/>
      <c r="N208" s="309"/>
      <c r="O208" s="310"/>
      <c r="P208" s="310"/>
      <c r="Q208" s="311"/>
      <c r="R208" s="311"/>
      <c r="S208" s="298"/>
      <c r="T208" s="299"/>
      <c r="U208" s="298"/>
      <c r="V208" s="299"/>
      <c r="W208" s="312"/>
      <c r="X208" s="313"/>
      <c r="Y208" s="312"/>
      <c r="Z208" s="313"/>
      <c r="AA208" s="298"/>
      <c r="AB208" s="299"/>
      <c r="AC208" s="298"/>
      <c r="AD208" s="299"/>
      <c r="AE208" s="312"/>
      <c r="AF208" s="313"/>
      <c r="AG208" s="312"/>
      <c r="AH208" s="313"/>
      <c r="AI208" s="298"/>
      <c r="AJ208" s="299"/>
      <c r="AK208" s="298"/>
      <c r="AL208" s="299"/>
      <c r="AM208" s="312"/>
      <c r="AN208" s="313"/>
      <c r="AO208" s="312"/>
      <c r="AP208" s="313"/>
      <c r="AQ208" s="298"/>
      <c r="AR208" s="299"/>
      <c r="AS208" s="298"/>
      <c r="AT208" s="299"/>
      <c r="AU208" s="312"/>
      <c r="AV208" s="313"/>
      <c r="AW208" s="312"/>
      <c r="AX208" s="313"/>
      <c r="AY208" s="298"/>
      <c r="AZ208" s="299"/>
      <c r="BA208" s="298"/>
      <c r="BB208" s="299"/>
      <c r="BC208" s="312"/>
      <c r="BD208" s="313"/>
      <c r="BE208" s="312"/>
      <c r="BF208" s="313"/>
      <c r="BG208" s="298"/>
      <c r="BH208" s="299"/>
      <c r="BI208" s="298"/>
      <c r="BJ208" s="299"/>
      <c r="BK208" s="312"/>
      <c r="BL208" s="313"/>
      <c r="BM208" s="312"/>
      <c r="BN208" s="313"/>
      <c r="BO208" s="300"/>
      <c r="BP208" s="300"/>
      <c r="BQ208" s="300"/>
      <c r="BR208" s="66"/>
      <c r="BS208" s="314"/>
      <c r="BT208" s="315"/>
      <c r="BU208" s="324"/>
      <c r="BV208" s="324"/>
      <c r="BW208" s="324"/>
      <c r="BX208" s="324"/>
      <c r="BY208" s="324"/>
      <c r="BZ208" s="324"/>
      <c r="CA208" s="324"/>
      <c r="CB208" s="293"/>
      <c r="CC208" s="294"/>
      <c r="CD208" s="294"/>
      <c r="CE208" s="294"/>
      <c r="CF208" s="294"/>
      <c r="CG208" s="294"/>
      <c r="CH208" s="295"/>
      <c r="CI208" s="62">
        <f t="shared" si="9"/>
        <v>0</v>
      </c>
    </row>
    <row r="209" spans="1:87" ht="35.1" customHeight="1" x14ac:dyDescent="0.25">
      <c r="A209" s="40">
        <f>ROW(A197)</f>
        <v>197</v>
      </c>
      <c r="B209" s="305"/>
      <c r="C209" s="305"/>
      <c r="D209" s="316"/>
      <c r="E209" s="316"/>
      <c r="F209" s="316"/>
      <c r="G209" s="317"/>
      <c r="H209" s="318"/>
      <c r="I209" s="47"/>
      <c r="J209" s="71"/>
      <c r="K209" s="308"/>
      <c r="L209" s="308"/>
      <c r="M209" s="319"/>
      <c r="N209" s="319"/>
      <c r="O209" s="310"/>
      <c r="P209" s="310"/>
      <c r="Q209" s="320"/>
      <c r="R209" s="320"/>
      <c r="S209" s="298"/>
      <c r="T209" s="299"/>
      <c r="U209" s="298"/>
      <c r="V209" s="299"/>
      <c r="W209" s="296"/>
      <c r="X209" s="297"/>
      <c r="Y209" s="296"/>
      <c r="Z209" s="297"/>
      <c r="AA209" s="298"/>
      <c r="AB209" s="299"/>
      <c r="AC209" s="298"/>
      <c r="AD209" s="299"/>
      <c r="AE209" s="296"/>
      <c r="AF209" s="297"/>
      <c r="AG209" s="296"/>
      <c r="AH209" s="297"/>
      <c r="AI209" s="298"/>
      <c r="AJ209" s="299"/>
      <c r="AK209" s="298"/>
      <c r="AL209" s="299"/>
      <c r="AM209" s="296"/>
      <c r="AN209" s="297"/>
      <c r="AO209" s="296"/>
      <c r="AP209" s="297"/>
      <c r="AQ209" s="298"/>
      <c r="AR209" s="299"/>
      <c r="AS209" s="298"/>
      <c r="AT209" s="299"/>
      <c r="AU209" s="296"/>
      <c r="AV209" s="297"/>
      <c r="AW209" s="296"/>
      <c r="AX209" s="297"/>
      <c r="AY209" s="298"/>
      <c r="AZ209" s="299"/>
      <c r="BA209" s="298"/>
      <c r="BB209" s="299"/>
      <c r="BC209" s="296"/>
      <c r="BD209" s="297"/>
      <c r="BE209" s="296"/>
      <c r="BF209" s="297"/>
      <c r="BG209" s="298"/>
      <c r="BH209" s="299"/>
      <c r="BI209" s="298"/>
      <c r="BJ209" s="299"/>
      <c r="BK209" s="296"/>
      <c r="BL209" s="297"/>
      <c r="BM209" s="296"/>
      <c r="BN209" s="297"/>
      <c r="BO209" s="321"/>
      <c r="BP209" s="322"/>
      <c r="BQ209" s="323"/>
      <c r="BR209" s="66"/>
      <c r="BS209" s="301"/>
      <c r="BT209" s="302"/>
      <c r="BU209" s="324"/>
      <c r="BV209" s="324"/>
      <c r="BW209" s="324"/>
      <c r="BX209" s="324"/>
      <c r="BY209" s="324"/>
      <c r="BZ209" s="324"/>
      <c r="CA209" s="324"/>
      <c r="CB209" s="293"/>
      <c r="CC209" s="294"/>
      <c r="CD209" s="294"/>
      <c r="CE209" s="294"/>
      <c r="CF209" s="294"/>
      <c r="CG209" s="294"/>
      <c r="CH209" s="295"/>
      <c r="CI209" s="62">
        <f t="shared" si="9"/>
        <v>0</v>
      </c>
    </row>
    <row r="210" spans="1:87" ht="35.1" customHeight="1" x14ac:dyDescent="0.25">
      <c r="A210" s="40">
        <f t="shared" ref="A210:A236" si="10">ROW(A198)</f>
        <v>198</v>
      </c>
      <c r="B210" s="304"/>
      <c r="C210" s="304"/>
      <c r="D210" s="305"/>
      <c r="E210" s="305"/>
      <c r="F210" s="305"/>
      <c r="G210" s="306"/>
      <c r="H210" s="307"/>
      <c r="I210" s="47"/>
      <c r="J210" s="72"/>
      <c r="K210" s="308"/>
      <c r="L210" s="308"/>
      <c r="M210" s="309"/>
      <c r="N210" s="309"/>
      <c r="O210" s="310"/>
      <c r="P210" s="310"/>
      <c r="Q210" s="311"/>
      <c r="R210" s="311"/>
      <c r="S210" s="298"/>
      <c r="T210" s="299"/>
      <c r="U210" s="298"/>
      <c r="V210" s="299"/>
      <c r="W210" s="312"/>
      <c r="X210" s="313"/>
      <c r="Y210" s="312"/>
      <c r="Z210" s="313"/>
      <c r="AA210" s="298"/>
      <c r="AB210" s="299"/>
      <c r="AC210" s="298"/>
      <c r="AD210" s="299"/>
      <c r="AE210" s="312"/>
      <c r="AF210" s="313"/>
      <c r="AG210" s="312"/>
      <c r="AH210" s="313"/>
      <c r="AI210" s="298"/>
      <c r="AJ210" s="299"/>
      <c r="AK210" s="298"/>
      <c r="AL210" s="299"/>
      <c r="AM210" s="312"/>
      <c r="AN210" s="313"/>
      <c r="AO210" s="312"/>
      <c r="AP210" s="313"/>
      <c r="AQ210" s="298"/>
      <c r="AR210" s="299"/>
      <c r="AS210" s="298"/>
      <c r="AT210" s="299"/>
      <c r="AU210" s="312"/>
      <c r="AV210" s="313"/>
      <c r="AW210" s="312"/>
      <c r="AX210" s="313"/>
      <c r="AY210" s="298"/>
      <c r="AZ210" s="299"/>
      <c r="BA210" s="298"/>
      <c r="BB210" s="299"/>
      <c r="BC210" s="312"/>
      <c r="BD210" s="313"/>
      <c r="BE210" s="312"/>
      <c r="BF210" s="313"/>
      <c r="BG210" s="298"/>
      <c r="BH210" s="299"/>
      <c r="BI210" s="298"/>
      <c r="BJ210" s="299"/>
      <c r="BK210" s="312"/>
      <c r="BL210" s="313"/>
      <c r="BM210" s="312"/>
      <c r="BN210" s="313"/>
      <c r="BO210" s="300"/>
      <c r="BP210" s="300"/>
      <c r="BQ210" s="300"/>
      <c r="BR210" s="66"/>
      <c r="BS210" s="314"/>
      <c r="BT210" s="315"/>
      <c r="BU210" s="324"/>
      <c r="BV210" s="324"/>
      <c r="BW210" s="324"/>
      <c r="BX210" s="324"/>
      <c r="BY210" s="324"/>
      <c r="BZ210" s="324"/>
      <c r="CA210" s="324"/>
      <c r="CB210" s="293"/>
      <c r="CC210" s="294"/>
      <c r="CD210" s="294"/>
      <c r="CE210" s="294"/>
      <c r="CF210" s="294"/>
      <c r="CG210" s="294"/>
      <c r="CH210" s="295"/>
      <c r="CI210" s="62">
        <f t="shared" si="9"/>
        <v>0</v>
      </c>
    </row>
    <row r="211" spans="1:87" ht="35.1" customHeight="1" x14ac:dyDescent="0.25">
      <c r="A211" s="40">
        <f t="shared" si="10"/>
        <v>199</v>
      </c>
      <c r="B211" s="305"/>
      <c r="C211" s="305"/>
      <c r="D211" s="316"/>
      <c r="E211" s="316"/>
      <c r="F211" s="316"/>
      <c r="G211" s="317"/>
      <c r="H211" s="318"/>
      <c r="I211" s="47"/>
      <c r="J211" s="71"/>
      <c r="K211" s="308"/>
      <c r="L211" s="308"/>
      <c r="M211" s="319"/>
      <c r="N211" s="319"/>
      <c r="O211" s="310"/>
      <c r="P211" s="310"/>
      <c r="Q211" s="320"/>
      <c r="R211" s="320"/>
      <c r="S211" s="298"/>
      <c r="T211" s="299"/>
      <c r="U211" s="298"/>
      <c r="V211" s="299"/>
      <c r="W211" s="296"/>
      <c r="X211" s="297"/>
      <c r="Y211" s="296"/>
      <c r="Z211" s="297"/>
      <c r="AA211" s="298"/>
      <c r="AB211" s="299"/>
      <c r="AC211" s="298"/>
      <c r="AD211" s="299"/>
      <c r="AE211" s="296"/>
      <c r="AF211" s="297"/>
      <c r="AG211" s="296"/>
      <c r="AH211" s="297"/>
      <c r="AI211" s="298"/>
      <c r="AJ211" s="299"/>
      <c r="AK211" s="298"/>
      <c r="AL211" s="299"/>
      <c r="AM211" s="296"/>
      <c r="AN211" s="297"/>
      <c r="AO211" s="296"/>
      <c r="AP211" s="297"/>
      <c r="AQ211" s="298"/>
      <c r="AR211" s="299"/>
      <c r="AS211" s="298"/>
      <c r="AT211" s="299"/>
      <c r="AU211" s="296"/>
      <c r="AV211" s="297"/>
      <c r="AW211" s="296"/>
      <c r="AX211" s="297"/>
      <c r="AY211" s="298"/>
      <c r="AZ211" s="299"/>
      <c r="BA211" s="298"/>
      <c r="BB211" s="299"/>
      <c r="BC211" s="296"/>
      <c r="BD211" s="297"/>
      <c r="BE211" s="296"/>
      <c r="BF211" s="297"/>
      <c r="BG211" s="298"/>
      <c r="BH211" s="299"/>
      <c r="BI211" s="298"/>
      <c r="BJ211" s="299"/>
      <c r="BK211" s="296"/>
      <c r="BL211" s="297"/>
      <c r="BM211" s="296"/>
      <c r="BN211" s="297"/>
      <c r="BO211" s="300"/>
      <c r="BP211" s="300"/>
      <c r="BQ211" s="300"/>
      <c r="BR211" s="66"/>
      <c r="BS211" s="301"/>
      <c r="BT211" s="302"/>
      <c r="BU211" s="324"/>
      <c r="BV211" s="324"/>
      <c r="BW211" s="324"/>
      <c r="BX211" s="324"/>
      <c r="BY211" s="324"/>
      <c r="BZ211" s="324"/>
      <c r="CA211" s="324"/>
      <c r="CB211" s="293"/>
      <c r="CC211" s="294"/>
      <c r="CD211" s="294"/>
      <c r="CE211" s="294"/>
      <c r="CF211" s="294"/>
      <c r="CG211" s="294"/>
      <c r="CH211" s="295"/>
      <c r="CI211" s="62">
        <f t="shared" si="9"/>
        <v>0</v>
      </c>
    </row>
    <row r="212" spans="1:87" ht="35.1" customHeight="1" x14ac:dyDescent="0.25">
      <c r="A212" s="40">
        <f t="shared" si="10"/>
        <v>200</v>
      </c>
      <c r="B212" s="304"/>
      <c r="C212" s="304"/>
      <c r="D212" s="305"/>
      <c r="E212" s="305"/>
      <c r="F212" s="305"/>
      <c r="G212" s="306"/>
      <c r="H212" s="307"/>
      <c r="I212" s="47"/>
      <c r="J212" s="72"/>
      <c r="K212" s="308"/>
      <c r="L212" s="308"/>
      <c r="M212" s="309"/>
      <c r="N212" s="309"/>
      <c r="O212" s="310"/>
      <c r="P212" s="310"/>
      <c r="Q212" s="311"/>
      <c r="R212" s="311"/>
      <c r="S212" s="298"/>
      <c r="T212" s="299"/>
      <c r="U212" s="298"/>
      <c r="V212" s="299"/>
      <c r="W212" s="312"/>
      <c r="X212" s="313"/>
      <c r="Y212" s="312"/>
      <c r="Z212" s="313"/>
      <c r="AA212" s="298"/>
      <c r="AB212" s="299"/>
      <c r="AC212" s="298"/>
      <c r="AD212" s="299"/>
      <c r="AE212" s="312"/>
      <c r="AF212" s="313"/>
      <c r="AG212" s="312"/>
      <c r="AH212" s="313"/>
      <c r="AI212" s="298"/>
      <c r="AJ212" s="299"/>
      <c r="AK212" s="298"/>
      <c r="AL212" s="299"/>
      <c r="AM212" s="312"/>
      <c r="AN212" s="313"/>
      <c r="AO212" s="312"/>
      <c r="AP212" s="313"/>
      <c r="AQ212" s="298"/>
      <c r="AR212" s="299"/>
      <c r="AS212" s="298"/>
      <c r="AT212" s="299"/>
      <c r="AU212" s="312"/>
      <c r="AV212" s="313"/>
      <c r="AW212" s="312"/>
      <c r="AX212" s="313"/>
      <c r="AY212" s="298"/>
      <c r="AZ212" s="299"/>
      <c r="BA212" s="298"/>
      <c r="BB212" s="299"/>
      <c r="BC212" s="312"/>
      <c r="BD212" s="313"/>
      <c r="BE212" s="312"/>
      <c r="BF212" s="313"/>
      <c r="BG212" s="298"/>
      <c r="BH212" s="299"/>
      <c r="BI212" s="298"/>
      <c r="BJ212" s="299"/>
      <c r="BK212" s="312"/>
      <c r="BL212" s="313"/>
      <c r="BM212" s="312"/>
      <c r="BN212" s="313"/>
      <c r="BO212" s="300"/>
      <c r="BP212" s="300"/>
      <c r="BQ212" s="300"/>
      <c r="BR212" s="66"/>
      <c r="BS212" s="314"/>
      <c r="BT212" s="315"/>
      <c r="BU212" s="324"/>
      <c r="BV212" s="324"/>
      <c r="BW212" s="324"/>
      <c r="BX212" s="324"/>
      <c r="BY212" s="324"/>
      <c r="BZ212" s="324"/>
      <c r="CA212" s="324"/>
      <c r="CB212" s="293"/>
      <c r="CC212" s="294"/>
      <c r="CD212" s="294"/>
      <c r="CE212" s="294"/>
      <c r="CF212" s="294"/>
      <c r="CG212" s="294"/>
      <c r="CH212" s="295"/>
      <c r="CI212" s="62">
        <f t="shared" si="9"/>
        <v>0</v>
      </c>
    </row>
    <row r="213" spans="1:87" ht="35.1" customHeight="1" x14ac:dyDescent="0.25">
      <c r="A213" s="40">
        <f t="shared" si="10"/>
        <v>201</v>
      </c>
      <c r="B213" s="305"/>
      <c r="C213" s="305"/>
      <c r="D213" s="316"/>
      <c r="E213" s="316"/>
      <c r="F213" s="316"/>
      <c r="G213" s="317"/>
      <c r="H213" s="318"/>
      <c r="I213" s="47"/>
      <c r="J213" s="71"/>
      <c r="K213" s="308"/>
      <c r="L213" s="308"/>
      <c r="M213" s="319"/>
      <c r="N213" s="319"/>
      <c r="O213" s="310"/>
      <c r="P213" s="310"/>
      <c r="Q213" s="320"/>
      <c r="R213" s="320"/>
      <c r="S213" s="298"/>
      <c r="T213" s="299"/>
      <c r="U213" s="298"/>
      <c r="V213" s="299"/>
      <c r="W213" s="296"/>
      <c r="X213" s="297"/>
      <c r="Y213" s="296"/>
      <c r="Z213" s="297"/>
      <c r="AA213" s="298"/>
      <c r="AB213" s="299"/>
      <c r="AC213" s="298"/>
      <c r="AD213" s="299"/>
      <c r="AE213" s="296"/>
      <c r="AF213" s="297"/>
      <c r="AG213" s="296"/>
      <c r="AH213" s="297"/>
      <c r="AI213" s="298"/>
      <c r="AJ213" s="299"/>
      <c r="AK213" s="298"/>
      <c r="AL213" s="299"/>
      <c r="AM213" s="296"/>
      <c r="AN213" s="297"/>
      <c r="AO213" s="296"/>
      <c r="AP213" s="297"/>
      <c r="AQ213" s="298"/>
      <c r="AR213" s="299"/>
      <c r="AS213" s="298"/>
      <c r="AT213" s="299"/>
      <c r="AU213" s="296"/>
      <c r="AV213" s="297"/>
      <c r="AW213" s="296"/>
      <c r="AX213" s="297"/>
      <c r="AY213" s="298"/>
      <c r="AZ213" s="299"/>
      <c r="BA213" s="298"/>
      <c r="BB213" s="299"/>
      <c r="BC213" s="296"/>
      <c r="BD213" s="297"/>
      <c r="BE213" s="296"/>
      <c r="BF213" s="297"/>
      <c r="BG213" s="298"/>
      <c r="BH213" s="299"/>
      <c r="BI213" s="298"/>
      <c r="BJ213" s="299"/>
      <c r="BK213" s="296"/>
      <c r="BL213" s="297"/>
      <c r="BM213" s="296"/>
      <c r="BN213" s="297"/>
      <c r="BO213" s="300"/>
      <c r="BP213" s="300"/>
      <c r="BQ213" s="300"/>
      <c r="BR213" s="66"/>
      <c r="BS213" s="301"/>
      <c r="BT213" s="302"/>
      <c r="BU213" s="324"/>
      <c r="BV213" s="324"/>
      <c r="BW213" s="324"/>
      <c r="BX213" s="324"/>
      <c r="BY213" s="324"/>
      <c r="BZ213" s="324"/>
      <c r="CA213" s="324"/>
      <c r="CB213" s="293"/>
      <c r="CC213" s="294"/>
      <c r="CD213" s="294"/>
      <c r="CE213" s="294"/>
      <c r="CF213" s="294"/>
      <c r="CG213" s="294"/>
      <c r="CH213" s="295"/>
      <c r="CI213" s="62">
        <f t="shared" si="9"/>
        <v>0</v>
      </c>
    </row>
    <row r="214" spans="1:87" ht="35.1" customHeight="1" x14ac:dyDescent="0.25">
      <c r="A214" s="40">
        <f t="shared" si="10"/>
        <v>202</v>
      </c>
      <c r="B214" s="304"/>
      <c r="C214" s="304"/>
      <c r="D214" s="305"/>
      <c r="E214" s="305"/>
      <c r="F214" s="305"/>
      <c r="G214" s="306"/>
      <c r="H214" s="307"/>
      <c r="I214" s="47"/>
      <c r="J214" s="72"/>
      <c r="K214" s="308"/>
      <c r="L214" s="308"/>
      <c r="M214" s="309"/>
      <c r="N214" s="309"/>
      <c r="O214" s="310"/>
      <c r="P214" s="310"/>
      <c r="Q214" s="311"/>
      <c r="R214" s="311"/>
      <c r="S214" s="298"/>
      <c r="T214" s="299"/>
      <c r="U214" s="298"/>
      <c r="V214" s="299"/>
      <c r="W214" s="312"/>
      <c r="X214" s="313"/>
      <c r="Y214" s="312"/>
      <c r="Z214" s="313"/>
      <c r="AA214" s="298"/>
      <c r="AB214" s="299"/>
      <c r="AC214" s="298"/>
      <c r="AD214" s="299"/>
      <c r="AE214" s="312"/>
      <c r="AF214" s="313"/>
      <c r="AG214" s="312"/>
      <c r="AH214" s="313"/>
      <c r="AI214" s="298"/>
      <c r="AJ214" s="299"/>
      <c r="AK214" s="298"/>
      <c r="AL214" s="299"/>
      <c r="AM214" s="312"/>
      <c r="AN214" s="313"/>
      <c r="AO214" s="312"/>
      <c r="AP214" s="313"/>
      <c r="AQ214" s="298"/>
      <c r="AR214" s="299"/>
      <c r="AS214" s="298"/>
      <c r="AT214" s="299"/>
      <c r="AU214" s="312"/>
      <c r="AV214" s="313"/>
      <c r="AW214" s="312"/>
      <c r="AX214" s="313"/>
      <c r="AY214" s="298"/>
      <c r="AZ214" s="299"/>
      <c r="BA214" s="298"/>
      <c r="BB214" s="299"/>
      <c r="BC214" s="312"/>
      <c r="BD214" s="313"/>
      <c r="BE214" s="312"/>
      <c r="BF214" s="313"/>
      <c r="BG214" s="298"/>
      <c r="BH214" s="299"/>
      <c r="BI214" s="298"/>
      <c r="BJ214" s="299"/>
      <c r="BK214" s="312"/>
      <c r="BL214" s="313"/>
      <c r="BM214" s="312"/>
      <c r="BN214" s="313"/>
      <c r="BO214" s="300"/>
      <c r="BP214" s="300"/>
      <c r="BQ214" s="300"/>
      <c r="BR214" s="66"/>
      <c r="BS214" s="314"/>
      <c r="BT214" s="315"/>
      <c r="BU214" s="324"/>
      <c r="BV214" s="324"/>
      <c r="BW214" s="324"/>
      <c r="BX214" s="324"/>
      <c r="BY214" s="324"/>
      <c r="BZ214" s="324"/>
      <c r="CA214" s="324"/>
      <c r="CB214" s="293"/>
      <c r="CC214" s="294"/>
      <c r="CD214" s="294"/>
      <c r="CE214" s="294"/>
      <c r="CF214" s="294"/>
      <c r="CG214" s="294"/>
      <c r="CH214" s="295"/>
      <c r="CI214" s="62">
        <f t="shared" si="9"/>
        <v>0</v>
      </c>
    </row>
    <row r="215" spans="1:87" ht="35.1" customHeight="1" x14ac:dyDescent="0.25">
      <c r="A215" s="40">
        <f t="shared" si="10"/>
        <v>203</v>
      </c>
      <c r="B215" s="305"/>
      <c r="C215" s="305"/>
      <c r="D215" s="316"/>
      <c r="E215" s="316"/>
      <c r="F215" s="316"/>
      <c r="G215" s="317"/>
      <c r="H215" s="318"/>
      <c r="I215" s="47"/>
      <c r="J215" s="71"/>
      <c r="K215" s="308"/>
      <c r="L215" s="308"/>
      <c r="M215" s="319"/>
      <c r="N215" s="319"/>
      <c r="O215" s="310"/>
      <c r="P215" s="310"/>
      <c r="Q215" s="320"/>
      <c r="R215" s="320"/>
      <c r="S215" s="298"/>
      <c r="T215" s="299"/>
      <c r="U215" s="298"/>
      <c r="V215" s="299"/>
      <c r="W215" s="296"/>
      <c r="X215" s="297"/>
      <c r="Y215" s="296"/>
      <c r="Z215" s="297"/>
      <c r="AA215" s="298"/>
      <c r="AB215" s="299"/>
      <c r="AC215" s="298"/>
      <c r="AD215" s="299"/>
      <c r="AE215" s="296"/>
      <c r="AF215" s="297"/>
      <c r="AG215" s="296"/>
      <c r="AH215" s="297"/>
      <c r="AI215" s="298"/>
      <c r="AJ215" s="299"/>
      <c r="AK215" s="298"/>
      <c r="AL215" s="299"/>
      <c r="AM215" s="296"/>
      <c r="AN215" s="297"/>
      <c r="AO215" s="296"/>
      <c r="AP215" s="297"/>
      <c r="AQ215" s="298"/>
      <c r="AR215" s="299"/>
      <c r="AS215" s="298"/>
      <c r="AT215" s="299"/>
      <c r="AU215" s="296"/>
      <c r="AV215" s="297"/>
      <c r="AW215" s="296"/>
      <c r="AX215" s="297"/>
      <c r="AY215" s="298"/>
      <c r="AZ215" s="299"/>
      <c r="BA215" s="298"/>
      <c r="BB215" s="299"/>
      <c r="BC215" s="296"/>
      <c r="BD215" s="297"/>
      <c r="BE215" s="296"/>
      <c r="BF215" s="297"/>
      <c r="BG215" s="298"/>
      <c r="BH215" s="299"/>
      <c r="BI215" s="298"/>
      <c r="BJ215" s="299"/>
      <c r="BK215" s="296"/>
      <c r="BL215" s="297"/>
      <c r="BM215" s="296"/>
      <c r="BN215" s="297"/>
      <c r="BO215" s="300"/>
      <c r="BP215" s="300"/>
      <c r="BQ215" s="300"/>
      <c r="BR215" s="66"/>
      <c r="BS215" s="301"/>
      <c r="BT215" s="302"/>
      <c r="BU215" s="324"/>
      <c r="BV215" s="324"/>
      <c r="BW215" s="324"/>
      <c r="BX215" s="324"/>
      <c r="BY215" s="324"/>
      <c r="BZ215" s="324"/>
      <c r="CA215" s="324"/>
      <c r="CB215" s="293"/>
      <c r="CC215" s="294"/>
      <c r="CD215" s="294"/>
      <c r="CE215" s="294"/>
      <c r="CF215" s="294"/>
      <c r="CG215" s="294"/>
      <c r="CH215" s="295"/>
      <c r="CI215" s="62">
        <f t="shared" si="9"/>
        <v>0</v>
      </c>
    </row>
    <row r="216" spans="1:87" ht="35.1" customHeight="1" x14ac:dyDescent="0.25">
      <c r="A216" s="40">
        <f t="shared" si="10"/>
        <v>204</v>
      </c>
      <c r="B216" s="304"/>
      <c r="C216" s="304"/>
      <c r="D216" s="305"/>
      <c r="E216" s="305"/>
      <c r="F216" s="305"/>
      <c r="G216" s="306"/>
      <c r="H216" s="307"/>
      <c r="I216" s="47"/>
      <c r="J216" s="72"/>
      <c r="K216" s="308"/>
      <c r="L216" s="308"/>
      <c r="M216" s="309"/>
      <c r="N216" s="309"/>
      <c r="O216" s="310"/>
      <c r="P216" s="310"/>
      <c r="Q216" s="311"/>
      <c r="R216" s="311"/>
      <c r="S216" s="298"/>
      <c r="T216" s="299"/>
      <c r="U216" s="298"/>
      <c r="V216" s="299"/>
      <c r="W216" s="312"/>
      <c r="X216" s="313"/>
      <c r="Y216" s="312"/>
      <c r="Z216" s="313"/>
      <c r="AA216" s="298"/>
      <c r="AB216" s="299"/>
      <c r="AC216" s="298"/>
      <c r="AD216" s="299"/>
      <c r="AE216" s="312"/>
      <c r="AF216" s="313"/>
      <c r="AG216" s="312"/>
      <c r="AH216" s="313"/>
      <c r="AI216" s="298"/>
      <c r="AJ216" s="299"/>
      <c r="AK216" s="298"/>
      <c r="AL216" s="299"/>
      <c r="AM216" s="312"/>
      <c r="AN216" s="313"/>
      <c r="AO216" s="312"/>
      <c r="AP216" s="313"/>
      <c r="AQ216" s="298"/>
      <c r="AR216" s="299"/>
      <c r="AS216" s="298"/>
      <c r="AT216" s="299"/>
      <c r="AU216" s="312"/>
      <c r="AV216" s="313"/>
      <c r="AW216" s="312"/>
      <c r="AX216" s="313"/>
      <c r="AY216" s="298"/>
      <c r="AZ216" s="299"/>
      <c r="BA216" s="298"/>
      <c r="BB216" s="299"/>
      <c r="BC216" s="312"/>
      <c r="BD216" s="313"/>
      <c r="BE216" s="312"/>
      <c r="BF216" s="313"/>
      <c r="BG216" s="298"/>
      <c r="BH216" s="299"/>
      <c r="BI216" s="298"/>
      <c r="BJ216" s="299"/>
      <c r="BK216" s="312"/>
      <c r="BL216" s="313"/>
      <c r="BM216" s="312"/>
      <c r="BN216" s="313"/>
      <c r="BO216" s="300"/>
      <c r="BP216" s="300"/>
      <c r="BQ216" s="300"/>
      <c r="BR216" s="66"/>
      <c r="BS216" s="314"/>
      <c r="BT216" s="315"/>
      <c r="BU216" s="324"/>
      <c r="BV216" s="324"/>
      <c r="BW216" s="324"/>
      <c r="BX216" s="324"/>
      <c r="BY216" s="324"/>
      <c r="BZ216" s="324"/>
      <c r="CA216" s="324"/>
      <c r="CB216" s="293"/>
      <c r="CC216" s="294"/>
      <c r="CD216" s="294"/>
      <c r="CE216" s="294"/>
      <c r="CF216" s="294"/>
      <c r="CG216" s="294"/>
      <c r="CH216" s="295"/>
      <c r="CI216" s="62">
        <f t="shared" si="9"/>
        <v>0</v>
      </c>
    </row>
    <row r="217" spans="1:87" ht="35.1" customHeight="1" x14ac:dyDescent="0.25">
      <c r="A217" s="40">
        <f t="shared" si="10"/>
        <v>205</v>
      </c>
      <c r="B217" s="305"/>
      <c r="C217" s="305"/>
      <c r="D217" s="316"/>
      <c r="E217" s="316"/>
      <c r="F217" s="316"/>
      <c r="G217" s="317"/>
      <c r="H217" s="318"/>
      <c r="I217" s="47"/>
      <c r="J217" s="71"/>
      <c r="K217" s="308"/>
      <c r="L217" s="308"/>
      <c r="M217" s="319"/>
      <c r="N217" s="319"/>
      <c r="O217" s="310"/>
      <c r="P217" s="310"/>
      <c r="Q217" s="320"/>
      <c r="R217" s="320"/>
      <c r="S217" s="298"/>
      <c r="T217" s="299"/>
      <c r="U217" s="298"/>
      <c r="V217" s="299"/>
      <c r="W217" s="296"/>
      <c r="X217" s="297"/>
      <c r="Y217" s="296"/>
      <c r="Z217" s="297"/>
      <c r="AA217" s="298"/>
      <c r="AB217" s="299"/>
      <c r="AC217" s="298"/>
      <c r="AD217" s="299"/>
      <c r="AE217" s="296"/>
      <c r="AF217" s="297"/>
      <c r="AG217" s="296"/>
      <c r="AH217" s="297"/>
      <c r="AI217" s="298"/>
      <c r="AJ217" s="299"/>
      <c r="AK217" s="298"/>
      <c r="AL217" s="299"/>
      <c r="AM217" s="296"/>
      <c r="AN217" s="297"/>
      <c r="AO217" s="296"/>
      <c r="AP217" s="297"/>
      <c r="AQ217" s="298"/>
      <c r="AR217" s="299"/>
      <c r="AS217" s="298"/>
      <c r="AT217" s="299"/>
      <c r="AU217" s="296"/>
      <c r="AV217" s="297"/>
      <c r="AW217" s="296"/>
      <c r="AX217" s="297"/>
      <c r="AY217" s="298"/>
      <c r="AZ217" s="299"/>
      <c r="BA217" s="298"/>
      <c r="BB217" s="299"/>
      <c r="BC217" s="296"/>
      <c r="BD217" s="297"/>
      <c r="BE217" s="296"/>
      <c r="BF217" s="297"/>
      <c r="BG217" s="298"/>
      <c r="BH217" s="299"/>
      <c r="BI217" s="298"/>
      <c r="BJ217" s="299"/>
      <c r="BK217" s="296"/>
      <c r="BL217" s="297"/>
      <c r="BM217" s="296"/>
      <c r="BN217" s="297"/>
      <c r="BO217" s="300"/>
      <c r="BP217" s="300"/>
      <c r="BQ217" s="300"/>
      <c r="BR217" s="66"/>
      <c r="BS217" s="301"/>
      <c r="BT217" s="302"/>
      <c r="BU217" s="324"/>
      <c r="BV217" s="324"/>
      <c r="BW217" s="324"/>
      <c r="BX217" s="324"/>
      <c r="BY217" s="324"/>
      <c r="BZ217" s="324"/>
      <c r="CA217" s="324"/>
      <c r="CB217" s="293"/>
      <c r="CC217" s="294"/>
      <c r="CD217" s="294"/>
      <c r="CE217" s="294"/>
      <c r="CF217" s="294"/>
      <c r="CG217" s="294"/>
      <c r="CH217" s="295"/>
      <c r="CI217" s="62">
        <f t="shared" si="9"/>
        <v>0</v>
      </c>
    </row>
    <row r="218" spans="1:87" ht="35.1" customHeight="1" x14ac:dyDescent="0.25">
      <c r="A218" s="40">
        <f t="shared" si="10"/>
        <v>206</v>
      </c>
      <c r="B218" s="304"/>
      <c r="C218" s="304"/>
      <c r="D218" s="305"/>
      <c r="E218" s="305"/>
      <c r="F218" s="305"/>
      <c r="G218" s="306"/>
      <c r="H218" s="307"/>
      <c r="I218" s="47"/>
      <c r="J218" s="72"/>
      <c r="K218" s="308"/>
      <c r="L218" s="308"/>
      <c r="M218" s="309"/>
      <c r="N218" s="309"/>
      <c r="O218" s="310"/>
      <c r="P218" s="310"/>
      <c r="Q218" s="311"/>
      <c r="R218" s="311"/>
      <c r="S218" s="298"/>
      <c r="T218" s="299"/>
      <c r="U218" s="298"/>
      <c r="V218" s="299"/>
      <c r="W218" s="312"/>
      <c r="X218" s="313"/>
      <c r="Y218" s="312"/>
      <c r="Z218" s="313"/>
      <c r="AA218" s="298"/>
      <c r="AB218" s="299"/>
      <c r="AC218" s="298"/>
      <c r="AD218" s="299"/>
      <c r="AE218" s="312"/>
      <c r="AF218" s="313"/>
      <c r="AG218" s="312"/>
      <c r="AH218" s="313"/>
      <c r="AI218" s="298"/>
      <c r="AJ218" s="299"/>
      <c r="AK218" s="298"/>
      <c r="AL218" s="299"/>
      <c r="AM218" s="312"/>
      <c r="AN218" s="313"/>
      <c r="AO218" s="312"/>
      <c r="AP218" s="313"/>
      <c r="AQ218" s="298"/>
      <c r="AR218" s="299"/>
      <c r="AS218" s="298"/>
      <c r="AT218" s="299"/>
      <c r="AU218" s="312"/>
      <c r="AV218" s="313"/>
      <c r="AW218" s="312"/>
      <c r="AX218" s="313"/>
      <c r="AY218" s="298"/>
      <c r="AZ218" s="299"/>
      <c r="BA218" s="298"/>
      <c r="BB218" s="299"/>
      <c r="BC218" s="312"/>
      <c r="BD218" s="313"/>
      <c r="BE218" s="312"/>
      <c r="BF218" s="313"/>
      <c r="BG218" s="298"/>
      <c r="BH218" s="299"/>
      <c r="BI218" s="298"/>
      <c r="BJ218" s="299"/>
      <c r="BK218" s="312"/>
      <c r="BL218" s="313"/>
      <c r="BM218" s="312"/>
      <c r="BN218" s="313"/>
      <c r="BO218" s="300"/>
      <c r="BP218" s="300"/>
      <c r="BQ218" s="300"/>
      <c r="BR218" s="66"/>
      <c r="BS218" s="314"/>
      <c r="BT218" s="315"/>
      <c r="BU218" s="324"/>
      <c r="BV218" s="324"/>
      <c r="BW218" s="324"/>
      <c r="BX218" s="324"/>
      <c r="BY218" s="324"/>
      <c r="BZ218" s="324"/>
      <c r="CA218" s="324"/>
      <c r="CB218" s="293"/>
      <c r="CC218" s="294"/>
      <c r="CD218" s="294"/>
      <c r="CE218" s="294"/>
      <c r="CF218" s="294"/>
      <c r="CG218" s="294"/>
      <c r="CH218" s="295"/>
      <c r="CI218" s="62">
        <f t="shared" si="9"/>
        <v>0</v>
      </c>
    </row>
    <row r="219" spans="1:87" ht="35.1" customHeight="1" x14ac:dyDescent="0.25">
      <c r="A219" s="40">
        <f t="shared" si="10"/>
        <v>207</v>
      </c>
      <c r="B219" s="305"/>
      <c r="C219" s="305"/>
      <c r="D219" s="316"/>
      <c r="E219" s="316"/>
      <c r="F219" s="316"/>
      <c r="G219" s="317"/>
      <c r="H219" s="318"/>
      <c r="I219" s="47"/>
      <c r="J219" s="71"/>
      <c r="K219" s="308"/>
      <c r="L219" s="308"/>
      <c r="M219" s="319"/>
      <c r="N219" s="319"/>
      <c r="O219" s="310"/>
      <c r="P219" s="310"/>
      <c r="Q219" s="320"/>
      <c r="R219" s="320"/>
      <c r="S219" s="298"/>
      <c r="T219" s="299"/>
      <c r="U219" s="298"/>
      <c r="V219" s="299"/>
      <c r="W219" s="296"/>
      <c r="X219" s="297"/>
      <c r="Y219" s="296"/>
      <c r="Z219" s="297"/>
      <c r="AA219" s="298"/>
      <c r="AB219" s="299"/>
      <c r="AC219" s="298"/>
      <c r="AD219" s="299"/>
      <c r="AE219" s="296"/>
      <c r="AF219" s="297"/>
      <c r="AG219" s="296"/>
      <c r="AH219" s="297"/>
      <c r="AI219" s="298"/>
      <c r="AJ219" s="299"/>
      <c r="AK219" s="298"/>
      <c r="AL219" s="299"/>
      <c r="AM219" s="296"/>
      <c r="AN219" s="297"/>
      <c r="AO219" s="296"/>
      <c r="AP219" s="297"/>
      <c r="AQ219" s="298"/>
      <c r="AR219" s="299"/>
      <c r="AS219" s="298"/>
      <c r="AT219" s="299"/>
      <c r="AU219" s="296"/>
      <c r="AV219" s="297"/>
      <c r="AW219" s="296"/>
      <c r="AX219" s="297"/>
      <c r="AY219" s="298"/>
      <c r="AZ219" s="299"/>
      <c r="BA219" s="298"/>
      <c r="BB219" s="299"/>
      <c r="BC219" s="296"/>
      <c r="BD219" s="297"/>
      <c r="BE219" s="296"/>
      <c r="BF219" s="297"/>
      <c r="BG219" s="298"/>
      <c r="BH219" s="299"/>
      <c r="BI219" s="298"/>
      <c r="BJ219" s="299"/>
      <c r="BK219" s="296"/>
      <c r="BL219" s="297"/>
      <c r="BM219" s="296"/>
      <c r="BN219" s="297"/>
      <c r="BO219" s="300"/>
      <c r="BP219" s="300"/>
      <c r="BQ219" s="300"/>
      <c r="BR219" s="66"/>
      <c r="BS219" s="301"/>
      <c r="BT219" s="302"/>
      <c r="BU219" s="324"/>
      <c r="BV219" s="324"/>
      <c r="BW219" s="324"/>
      <c r="BX219" s="324"/>
      <c r="BY219" s="324"/>
      <c r="BZ219" s="324"/>
      <c r="CA219" s="324"/>
      <c r="CB219" s="293"/>
      <c r="CC219" s="294"/>
      <c r="CD219" s="294"/>
      <c r="CE219" s="294"/>
      <c r="CF219" s="294"/>
      <c r="CG219" s="294"/>
      <c r="CH219" s="295"/>
      <c r="CI219" s="62">
        <f t="shared" si="9"/>
        <v>0</v>
      </c>
    </row>
    <row r="220" spans="1:87" ht="35.1" customHeight="1" x14ac:dyDescent="0.25">
      <c r="A220" s="40">
        <f t="shared" si="10"/>
        <v>208</v>
      </c>
      <c r="B220" s="304"/>
      <c r="C220" s="304"/>
      <c r="D220" s="305"/>
      <c r="E220" s="305"/>
      <c r="F220" s="305"/>
      <c r="G220" s="306"/>
      <c r="H220" s="307"/>
      <c r="I220" s="47"/>
      <c r="J220" s="72"/>
      <c r="K220" s="308"/>
      <c r="L220" s="308"/>
      <c r="M220" s="309"/>
      <c r="N220" s="309"/>
      <c r="O220" s="310"/>
      <c r="P220" s="310"/>
      <c r="Q220" s="311"/>
      <c r="R220" s="311"/>
      <c r="S220" s="298"/>
      <c r="T220" s="299"/>
      <c r="U220" s="298"/>
      <c r="V220" s="299"/>
      <c r="W220" s="312"/>
      <c r="X220" s="313"/>
      <c r="Y220" s="312"/>
      <c r="Z220" s="313"/>
      <c r="AA220" s="298"/>
      <c r="AB220" s="299"/>
      <c r="AC220" s="298"/>
      <c r="AD220" s="299"/>
      <c r="AE220" s="312"/>
      <c r="AF220" s="313"/>
      <c r="AG220" s="312"/>
      <c r="AH220" s="313"/>
      <c r="AI220" s="298"/>
      <c r="AJ220" s="299"/>
      <c r="AK220" s="298"/>
      <c r="AL220" s="299"/>
      <c r="AM220" s="312"/>
      <c r="AN220" s="313"/>
      <c r="AO220" s="312"/>
      <c r="AP220" s="313"/>
      <c r="AQ220" s="298"/>
      <c r="AR220" s="299"/>
      <c r="AS220" s="298"/>
      <c r="AT220" s="299"/>
      <c r="AU220" s="312"/>
      <c r="AV220" s="313"/>
      <c r="AW220" s="312"/>
      <c r="AX220" s="313"/>
      <c r="AY220" s="298"/>
      <c r="AZ220" s="299"/>
      <c r="BA220" s="298"/>
      <c r="BB220" s="299"/>
      <c r="BC220" s="312"/>
      <c r="BD220" s="313"/>
      <c r="BE220" s="312"/>
      <c r="BF220" s="313"/>
      <c r="BG220" s="298"/>
      <c r="BH220" s="299"/>
      <c r="BI220" s="298"/>
      <c r="BJ220" s="299"/>
      <c r="BK220" s="312"/>
      <c r="BL220" s="313"/>
      <c r="BM220" s="312"/>
      <c r="BN220" s="313"/>
      <c r="BO220" s="300"/>
      <c r="BP220" s="300"/>
      <c r="BQ220" s="300"/>
      <c r="BR220" s="66"/>
      <c r="BS220" s="314"/>
      <c r="BT220" s="315"/>
      <c r="BU220" s="324"/>
      <c r="BV220" s="324"/>
      <c r="BW220" s="324"/>
      <c r="BX220" s="324"/>
      <c r="BY220" s="324"/>
      <c r="BZ220" s="324"/>
      <c r="CA220" s="324"/>
      <c r="CB220" s="293"/>
      <c r="CC220" s="294"/>
      <c r="CD220" s="294"/>
      <c r="CE220" s="294"/>
      <c r="CF220" s="294"/>
      <c r="CG220" s="294"/>
      <c r="CH220" s="295"/>
      <c r="CI220" s="62">
        <f t="shared" si="9"/>
        <v>0</v>
      </c>
    </row>
    <row r="221" spans="1:87" ht="35.1" customHeight="1" x14ac:dyDescent="0.25">
      <c r="A221" s="40">
        <f t="shared" si="10"/>
        <v>209</v>
      </c>
      <c r="B221" s="305"/>
      <c r="C221" s="305"/>
      <c r="D221" s="316"/>
      <c r="E221" s="316"/>
      <c r="F221" s="316"/>
      <c r="G221" s="317"/>
      <c r="H221" s="318"/>
      <c r="I221" s="47"/>
      <c r="J221" s="71"/>
      <c r="K221" s="308"/>
      <c r="L221" s="308"/>
      <c r="M221" s="319"/>
      <c r="N221" s="319"/>
      <c r="O221" s="310"/>
      <c r="P221" s="310"/>
      <c r="Q221" s="320"/>
      <c r="R221" s="320"/>
      <c r="S221" s="298"/>
      <c r="T221" s="299"/>
      <c r="U221" s="298"/>
      <c r="V221" s="299"/>
      <c r="W221" s="296"/>
      <c r="X221" s="297"/>
      <c r="Y221" s="296"/>
      <c r="Z221" s="297"/>
      <c r="AA221" s="298"/>
      <c r="AB221" s="299"/>
      <c r="AC221" s="298"/>
      <c r="AD221" s="299"/>
      <c r="AE221" s="296"/>
      <c r="AF221" s="297"/>
      <c r="AG221" s="296"/>
      <c r="AH221" s="297"/>
      <c r="AI221" s="298"/>
      <c r="AJ221" s="299"/>
      <c r="AK221" s="298"/>
      <c r="AL221" s="299"/>
      <c r="AM221" s="296"/>
      <c r="AN221" s="297"/>
      <c r="AO221" s="296"/>
      <c r="AP221" s="297"/>
      <c r="AQ221" s="298"/>
      <c r="AR221" s="299"/>
      <c r="AS221" s="298"/>
      <c r="AT221" s="299"/>
      <c r="AU221" s="296"/>
      <c r="AV221" s="297"/>
      <c r="AW221" s="296"/>
      <c r="AX221" s="297"/>
      <c r="AY221" s="298"/>
      <c r="AZ221" s="299"/>
      <c r="BA221" s="298"/>
      <c r="BB221" s="299"/>
      <c r="BC221" s="296"/>
      <c r="BD221" s="297"/>
      <c r="BE221" s="296"/>
      <c r="BF221" s="297"/>
      <c r="BG221" s="298"/>
      <c r="BH221" s="299"/>
      <c r="BI221" s="298"/>
      <c r="BJ221" s="299"/>
      <c r="BK221" s="296"/>
      <c r="BL221" s="297"/>
      <c r="BM221" s="296"/>
      <c r="BN221" s="297"/>
      <c r="BO221" s="300"/>
      <c r="BP221" s="300"/>
      <c r="BQ221" s="300"/>
      <c r="BR221" s="66"/>
      <c r="BS221" s="301"/>
      <c r="BT221" s="302"/>
      <c r="BU221" s="324"/>
      <c r="BV221" s="324"/>
      <c r="BW221" s="324"/>
      <c r="BX221" s="324"/>
      <c r="BY221" s="324"/>
      <c r="BZ221" s="324"/>
      <c r="CA221" s="324"/>
      <c r="CB221" s="293"/>
      <c r="CC221" s="294"/>
      <c r="CD221" s="294"/>
      <c r="CE221" s="294"/>
      <c r="CF221" s="294"/>
      <c r="CG221" s="294"/>
      <c r="CH221" s="295"/>
      <c r="CI221" s="62">
        <f t="shared" si="9"/>
        <v>0</v>
      </c>
    </row>
    <row r="222" spans="1:87" ht="35.1" customHeight="1" x14ac:dyDescent="0.25">
      <c r="A222" s="40">
        <f t="shared" si="10"/>
        <v>210</v>
      </c>
      <c r="B222" s="304"/>
      <c r="C222" s="304"/>
      <c r="D222" s="305"/>
      <c r="E222" s="305"/>
      <c r="F222" s="305"/>
      <c r="G222" s="306"/>
      <c r="H222" s="307"/>
      <c r="I222" s="47"/>
      <c r="J222" s="72"/>
      <c r="K222" s="308"/>
      <c r="L222" s="308"/>
      <c r="M222" s="309"/>
      <c r="N222" s="309"/>
      <c r="O222" s="310"/>
      <c r="P222" s="310"/>
      <c r="Q222" s="311"/>
      <c r="R222" s="311"/>
      <c r="S222" s="298"/>
      <c r="T222" s="299"/>
      <c r="U222" s="298"/>
      <c r="V222" s="299"/>
      <c r="W222" s="312"/>
      <c r="X222" s="313"/>
      <c r="Y222" s="312"/>
      <c r="Z222" s="313"/>
      <c r="AA222" s="298"/>
      <c r="AB222" s="299"/>
      <c r="AC222" s="298"/>
      <c r="AD222" s="299"/>
      <c r="AE222" s="312"/>
      <c r="AF222" s="313"/>
      <c r="AG222" s="312"/>
      <c r="AH222" s="313"/>
      <c r="AI222" s="298"/>
      <c r="AJ222" s="299"/>
      <c r="AK222" s="298"/>
      <c r="AL222" s="299"/>
      <c r="AM222" s="312"/>
      <c r="AN222" s="313"/>
      <c r="AO222" s="312"/>
      <c r="AP222" s="313"/>
      <c r="AQ222" s="298"/>
      <c r="AR222" s="299"/>
      <c r="AS222" s="298"/>
      <c r="AT222" s="299"/>
      <c r="AU222" s="312"/>
      <c r="AV222" s="313"/>
      <c r="AW222" s="312"/>
      <c r="AX222" s="313"/>
      <c r="AY222" s="298"/>
      <c r="AZ222" s="299"/>
      <c r="BA222" s="298"/>
      <c r="BB222" s="299"/>
      <c r="BC222" s="312"/>
      <c r="BD222" s="313"/>
      <c r="BE222" s="312"/>
      <c r="BF222" s="313"/>
      <c r="BG222" s="298"/>
      <c r="BH222" s="299"/>
      <c r="BI222" s="298"/>
      <c r="BJ222" s="299"/>
      <c r="BK222" s="312"/>
      <c r="BL222" s="313"/>
      <c r="BM222" s="312"/>
      <c r="BN222" s="313"/>
      <c r="BO222" s="300"/>
      <c r="BP222" s="300"/>
      <c r="BQ222" s="300"/>
      <c r="BR222" s="66"/>
      <c r="BS222" s="314"/>
      <c r="BT222" s="315"/>
      <c r="BU222" s="324"/>
      <c r="BV222" s="324"/>
      <c r="BW222" s="324"/>
      <c r="BX222" s="324"/>
      <c r="BY222" s="324"/>
      <c r="BZ222" s="324"/>
      <c r="CA222" s="324"/>
      <c r="CB222" s="293"/>
      <c r="CC222" s="294"/>
      <c r="CD222" s="294"/>
      <c r="CE222" s="294"/>
      <c r="CF222" s="294"/>
      <c r="CG222" s="294"/>
      <c r="CH222" s="295"/>
      <c r="CI222" s="62">
        <f t="shared" si="9"/>
        <v>0</v>
      </c>
    </row>
    <row r="223" spans="1:87" ht="35.1" customHeight="1" x14ac:dyDescent="0.25">
      <c r="A223" s="40">
        <f>ROW(A211)</f>
        <v>211</v>
      </c>
      <c r="B223" s="305"/>
      <c r="C223" s="305"/>
      <c r="D223" s="316"/>
      <c r="E223" s="316"/>
      <c r="F223" s="316"/>
      <c r="G223" s="317"/>
      <c r="H223" s="318"/>
      <c r="I223" s="47"/>
      <c r="J223" s="71"/>
      <c r="K223" s="308"/>
      <c r="L223" s="308"/>
      <c r="M223" s="319"/>
      <c r="N223" s="319"/>
      <c r="O223" s="310"/>
      <c r="P223" s="310"/>
      <c r="Q223" s="320"/>
      <c r="R223" s="320"/>
      <c r="S223" s="298"/>
      <c r="T223" s="299"/>
      <c r="U223" s="298"/>
      <c r="V223" s="299"/>
      <c r="W223" s="296"/>
      <c r="X223" s="297"/>
      <c r="Y223" s="296"/>
      <c r="Z223" s="297"/>
      <c r="AA223" s="298"/>
      <c r="AB223" s="299"/>
      <c r="AC223" s="298"/>
      <c r="AD223" s="299"/>
      <c r="AE223" s="296"/>
      <c r="AF223" s="297"/>
      <c r="AG223" s="296"/>
      <c r="AH223" s="297"/>
      <c r="AI223" s="298"/>
      <c r="AJ223" s="299"/>
      <c r="AK223" s="298"/>
      <c r="AL223" s="299"/>
      <c r="AM223" s="296"/>
      <c r="AN223" s="297"/>
      <c r="AO223" s="296"/>
      <c r="AP223" s="297"/>
      <c r="AQ223" s="298"/>
      <c r="AR223" s="299"/>
      <c r="AS223" s="298"/>
      <c r="AT223" s="299"/>
      <c r="AU223" s="296"/>
      <c r="AV223" s="297"/>
      <c r="AW223" s="296"/>
      <c r="AX223" s="297"/>
      <c r="AY223" s="298"/>
      <c r="AZ223" s="299"/>
      <c r="BA223" s="298"/>
      <c r="BB223" s="299"/>
      <c r="BC223" s="296"/>
      <c r="BD223" s="297"/>
      <c r="BE223" s="296"/>
      <c r="BF223" s="297"/>
      <c r="BG223" s="298"/>
      <c r="BH223" s="299"/>
      <c r="BI223" s="298"/>
      <c r="BJ223" s="299"/>
      <c r="BK223" s="296"/>
      <c r="BL223" s="297"/>
      <c r="BM223" s="296"/>
      <c r="BN223" s="297"/>
      <c r="BO223" s="321"/>
      <c r="BP223" s="322"/>
      <c r="BQ223" s="323"/>
      <c r="BR223" s="66"/>
      <c r="BS223" s="301"/>
      <c r="BT223" s="302"/>
      <c r="BU223" s="324"/>
      <c r="BV223" s="324"/>
      <c r="BW223" s="324"/>
      <c r="BX223" s="324"/>
      <c r="BY223" s="324"/>
      <c r="BZ223" s="324"/>
      <c r="CA223" s="324"/>
      <c r="CB223" s="293"/>
      <c r="CC223" s="294"/>
      <c r="CD223" s="294"/>
      <c r="CE223" s="294"/>
      <c r="CF223" s="294"/>
      <c r="CG223" s="294"/>
      <c r="CH223" s="295"/>
      <c r="CI223" s="62">
        <f t="shared" si="9"/>
        <v>0</v>
      </c>
    </row>
    <row r="224" spans="1:87" ht="35.1" customHeight="1" x14ac:dyDescent="0.25">
      <c r="A224" s="40">
        <f t="shared" si="10"/>
        <v>212</v>
      </c>
      <c r="B224" s="304"/>
      <c r="C224" s="304"/>
      <c r="D224" s="305"/>
      <c r="E224" s="305"/>
      <c r="F224" s="305"/>
      <c r="G224" s="306"/>
      <c r="H224" s="307"/>
      <c r="I224" s="47"/>
      <c r="J224" s="72"/>
      <c r="K224" s="308"/>
      <c r="L224" s="308"/>
      <c r="M224" s="309"/>
      <c r="N224" s="309"/>
      <c r="O224" s="310"/>
      <c r="P224" s="310"/>
      <c r="Q224" s="311"/>
      <c r="R224" s="311"/>
      <c r="S224" s="298"/>
      <c r="T224" s="299"/>
      <c r="U224" s="298"/>
      <c r="V224" s="299"/>
      <c r="W224" s="312"/>
      <c r="X224" s="313"/>
      <c r="Y224" s="312"/>
      <c r="Z224" s="313"/>
      <c r="AA224" s="298"/>
      <c r="AB224" s="299"/>
      <c r="AC224" s="298"/>
      <c r="AD224" s="299"/>
      <c r="AE224" s="312"/>
      <c r="AF224" s="313"/>
      <c r="AG224" s="312"/>
      <c r="AH224" s="313"/>
      <c r="AI224" s="298"/>
      <c r="AJ224" s="299"/>
      <c r="AK224" s="298"/>
      <c r="AL224" s="299"/>
      <c r="AM224" s="312"/>
      <c r="AN224" s="313"/>
      <c r="AO224" s="312"/>
      <c r="AP224" s="313"/>
      <c r="AQ224" s="298"/>
      <c r="AR224" s="299"/>
      <c r="AS224" s="298"/>
      <c r="AT224" s="299"/>
      <c r="AU224" s="312"/>
      <c r="AV224" s="313"/>
      <c r="AW224" s="312"/>
      <c r="AX224" s="313"/>
      <c r="AY224" s="298"/>
      <c r="AZ224" s="299"/>
      <c r="BA224" s="298"/>
      <c r="BB224" s="299"/>
      <c r="BC224" s="312"/>
      <c r="BD224" s="313"/>
      <c r="BE224" s="312"/>
      <c r="BF224" s="313"/>
      <c r="BG224" s="298"/>
      <c r="BH224" s="299"/>
      <c r="BI224" s="298"/>
      <c r="BJ224" s="299"/>
      <c r="BK224" s="312"/>
      <c r="BL224" s="313"/>
      <c r="BM224" s="312"/>
      <c r="BN224" s="313"/>
      <c r="BO224" s="300"/>
      <c r="BP224" s="300"/>
      <c r="BQ224" s="300"/>
      <c r="BR224" s="66"/>
      <c r="BS224" s="314"/>
      <c r="BT224" s="315"/>
      <c r="BU224" s="324"/>
      <c r="BV224" s="324"/>
      <c r="BW224" s="324"/>
      <c r="BX224" s="324"/>
      <c r="BY224" s="324"/>
      <c r="BZ224" s="324"/>
      <c r="CA224" s="324"/>
      <c r="CB224" s="293"/>
      <c r="CC224" s="294"/>
      <c r="CD224" s="294"/>
      <c r="CE224" s="294"/>
      <c r="CF224" s="294"/>
      <c r="CG224" s="294"/>
      <c r="CH224" s="295"/>
      <c r="CI224" s="62">
        <f t="shared" si="9"/>
        <v>0</v>
      </c>
    </row>
    <row r="225" spans="1:87" ht="35.1" customHeight="1" x14ac:dyDescent="0.25">
      <c r="A225" s="40">
        <f t="shared" si="10"/>
        <v>213</v>
      </c>
      <c r="B225" s="305"/>
      <c r="C225" s="305"/>
      <c r="D225" s="316"/>
      <c r="E225" s="316"/>
      <c r="F225" s="316"/>
      <c r="G225" s="317"/>
      <c r="H225" s="318"/>
      <c r="I225" s="47"/>
      <c r="J225" s="71"/>
      <c r="K225" s="308"/>
      <c r="L225" s="308"/>
      <c r="M225" s="319"/>
      <c r="N225" s="319"/>
      <c r="O225" s="310"/>
      <c r="P225" s="310"/>
      <c r="Q225" s="320"/>
      <c r="R225" s="320"/>
      <c r="S225" s="298"/>
      <c r="T225" s="299"/>
      <c r="U225" s="298"/>
      <c r="V225" s="299"/>
      <c r="W225" s="296"/>
      <c r="X225" s="297"/>
      <c r="Y225" s="296"/>
      <c r="Z225" s="297"/>
      <c r="AA225" s="298"/>
      <c r="AB225" s="299"/>
      <c r="AC225" s="298"/>
      <c r="AD225" s="299"/>
      <c r="AE225" s="296"/>
      <c r="AF225" s="297"/>
      <c r="AG225" s="296"/>
      <c r="AH225" s="297"/>
      <c r="AI225" s="298"/>
      <c r="AJ225" s="299"/>
      <c r="AK225" s="298"/>
      <c r="AL225" s="299"/>
      <c r="AM225" s="296"/>
      <c r="AN225" s="297"/>
      <c r="AO225" s="296"/>
      <c r="AP225" s="297"/>
      <c r="AQ225" s="298"/>
      <c r="AR225" s="299"/>
      <c r="AS225" s="298"/>
      <c r="AT225" s="299"/>
      <c r="AU225" s="296"/>
      <c r="AV225" s="297"/>
      <c r="AW225" s="296"/>
      <c r="AX225" s="297"/>
      <c r="AY225" s="298"/>
      <c r="AZ225" s="299"/>
      <c r="BA225" s="298"/>
      <c r="BB225" s="299"/>
      <c r="BC225" s="296"/>
      <c r="BD225" s="297"/>
      <c r="BE225" s="296"/>
      <c r="BF225" s="297"/>
      <c r="BG225" s="298"/>
      <c r="BH225" s="299"/>
      <c r="BI225" s="298"/>
      <c r="BJ225" s="299"/>
      <c r="BK225" s="296"/>
      <c r="BL225" s="297"/>
      <c r="BM225" s="296"/>
      <c r="BN225" s="297"/>
      <c r="BO225" s="300"/>
      <c r="BP225" s="300"/>
      <c r="BQ225" s="300"/>
      <c r="BR225" s="66"/>
      <c r="BS225" s="301"/>
      <c r="BT225" s="302"/>
      <c r="BU225" s="324"/>
      <c r="BV225" s="324"/>
      <c r="BW225" s="324"/>
      <c r="BX225" s="324"/>
      <c r="BY225" s="324"/>
      <c r="BZ225" s="324"/>
      <c r="CA225" s="324"/>
      <c r="CB225" s="293"/>
      <c r="CC225" s="294"/>
      <c r="CD225" s="294"/>
      <c r="CE225" s="294"/>
      <c r="CF225" s="294"/>
      <c r="CG225" s="294"/>
      <c r="CH225" s="295"/>
      <c r="CI225" s="62">
        <f t="shared" si="9"/>
        <v>0</v>
      </c>
    </row>
    <row r="226" spans="1:87" ht="35.1" customHeight="1" x14ac:dyDescent="0.25">
      <c r="A226" s="40">
        <f t="shared" si="10"/>
        <v>214</v>
      </c>
      <c r="B226" s="304"/>
      <c r="C226" s="304"/>
      <c r="D226" s="305"/>
      <c r="E226" s="305"/>
      <c r="F226" s="305"/>
      <c r="G226" s="306"/>
      <c r="H226" s="307"/>
      <c r="I226" s="47"/>
      <c r="J226" s="72"/>
      <c r="K226" s="308"/>
      <c r="L226" s="308"/>
      <c r="M226" s="309"/>
      <c r="N226" s="309"/>
      <c r="O226" s="310"/>
      <c r="P226" s="310"/>
      <c r="Q226" s="311"/>
      <c r="R226" s="311"/>
      <c r="S226" s="298"/>
      <c r="T226" s="299"/>
      <c r="U226" s="298"/>
      <c r="V226" s="299"/>
      <c r="W226" s="312"/>
      <c r="X226" s="313"/>
      <c r="Y226" s="312"/>
      <c r="Z226" s="313"/>
      <c r="AA226" s="298"/>
      <c r="AB226" s="299"/>
      <c r="AC226" s="298"/>
      <c r="AD226" s="299"/>
      <c r="AE226" s="312"/>
      <c r="AF226" s="313"/>
      <c r="AG226" s="312"/>
      <c r="AH226" s="313"/>
      <c r="AI226" s="298"/>
      <c r="AJ226" s="299"/>
      <c r="AK226" s="298"/>
      <c r="AL226" s="299"/>
      <c r="AM226" s="312"/>
      <c r="AN226" s="313"/>
      <c r="AO226" s="312"/>
      <c r="AP226" s="313"/>
      <c r="AQ226" s="298"/>
      <c r="AR226" s="299"/>
      <c r="AS226" s="298"/>
      <c r="AT226" s="299"/>
      <c r="AU226" s="312"/>
      <c r="AV226" s="313"/>
      <c r="AW226" s="312"/>
      <c r="AX226" s="313"/>
      <c r="AY226" s="298"/>
      <c r="AZ226" s="299"/>
      <c r="BA226" s="298"/>
      <c r="BB226" s="299"/>
      <c r="BC226" s="312"/>
      <c r="BD226" s="313"/>
      <c r="BE226" s="312"/>
      <c r="BF226" s="313"/>
      <c r="BG226" s="298"/>
      <c r="BH226" s="299"/>
      <c r="BI226" s="298"/>
      <c r="BJ226" s="299"/>
      <c r="BK226" s="312"/>
      <c r="BL226" s="313"/>
      <c r="BM226" s="312"/>
      <c r="BN226" s="313"/>
      <c r="BO226" s="300"/>
      <c r="BP226" s="300"/>
      <c r="BQ226" s="300"/>
      <c r="BR226" s="66"/>
      <c r="BS226" s="314"/>
      <c r="BT226" s="315"/>
      <c r="BU226" s="324"/>
      <c r="BV226" s="324"/>
      <c r="BW226" s="324"/>
      <c r="BX226" s="324"/>
      <c r="BY226" s="324"/>
      <c r="BZ226" s="324"/>
      <c r="CA226" s="324"/>
      <c r="CB226" s="293"/>
      <c r="CC226" s="294"/>
      <c r="CD226" s="294"/>
      <c r="CE226" s="294"/>
      <c r="CF226" s="294"/>
      <c r="CG226" s="294"/>
      <c r="CH226" s="295"/>
      <c r="CI226" s="62">
        <f t="shared" si="9"/>
        <v>0</v>
      </c>
    </row>
    <row r="227" spans="1:87" ht="35.1" customHeight="1" x14ac:dyDescent="0.25">
      <c r="A227" s="40">
        <f t="shared" si="10"/>
        <v>215</v>
      </c>
      <c r="B227" s="305"/>
      <c r="C227" s="305"/>
      <c r="D227" s="316"/>
      <c r="E227" s="316"/>
      <c r="F227" s="316"/>
      <c r="G227" s="317"/>
      <c r="H227" s="318"/>
      <c r="I227" s="47"/>
      <c r="J227" s="71"/>
      <c r="K227" s="308"/>
      <c r="L227" s="308"/>
      <c r="M227" s="319"/>
      <c r="N227" s="319"/>
      <c r="O227" s="310"/>
      <c r="P227" s="310"/>
      <c r="Q227" s="320"/>
      <c r="R227" s="320"/>
      <c r="S227" s="298"/>
      <c r="T227" s="299"/>
      <c r="U227" s="298"/>
      <c r="V227" s="299"/>
      <c r="W227" s="296"/>
      <c r="X227" s="297"/>
      <c r="Y227" s="296"/>
      <c r="Z227" s="297"/>
      <c r="AA227" s="298"/>
      <c r="AB227" s="299"/>
      <c r="AC227" s="298"/>
      <c r="AD227" s="299"/>
      <c r="AE227" s="296"/>
      <c r="AF227" s="297"/>
      <c r="AG227" s="296"/>
      <c r="AH227" s="297"/>
      <c r="AI227" s="298"/>
      <c r="AJ227" s="299"/>
      <c r="AK227" s="298"/>
      <c r="AL227" s="299"/>
      <c r="AM227" s="296"/>
      <c r="AN227" s="297"/>
      <c r="AO227" s="296"/>
      <c r="AP227" s="297"/>
      <c r="AQ227" s="298"/>
      <c r="AR227" s="299"/>
      <c r="AS227" s="298"/>
      <c r="AT227" s="299"/>
      <c r="AU227" s="296"/>
      <c r="AV227" s="297"/>
      <c r="AW227" s="296"/>
      <c r="AX227" s="297"/>
      <c r="AY227" s="298"/>
      <c r="AZ227" s="299"/>
      <c r="BA227" s="298"/>
      <c r="BB227" s="299"/>
      <c r="BC227" s="296"/>
      <c r="BD227" s="297"/>
      <c r="BE227" s="296"/>
      <c r="BF227" s="297"/>
      <c r="BG227" s="298"/>
      <c r="BH227" s="299"/>
      <c r="BI227" s="298"/>
      <c r="BJ227" s="299"/>
      <c r="BK227" s="296"/>
      <c r="BL227" s="297"/>
      <c r="BM227" s="296"/>
      <c r="BN227" s="297"/>
      <c r="BO227" s="300"/>
      <c r="BP227" s="300"/>
      <c r="BQ227" s="300"/>
      <c r="BR227" s="66"/>
      <c r="BS227" s="301"/>
      <c r="BT227" s="302"/>
      <c r="BU227" s="324"/>
      <c r="BV227" s="324"/>
      <c r="BW227" s="324"/>
      <c r="BX227" s="324"/>
      <c r="BY227" s="324"/>
      <c r="BZ227" s="324"/>
      <c r="CA227" s="324"/>
      <c r="CB227" s="293"/>
      <c r="CC227" s="294"/>
      <c r="CD227" s="294"/>
      <c r="CE227" s="294"/>
      <c r="CF227" s="294"/>
      <c r="CG227" s="294"/>
      <c r="CH227" s="295"/>
      <c r="CI227" s="62">
        <f t="shared" si="9"/>
        <v>0</v>
      </c>
    </row>
    <row r="228" spans="1:87" ht="35.1" customHeight="1" x14ac:dyDescent="0.25">
      <c r="A228" s="40">
        <f t="shared" si="10"/>
        <v>216</v>
      </c>
      <c r="B228" s="304"/>
      <c r="C228" s="304"/>
      <c r="D228" s="305"/>
      <c r="E228" s="305"/>
      <c r="F228" s="305"/>
      <c r="G228" s="306"/>
      <c r="H228" s="307"/>
      <c r="I228" s="47"/>
      <c r="J228" s="72"/>
      <c r="K228" s="308"/>
      <c r="L228" s="308"/>
      <c r="M228" s="309"/>
      <c r="N228" s="309"/>
      <c r="O228" s="310"/>
      <c r="P228" s="310"/>
      <c r="Q228" s="311"/>
      <c r="R228" s="311"/>
      <c r="S228" s="298"/>
      <c r="T228" s="299"/>
      <c r="U228" s="298"/>
      <c r="V228" s="299"/>
      <c r="W228" s="312"/>
      <c r="X228" s="313"/>
      <c r="Y228" s="312"/>
      <c r="Z228" s="313"/>
      <c r="AA228" s="298"/>
      <c r="AB228" s="299"/>
      <c r="AC228" s="298"/>
      <c r="AD228" s="299"/>
      <c r="AE228" s="312"/>
      <c r="AF228" s="313"/>
      <c r="AG228" s="312"/>
      <c r="AH228" s="313"/>
      <c r="AI228" s="298"/>
      <c r="AJ228" s="299"/>
      <c r="AK228" s="298"/>
      <c r="AL228" s="299"/>
      <c r="AM228" s="312"/>
      <c r="AN228" s="313"/>
      <c r="AO228" s="312"/>
      <c r="AP228" s="313"/>
      <c r="AQ228" s="298"/>
      <c r="AR228" s="299"/>
      <c r="AS228" s="298"/>
      <c r="AT228" s="299"/>
      <c r="AU228" s="312"/>
      <c r="AV228" s="313"/>
      <c r="AW228" s="312"/>
      <c r="AX228" s="313"/>
      <c r="AY228" s="298"/>
      <c r="AZ228" s="299"/>
      <c r="BA228" s="298"/>
      <c r="BB228" s="299"/>
      <c r="BC228" s="312"/>
      <c r="BD228" s="313"/>
      <c r="BE228" s="312"/>
      <c r="BF228" s="313"/>
      <c r="BG228" s="298"/>
      <c r="BH228" s="299"/>
      <c r="BI228" s="298"/>
      <c r="BJ228" s="299"/>
      <c r="BK228" s="312"/>
      <c r="BL228" s="313"/>
      <c r="BM228" s="312"/>
      <c r="BN228" s="313"/>
      <c r="BO228" s="300"/>
      <c r="BP228" s="300"/>
      <c r="BQ228" s="300"/>
      <c r="BR228" s="66"/>
      <c r="BS228" s="314"/>
      <c r="BT228" s="315"/>
      <c r="BU228" s="324"/>
      <c r="BV228" s="324"/>
      <c r="BW228" s="324"/>
      <c r="BX228" s="324"/>
      <c r="BY228" s="324"/>
      <c r="BZ228" s="324"/>
      <c r="CA228" s="324"/>
      <c r="CB228" s="293"/>
      <c r="CC228" s="294"/>
      <c r="CD228" s="294"/>
      <c r="CE228" s="294"/>
      <c r="CF228" s="294"/>
      <c r="CG228" s="294"/>
      <c r="CH228" s="295"/>
      <c r="CI228" s="62">
        <f t="shared" si="9"/>
        <v>0</v>
      </c>
    </row>
    <row r="229" spans="1:87" ht="35.1" customHeight="1" x14ac:dyDescent="0.25">
      <c r="A229" s="40">
        <f t="shared" si="10"/>
        <v>217</v>
      </c>
      <c r="B229" s="305"/>
      <c r="C229" s="305"/>
      <c r="D229" s="316"/>
      <c r="E229" s="316"/>
      <c r="F229" s="316"/>
      <c r="G229" s="317"/>
      <c r="H229" s="318"/>
      <c r="I229" s="47"/>
      <c r="J229" s="71"/>
      <c r="K229" s="308"/>
      <c r="L229" s="308"/>
      <c r="M229" s="319"/>
      <c r="N229" s="319"/>
      <c r="O229" s="310"/>
      <c r="P229" s="310"/>
      <c r="Q229" s="320"/>
      <c r="R229" s="320"/>
      <c r="S229" s="298"/>
      <c r="T229" s="299"/>
      <c r="U229" s="298"/>
      <c r="V229" s="299"/>
      <c r="W229" s="296"/>
      <c r="X229" s="297"/>
      <c r="Y229" s="296"/>
      <c r="Z229" s="297"/>
      <c r="AA229" s="298"/>
      <c r="AB229" s="299"/>
      <c r="AC229" s="298"/>
      <c r="AD229" s="299"/>
      <c r="AE229" s="296"/>
      <c r="AF229" s="297"/>
      <c r="AG229" s="296"/>
      <c r="AH229" s="297"/>
      <c r="AI229" s="298"/>
      <c r="AJ229" s="299"/>
      <c r="AK229" s="298"/>
      <c r="AL229" s="299"/>
      <c r="AM229" s="296"/>
      <c r="AN229" s="297"/>
      <c r="AO229" s="296"/>
      <c r="AP229" s="297"/>
      <c r="AQ229" s="298"/>
      <c r="AR229" s="299"/>
      <c r="AS229" s="298"/>
      <c r="AT229" s="299"/>
      <c r="AU229" s="296"/>
      <c r="AV229" s="297"/>
      <c r="AW229" s="296"/>
      <c r="AX229" s="297"/>
      <c r="AY229" s="298"/>
      <c r="AZ229" s="299"/>
      <c r="BA229" s="298"/>
      <c r="BB229" s="299"/>
      <c r="BC229" s="296"/>
      <c r="BD229" s="297"/>
      <c r="BE229" s="296"/>
      <c r="BF229" s="297"/>
      <c r="BG229" s="298"/>
      <c r="BH229" s="299"/>
      <c r="BI229" s="298"/>
      <c r="BJ229" s="299"/>
      <c r="BK229" s="296"/>
      <c r="BL229" s="297"/>
      <c r="BM229" s="296"/>
      <c r="BN229" s="297"/>
      <c r="BO229" s="300"/>
      <c r="BP229" s="300"/>
      <c r="BQ229" s="300"/>
      <c r="BR229" s="66"/>
      <c r="BS229" s="301"/>
      <c r="BT229" s="302"/>
      <c r="BU229" s="324"/>
      <c r="BV229" s="324"/>
      <c r="BW229" s="324"/>
      <c r="BX229" s="324"/>
      <c r="BY229" s="324"/>
      <c r="BZ229" s="324"/>
      <c r="CA229" s="324"/>
      <c r="CB229" s="293"/>
      <c r="CC229" s="294"/>
      <c r="CD229" s="294"/>
      <c r="CE229" s="294"/>
      <c r="CF229" s="294"/>
      <c r="CG229" s="294"/>
      <c r="CH229" s="295"/>
      <c r="CI229" s="62">
        <f t="shared" si="9"/>
        <v>0</v>
      </c>
    </row>
    <row r="230" spans="1:87" ht="35.1" customHeight="1" x14ac:dyDescent="0.25">
      <c r="A230" s="40">
        <f t="shared" si="10"/>
        <v>218</v>
      </c>
      <c r="B230" s="304"/>
      <c r="C230" s="304"/>
      <c r="D230" s="305"/>
      <c r="E230" s="305"/>
      <c r="F230" s="305"/>
      <c r="G230" s="306"/>
      <c r="H230" s="307"/>
      <c r="I230" s="47"/>
      <c r="J230" s="72"/>
      <c r="K230" s="308"/>
      <c r="L230" s="308"/>
      <c r="M230" s="309"/>
      <c r="N230" s="309"/>
      <c r="O230" s="310"/>
      <c r="P230" s="310"/>
      <c r="Q230" s="311"/>
      <c r="R230" s="311"/>
      <c r="S230" s="298"/>
      <c r="T230" s="299"/>
      <c r="U230" s="298"/>
      <c r="V230" s="299"/>
      <c r="W230" s="312"/>
      <c r="X230" s="313"/>
      <c r="Y230" s="312"/>
      <c r="Z230" s="313"/>
      <c r="AA230" s="298"/>
      <c r="AB230" s="299"/>
      <c r="AC230" s="298"/>
      <c r="AD230" s="299"/>
      <c r="AE230" s="312"/>
      <c r="AF230" s="313"/>
      <c r="AG230" s="312"/>
      <c r="AH230" s="313"/>
      <c r="AI230" s="298"/>
      <c r="AJ230" s="299"/>
      <c r="AK230" s="298"/>
      <c r="AL230" s="299"/>
      <c r="AM230" s="312"/>
      <c r="AN230" s="313"/>
      <c r="AO230" s="312"/>
      <c r="AP230" s="313"/>
      <c r="AQ230" s="298"/>
      <c r="AR230" s="299"/>
      <c r="AS230" s="298"/>
      <c r="AT230" s="299"/>
      <c r="AU230" s="312"/>
      <c r="AV230" s="313"/>
      <c r="AW230" s="312"/>
      <c r="AX230" s="313"/>
      <c r="AY230" s="298"/>
      <c r="AZ230" s="299"/>
      <c r="BA230" s="298"/>
      <c r="BB230" s="299"/>
      <c r="BC230" s="312"/>
      <c r="BD230" s="313"/>
      <c r="BE230" s="312"/>
      <c r="BF230" s="313"/>
      <c r="BG230" s="298"/>
      <c r="BH230" s="299"/>
      <c r="BI230" s="298"/>
      <c r="BJ230" s="299"/>
      <c r="BK230" s="312"/>
      <c r="BL230" s="313"/>
      <c r="BM230" s="312"/>
      <c r="BN230" s="313"/>
      <c r="BO230" s="300"/>
      <c r="BP230" s="300"/>
      <c r="BQ230" s="300"/>
      <c r="BR230" s="66"/>
      <c r="BS230" s="314"/>
      <c r="BT230" s="315"/>
      <c r="BU230" s="324"/>
      <c r="BV230" s="324"/>
      <c r="BW230" s="324"/>
      <c r="BX230" s="324"/>
      <c r="BY230" s="324"/>
      <c r="BZ230" s="324"/>
      <c r="CA230" s="324"/>
      <c r="CB230" s="293"/>
      <c r="CC230" s="294"/>
      <c r="CD230" s="294"/>
      <c r="CE230" s="294"/>
      <c r="CF230" s="294"/>
      <c r="CG230" s="294"/>
      <c r="CH230" s="295"/>
      <c r="CI230" s="62">
        <f t="shared" si="9"/>
        <v>0</v>
      </c>
    </row>
    <row r="231" spans="1:87" ht="35.1" customHeight="1" x14ac:dyDescent="0.25">
      <c r="A231" s="40">
        <f t="shared" si="10"/>
        <v>219</v>
      </c>
      <c r="B231" s="305"/>
      <c r="C231" s="305"/>
      <c r="D231" s="316"/>
      <c r="E231" s="316"/>
      <c r="F231" s="316"/>
      <c r="G231" s="317"/>
      <c r="H231" s="318"/>
      <c r="I231" s="47"/>
      <c r="J231" s="71"/>
      <c r="K231" s="308"/>
      <c r="L231" s="308"/>
      <c r="M231" s="319"/>
      <c r="N231" s="319"/>
      <c r="O231" s="310"/>
      <c r="P231" s="310"/>
      <c r="Q231" s="320"/>
      <c r="R231" s="320"/>
      <c r="S231" s="298"/>
      <c r="T231" s="299"/>
      <c r="U231" s="298"/>
      <c r="V231" s="299"/>
      <c r="W231" s="296"/>
      <c r="X231" s="297"/>
      <c r="Y231" s="296"/>
      <c r="Z231" s="297"/>
      <c r="AA231" s="298"/>
      <c r="AB231" s="299"/>
      <c r="AC231" s="298"/>
      <c r="AD231" s="299"/>
      <c r="AE231" s="296"/>
      <c r="AF231" s="297"/>
      <c r="AG231" s="296"/>
      <c r="AH231" s="297"/>
      <c r="AI231" s="298"/>
      <c r="AJ231" s="299"/>
      <c r="AK231" s="298"/>
      <c r="AL231" s="299"/>
      <c r="AM231" s="296"/>
      <c r="AN231" s="297"/>
      <c r="AO231" s="296"/>
      <c r="AP231" s="297"/>
      <c r="AQ231" s="298"/>
      <c r="AR231" s="299"/>
      <c r="AS231" s="298"/>
      <c r="AT231" s="299"/>
      <c r="AU231" s="296"/>
      <c r="AV231" s="297"/>
      <c r="AW231" s="296"/>
      <c r="AX231" s="297"/>
      <c r="AY231" s="298"/>
      <c r="AZ231" s="299"/>
      <c r="BA231" s="298"/>
      <c r="BB231" s="299"/>
      <c r="BC231" s="296"/>
      <c r="BD231" s="297"/>
      <c r="BE231" s="296"/>
      <c r="BF231" s="297"/>
      <c r="BG231" s="298"/>
      <c r="BH231" s="299"/>
      <c r="BI231" s="298"/>
      <c r="BJ231" s="299"/>
      <c r="BK231" s="296"/>
      <c r="BL231" s="297"/>
      <c r="BM231" s="296"/>
      <c r="BN231" s="297"/>
      <c r="BO231" s="300"/>
      <c r="BP231" s="300"/>
      <c r="BQ231" s="300"/>
      <c r="BR231" s="66"/>
      <c r="BS231" s="301"/>
      <c r="BT231" s="302"/>
      <c r="BU231" s="324"/>
      <c r="BV231" s="324"/>
      <c r="BW231" s="324"/>
      <c r="BX231" s="324"/>
      <c r="BY231" s="324"/>
      <c r="BZ231" s="324"/>
      <c r="CA231" s="324"/>
      <c r="CB231" s="293"/>
      <c r="CC231" s="294"/>
      <c r="CD231" s="294"/>
      <c r="CE231" s="294"/>
      <c r="CF231" s="294"/>
      <c r="CG231" s="294"/>
      <c r="CH231" s="295"/>
      <c r="CI231" s="62">
        <f t="shared" si="9"/>
        <v>0</v>
      </c>
    </row>
    <row r="232" spans="1:87" ht="35.1" customHeight="1" x14ac:dyDescent="0.25">
      <c r="A232" s="40">
        <f t="shared" si="10"/>
        <v>220</v>
      </c>
      <c r="B232" s="304"/>
      <c r="C232" s="304"/>
      <c r="D232" s="305"/>
      <c r="E232" s="305"/>
      <c r="F232" s="305"/>
      <c r="G232" s="306"/>
      <c r="H232" s="307"/>
      <c r="I232" s="47"/>
      <c r="J232" s="72"/>
      <c r="K232" s="308"/>
      <c r="L232" s="308"/>
      <c r="M232" s="309"/>
      <c r="N232" s="309"/>
      <c r="O232" s="310"/>
      <c r="P232" s="310"/>
      <c r="Q232" s="311"/>
      <c r="R232" s="311"/>
      <c r="S232" s="298"/>
      <c r="T232" s="299"/>
      <c r="U232" s="298"/>
      <c r="V232" s="299"/>
      <c r="W232" s="312"/>
      <c r="X232" s="313"/>
      <c r="Y232" s="312"/>
      <c r="Z232" s="313"/>
      <c r="AA232" s="298"/>
      <c r="AB232" s="299"/>
      <c r="AC232" s="298"/>
      <c r="AD232" s="299"/>
      <c r="AE232" s="312"/>
      <c r="AF232" s="313"/>
      <c r="AG232" s="312"/>
      <c r="AH232" s="313"/>
      <c r="AI232" s="298"/>
      <c r="AJ232" s="299"/>
      <c r="AK232" s="298"/>
      <c r="AL232" s="299"/>
      <c r="AM232" s="312"/>
      <c r="AN232" s="313"/>
      <c r="AO232" s="312"/>
      <c r="AP232" s="313"/>
      <c r="AQ232" s="298"/>
      <c r="AR232" s="299"/>
      <c r="AS232" s="298"/>
      <c r="AT232" s="299"/>
      <c r="AU232" s="312"/>
      <c r="AV232" s="313"/>
      <c r="AW232" s="312"/>
      <c r="AX232" s="313"/>
      <c r="AY232" s="298"/>
      <c r="AZ232" s="299"/>
      <c r="BA232" s="298"/>
      <c r="BB232" s="299"/>
      <c r="BC232" s="312"/>
      <c r="BD232" s="313"/>
      <c r="BE232" s="312"/>
      <c r="BF232" s="313"/>
      <c r="BG232" s="298"/>
      <c r="BH232" s="299"/>
      <c r="BI232" s="298"/>
      <c r="BJ232" s="299"/>
      <c r="BK232" s="312"/>
      <c r="BL232" s="313"/>
      <c r="BM232" s="312"/>
      <c r="BN232" s="313"/>
      <c r="BO232" s="300"/>
      <c r="BP232" s="300"/>
      <c r="BQ232" s="300"/>
      <c r="BR232" s="66"/>
      <c r="BS232" s="314"/>
      <c r="BT232" s="315"/>
      <c r="BU232" s="324"/>
      <c r="BV232" s="324"/>
      <c r="BW232" s="324"/>
      <c r="BX232" s="324"/>
      <c r="BY232" s="324"/>
      <c r="BZ232" s="324"/>
      <c r="CA232" s="324"/>
      <c r="CB232" s="293"/>
      <c r="CC232" s="294"/>
      <c r="CD232" s="294"/>
      <c r="CE232" s="294"/>
      <c r="CF232" s="294"/>
      <c r="CG232" s="294"/>
      <c r="CH232" s="295"/>
      <c r="CI232" s="62">
        <f t="shared" si="9"/>
        <v>0</v>
      </c>
    </row>
    <row r="233" spans="1:87" ht="35.1" customHeight="1" x14ac:dyDescent="0.25">
      <c r="A233" s="40">
        <f t="shared" si="10"/>
        <v>221</v>
      </c>
      <c r="B233" s="305"/>
      <c r="C233" s="305"/>
      <c r="D233" s="316"/>
      <c r="E233" s="316"/>
      <c r="F233" s="316"/>
      <c r="G233" s="317"/>
      <c r="H233" s="318"/>
      <c r="I233" s="47"/>
      <c r="J233" s="71"/>
      <c r="K233" s="308"/>
      <c r="L233" s="308"/>
      <c r="M233" s="319"/>
      <c r="N233" s="319"/>
      <c r="O233" s="310"/>
      <c r="P233" s="310"/>
      <c r="Q233" s="320"/>
      <c r="R233" s="320"/>
      <c r="S233" s="298"/>
      <c r="T233" s="299"/>
      <c r="U233" s="298"/>
      <c r="V233" s="299"/>
      <c r="W233" s="296"/>
      <c r="X233" s="297"/>
      <c r="Y233" s="296"/>
      <c r="Z233" s="297"/>
      <c r="AA233" s="298"/>
      <c r="AB233" s="299"/>
      <c r="AC233" s="298"/>
      <c r="AD233" s="299"/>
      <c r="AE233" s="296"/>
      <c r="AF233" s="297"/>
      <c r="AG233" s="296"/>
      <c r="AH233" s="297"/>
      <c r="AI233" s="298"/>
      <c r="AJ233" s="299"/>
      <c r="AK233" s="298"/>
      <c r="AL233" s="299"/>
      <c r="AM233" s="296"/>
      <c r="AN233" s="297"/>
      <c r="AO233" s="296"/>
      <c r="AP233" s="297"/>
      <c r="AQ233" s="298"/>
      <c r="AR233" s="299"/>
      <c r="AS233" s="298"/>
      <c r="AT233" s="299"/>
      <c r="AU233" s="296"/>
      <c r="AV233" s="297"/>
      <c r="AW233" s="296"/>
      <c r="AX233" s="297"/>
      <c r="AY233" s="298"/>
      <c r="AZ233" s="299"/>
      <c r="BA233" s="298"/>
      <c r="BB233" s="299"/>
      <c r="BC233" s="296"/>
      <c r="BD233" s="297"/>
      <c r="BE233" s="296"/>
      <c r="BF233" s="297"/>
      <c r="BG233" s="298"/>
      <c r="BH233" s="299"/>
      <c r="BI233" s="298"/>
      <c r="BJ233" s="299"/>
      <c r="BK233" s="296"/>
      <c r="BL233" s="297"/>
      <c r="BM233" s="296"/>
      <c r="BN233" s="297"/>
      <c r="BO233" s="300"/>
      <c r="BP233" s="300"/>
      <c r="BQ233" s="300"/>
      <c r="BR233" s="66"/>
      <c r="BS233" s="301"/>
      <c r="BT233" s="302"/>
      <c r="BU233" s="324"/>
      <c r="BV233" s="324"/>
      <c r="BW233" s="324"/>
      <c r="BX233" s="324"/>
      <c r="BY233" s="324"/>
      <c r="BZ233" s="324"/>
      <c r="CA233" s="324"/>
      <c r="CB233" s="293"/>
      <c r="CC233" s="294"/>
      <c r="CD233" s="294"/>
      <c r="CE233" s="294"/>
      <c r="CF233" s="294"/>
      <c r="CG233" s="294"/>
      <c r="CH233" s="295"/>
      <c r="CI233" s="62">
        <f t="shared" si="9"/>
        <v>0</v>
      </c>
    </row>
    <row r="234" spans="1:87" ht="35.1" customHeight="1" x14ac:dyDescent="0.25">
      <c r="A234" s="40">
        <f t="shared" si="10"/>
        <v>222</v>
      </c>
      <c r="B234" s="304"/>
      <c r="C234" s="304"/>
      <c r="D234" s="305"/>
      <c r="E234" s="305"/>
      <c r="F234" s="305"/>
      <c r="G234" s="306"/>
      <c r="H234" s="307"/>
      <c r="I234" s="47"/>
      <c r="J234" s="72"/>
      <c r="K234" s="308"/>
      <c r="L234" s="308"/>
      <c r="M234" s="309"/>
      <c r="N234" s="309"/>
      <c r="O234" s="310"/>
      <c r="P234" s="310"/>
      <c r="Q234" s="311"/>
      <c r="R234" s="311"/>
      <c r="S234" s="298"/>
      <c r="T234" s="299"/>
      <c r="U234" s="298"/>
      <c r="V234" s="299"/>
      <c r="W234" s="312"/>
      <c r="X234" s="313"/>
      <c r="Y234" s="312"/>
      <c r="Z234" s="313"/>
      <c r="AA234" s="298"/>
      <c r="AB234" s="299"/>
      <c r="AC234" s="298"/>
      <c r="AD234" s="299"/>
      <c r="AE234" s="312"/>
      <c r="AF234" s="313"/>
      <c r="AG234" s="312"/>
      <c r="AH234" s="313"/>
      <c r="AI234" s="298"/>
      <c r="AJ234" s="299"/>
      <c r="AK234" s="298"/>
      <c r="AL234" s="299"/>
      <c r="AM234" s="312"/>
      <c r="AN234" s="313"/>
      <c r="AO234" s="312"/>
      <c r="AP234" s="313"/>
      <c r="AQ234" s="298"/>
      <c r="AR234" s="299"/>
      <c r="AS234" s="298"/>
      <c r="AT234" s="299"/>
      <c r="AU234" s="312"/>
      <c r="AV234" s="313"/>
      <c r="AW234" s="312"/>
      <c r="AX234" s="313"/>
      <c r="AY234" s="298"/>
      <c r="AZ234" s="299"/>
      <c r="BA234" s="298"/>
      <c r="BB234" s="299"/>
      <c r="BC234" s="312"/>
      <c r="BD234" s="313"/>
      <c r="BE234" s="312"/>
      <c r="BF234" s="313"/>
      <c r="BG234" s="298"/>
      <c r="BH234" s="299"/>
      <c r="BI234" s="298"/>
      <c r="BJ234" s="299"/>
      <c r="BK234" s="312"/>
      <c r="BL234" s="313"/>
      <c r="BM234" s="312"/>
      <c r="BN234" s="313"/>
      <c r="BO234" s="300"/>
      <c r="BP234" s="300"/>
      <c r="BQ234" s="300"/>
      <c r="BR234" s="66"/>
      <c r="BS234" s="314"/>
      <c r="BT234" s="315"/>
      <c r="BU234" s="324"/>
      <c r="BV234" s="324"/>
      <c r="BW234" s="324"/>
      <c r="BX234" s="324"/>
      <c r="BY234" s="324"/>
      <c r="BZ234" s="324"/>
      <c r="CA234" s="324"/>
      <c r="CB234" s="293"/>
      <c r="CC234" s="294"/>
      <c r="CD234" s="294"/>
      <c r="CE234" s="294"/>
      <c r="CF234" s="294"/>
      <c r="CG234" s="294"/>
      <c r="CH234" s="295"/>
      <c r="CI234" s="62">
        <f t="shared" si="9"/>
        <v>0</v>
      </c>
    </row>
    <row r="235" spans="1:87" ht="35.1" customHeight="1" x14ac:dyDescent="0.25">
      <c r="A235" s="40">
        <f t="shared" si="10"/>
        <v>223</v>
      </c>
      <c r="B235" s="305"/>
      <c r="C235" s="305"/>
      <c r="D235" s="316"/>
      <c r="E235" s="316"/>
      <c r="F235" s="316"/>
      <c r="G235" s="317"/>
      <c r="H235" s="318"/>
      <c r="I235" s="47"/>
      <c r="J235" s="71"/>
      <c r="K235" s="308"/>
      <c r="L235" s="308"/>
      <c r="M235" s="319"/>
      <c r="N235" s="319"/>
      <c r="O235" s="310"/>
      <c r="P235" s="310"/>
      <c r="Q235" s="320"/>
      <c r="R235" s="320"/>
      <c r="S235" s="298"/>
      <c r="T235" s="299"/>
      <c r="U235" s="298"/>
      <c r="V235" s="299"/>
      <c r="W235" s="296"/>
      <c r="X235" s="297"/>
      <c r="Y235" s="296"/>
      <c r="Z235" s="297"/>
      <c r="AA235" s="298"/>
      <c r="AB235" s="299"/>
      <c r="AC235" s="298"/>
      <c r="AD235" s="299"/>
      <c r="AE235" s="296"/>
      <c r="AF235" s="297"/>
      <c r="AG235" s="296"/>
      <c r="AH235" s="297"/>
      <c r="AI235" s="298"/>
      <c r="AJ235" s="299"/>
      <c r="AK235" s="298"/>
      <c r="AL235" s="299"/>
      <c r="AM235" s="296"/>
      <c r="AN235" s="297"/>
      <c r="AO235" s="296"/>
      <c r="AP235" s="297"/>
      <c r="AQ235" s="298"/>
      <c r="AR235" s="299"/>
      <c r="AS235" s="298"/>
      <c r="AT235" s="299"/>
      <c r="AU235" s="296"/>
      <c r="AV235" s="297"/>
      <c r="AW235" s="296"/>
      <c r="AX235" s="297"/>
      <c r="AY235" s="298"/>
      <c r="AZ235" s="299"/>
      <c r="BA235" s="298"/>
      <c r="BB235" s="299"/>
      <c r="BC235" s="296"/>
      <c r="BD235" s="297"/>
      <c r="BE235" s="296"/>
      <c r="BF235" s="297"/>
      <c r="BG235" s="298"/>
      <c r="BH235" s="299"/>
      <c r="BI235" s="298"/>
      <c r="BJ235" s="299"/>
      <c r="BK235" s="296"/>
      <c r="BL235" s="297"/>
      <c r="BM235" s="296"/>
      <c r="BN235" s="297"/>
      <c r="BO235" s="300"/>
      <c r="BP235" s="300"/>
      <c r="BQ235" s="300"/>
      <c r="BR235" s="66"/>
      <c r="BS235" s="301"/>
      <c r="BT235" s="302"/>
      <c r="BU235" s="324"/>
      <c r="BV235" s="324"/>
      <c r="BW235" s="324"/>
      <c r="BX235" s="324"/>
      <c r="BY235" s="324"/>
      <c r="BZ235" s="324"/>
      <c r="CA235" s="324"/>
      <c r="CB235" s="293"/>
      <c r="CC235" s="294"/>
      <c r="CD235" s="294"/>
      <c r="CE235" s="294"/>
      <c r="CF235" s="294"/>
      <c r="CG235" s="294"/>
      <c r="CH235" s="295"/>
      <c r="CI235" s="62">
        <f t="shared" si="9"/>
        <v>0</v>
      </c>
    </row>
    <row r="236" spans="1:87" ht="35.1" customHeight="1" x14ac:dyDescent="0.25">
      <c r="A236" s="40">
        <f t="shared" si="10"/>
        <v>224</v>
      </c>
      <c r="B236" s="304"/>
      <c r="C236" s="304"/>
      <c r="D236" s="305"/>
      <c r="E236" s="305"/>
      <c r="F236" s="305"/>
      <c r="G236" s="306"/>
      <c r="H236" s="307"/>
      <c r="I236" s="47"/>
      <c r="J236" s="72"/>
      <c r="K236" s="308"/>
      <c r="L236" s="308"/>
      <c r="M236" s="309"/>
      <c r="N236" s="309"/>
      <c r="O236" s="310"/>
      <c r="P236" s="310"/>
      <c r="Q236" s="311"/>
      <c r="R236" s="311"/>
      <c r="S236" s="298"/>
      <c r="T236" s="299"/>
      <c r="U236" s="298"/>
      <c r="V236" s="299"/>
      <c r="W236" s="312"/>
      <c r="X236" s="313"/>
      <c r="Y236" s="312"/>
      <c r="Z236" s="313"/>
      <c r="AA236" s="298"/>
      <c r="AB236" s="299"/>
      <c r="AC236" s="298"/>
      <c r="AD236" s="299"/>
      <c r="AE236" s="312"/>
      <c r="AF236" s="313"/>
      <c r="AG236" s="312"/>
      <c r="AH236" s="313"/>
      <c r="AI236" s="298"/>
      <c r="AJ236" s="299"/>
      <c r="AK236" s="298"/>
      <c r="AL236" s="299"/>
      <c r="AM236" s="312"/>
      <c r="AN236" s="313"/>
      <c r="AO236" s="312"/>
      <c r="AP236" s="313"/>
      <c r="AQ236" s="298"/>
      <c r="AR236" s="299"/>
      <c r="AS236" s="298"/>
      <c r="AT236" s="299"/>
      <c r="AU236" s="312"/>
      <c r="AV236" s="313"/>
      <c r="AW236" s="312"/>
      <c r="AX236" s="313"/>
      <c r="AY236" s="298"/>
      <c r="AZ236" s="299"/>
      <c r="BA236" s="298"/>
      <c r="BB236" s="299"/>
      <c r="BC236" s="312"/>
      <c r="BD236" s="313"/>
      <c r="BE236" s="312"/>
      <c r="BF236" s="313"/>
      <c r="BG236" s="298"/>
      <c r="BH236" s="299"/>
      <c r="BI236" s="298"/>
      <c r="BJ236" s="299"/>
      <c r="BK236" s="312"/>
      <c r="BL236" s="313"/>
      <c r="BM236" s="312"/>
      <c r="BN236" s="313"/>
      <c r="BO236" s="300"/>
      <c r="BP236" s="300"/>
      <c r="BQ236" s="300"/>
      <c r="BR236" s="66"/>
      <c r="BS236" s="314"/>
      <c r="BT236" s="315"/>
      <c r="BU236" s="324"/>
      <c r="BV236" s="324"/>
      <c r="BW236" s="324"/>
      <c r="BX236" s="324"/>
      <c r="BY236" s="324"/>
      <c r="BZ236" s="324"/>
      <c r="CA236" s="324"/>
      <c r="CB236" s="293"/>
      <c r="CC236" s="294"/>
      <c r="CD236" s="294"/>
      <c r="CE236" s="294"/>
      <c r="CF236" s="294"/>
      <c r="CG236" s="294"/>
      <c r="CH236" s="295"/>
      <c r="CI236" s="62">
        <f t="shared" si="9"/>
        <v>0</v>
      </c>
    </row>
    <row r="237" spans="1:87" ht="35.1" customHeight="1" x14ac:dyDescent="0.25">
      <c r="A237" s="40">
        <f>ROW(A225)</f>
        <v>225</v>
      </c>
      <c r="B237" s="305"/>
      <c r="C237" s="305"/>
      <c r="D237" s="316"/>
      <c r="E237" s="316"/>
      <c r="F237" s="316"/>
      <c r="G237" s="317"/>
      <c r="H237" s="318"/>
      <c r="I237" s="47"/>
      <c r="J237" s="71"/>
      <c r="K237" s="308"/>
      <c r="L237" s="308"/>
      <c r="M237" s="319"/>
      <c r="N237" s="319"/>
      <c r="O237" s="310"/>
      <c r="P237" s="310"/>
      <c r="Q237" s="320"/>
      <c r="R237" s="320"/>
      <c r="S237" s="298"/>
      <c r="T237" s="299"/>
      <c r="U237" s="298"/>
      <c r="V237" s="299"/>
      <c r="W237" s="296"/>
      <c r="X237" s="297"/>
      <c r="Y237" s="296"/>
      <c r="Z237" s="297"/>
      <c r="AA237" s="298"/>
      <c r="AB237" s="299"/>
      <c r="AC237" s="298"/>
      <c r="AD237" s="299"/>
      <c r="AE237" s="296"/>
      <c r="AF237" s="297"/>
      <c r="AG237" s="296"/>
      <c r="AH237" s="297"/>
      <c r="AI237" s="298"/>
      <c r="AJ237" s="299"/>
      <c r="AK237" s="298"/>
      <c r="AL237" s="299"/>
      <c r="AM237" s="296"/>
      <c r="AN237" s="297"/>
      <c r="AO237" s="296"/>
      <c r="AP237" s="297"/>
      <c r="AQ237" s="298"/>
      <c r="AR237" s="299"/>
      <c r="AS237" s="298"/>
      <c r="AT237" s="299"/>
      <c r="AU237" s="296"/>
      <c r="AV237" s="297"/>
      <c r="AW237" s="296"/>
      <c r="AX237" s="297"/>
      <c r="AY237" s="298"/>
      <c r="AZ237" s="299"/>
      <c r="BA237" s="298"/>
      <c r="BB237" s="299"/>
      <c r="BC237" s="296"/>
      <c r="BD237" s="297"/>
      <c r="BE237" s="296"/>
      <c r="BF237" s="297"/>
      <c r="BG237" s="298"/>
      <c r="BH237" s="299"/>
      <c r="BI237" s="298"/>
      <c r="BJ237" s="299"/>
      <c r="BK237" s="296"/>
      <c r="BL237" s="297"/>
      <c r="BM237" s="296"/>
      <c r="BN237" s="297"/>
      <c r="BO237" s="321"/>
      <c r="BP237" s="322"/>
      <c r="BQ237" s="323"/>
      <c r="BR237" s="66"/>
      <c r="BS237" s="301"/>
      <c r="BT237" s="302"/>
      <c r="BU237" s="324"/>
      <c r="BV237" s="324"/>
      <c r="BW237" s="324"/>
      <c r="BX237" s="324"/>
      <c r="BY237" s="324"/>
      <c r="BZ237" s="324"/>
      <c r="CA237" s="324"/>
      <c r="CB237" s="293"/>
      <c r="CC237" s="294"/>
      <c r="CD237" s="294"/>
      <c r="CE237" s="294"/>
      <c r="CF237" s="294"/>
      <c r="CG237" s="294"/>
      <c r="CH237" s="295"/>
      <c r="CI237" s="62">
        <f t="shared" si="9"/>
        <v>0</v>
      </c>
    </row>
    <row r="238" spans="1:87" ht="35.1" customHeight="1" x14ac:dyDescent="0.25">
      <c r="A238" s="40">
        <f t="shared" ref="A238:A264" si="11">ROW(A226)</f>
        <v>226</v>
      </c>
      <c r="B238" s="304"/>
      <c r="C238" s="304"/>
      <c r="D238" s="305"/>
      <c r="E238" s="305"/>
      <c r="F238" s="305"/>
      <c r="G238" s="306"/>
      <c r="H238" s="307"/>
      <c r="I238" s="47"/>
      <c r="J238" s="72"/>
      <c r="K238" s="308"/>
      <c r="L238" s="308"/>
      <c r="M238" s="309"/>
      <c r="N238" s="309"/>
      <c r="O238" s="310"/>
      <c r="P238" s="310"/>
      <c r="Q238" s="311"/>
      <c r="R238" s="311"/>
      <c r="S238" s="298"/>
      <c r="T238" s="299"/>
      <c r="U238" s="298"/>
      <c r="V238" s="299"/>
      <c r="W238" s="312"/>
      <c r="X238" s="313"/>
      <c r="Y238" s="312"/>
      <c r="Z238" s="313"/>
      <c r="AA238" s="298"/>
      <c r="AB238" s="299"/>
      <c r="AC238" s="298"/>
      <c r="AD238" s="299"/>
      <c r="AE238" s="312"/>
      <c r="AF238" s="313"/>
      <c r="AG238" s="312"/>
      <c r="AH238" s="313"/>
      <c r="AI238" s="298"/>
      <c r="AJ238" s="299"/>
      <c r="AK238" s="298"/>
      <c r="AL238" s="299"/>
      <c r="AM238" s="312"/>
      <c r="AN238" s="313"/>
      <c r="AO238" s="312"/>
      <c r="AP238" s="313"/>
      <c r="AQ238" s="298"/>
      <c r="AR238" s="299"/>
      <c r="AS238" s="298"/>
      <c r="AT238" s="299"/>
      <c r="AU238" s="312"/>
      <c r="AV238" s="313"/>
      <c r="AW238" s="312"/>
      <c r="AX238" s="313"/>
      <c r="AY238" s="298"/>
      <c r="AZ238" s="299"/>
      <c r="BA238" s="298"/>
      <c r="BB238" s="299"/>
      <c r="BC238" s="312"/>
      <c r="BD238" s="313"/>
      <c r="BE238" s="312"/>
      <c r="BF238" s="313"/>
      <c r="BG238" s="298"/>
      <c r="BH238" s="299"/>
      <c r="BI238" s="298"/>
      <c r="BJ238" s="299"/>
      <c r="BK238" s="312"/>
      <c r="BL238" s="313"/>
      <c r="BM238" s="312"/>
      <c r="BN238" s="313"/>
      <c r="BO238" s="300"/>
      <c r="BP238" s="300"/>
      <c r="BQ238" s="300"/>
      <c r="BR238" s="66"/>
      <c r="BS238" s="314"/>
      <c r="BT238" s="315"/>
      <c r="BU238" s="324"/>
      <c r="BV238" s="324"/>
      <c r="BW238" s="324"/>
      <c r="BX238" s="324"/>
      <c r="BY238" s="324"/>
      <c r="BZ238" s="324"/>
      <c r="CA238" s="324"/>
      <c r="CB238" s="293"/>
      <c r="CC238" s="294"/>
      <c r="CD238" s="294"/>
      <c r="CE238" s="294"/>
      <c r="CF238" s="294"/>
      <c r="CG238" s="294"/>
      <c r="CH238" s="295"/>
      <c r="CI238" s="62">
        <f t="shared" si="9"/>
        <v>0</v>
      </c>
    </row>
    <row r="239" spans="1:87" ht="35.1" customHeight="1" x14ac:dyDescent="0.25">
      <c r="A239" s="40">
        <f t="shared" si="11"/>
        <v>227</v>
      </c>
      <c r="B239" s="305"/>
      <c r="C239" s="305"/>
      <c r="D239" s="316"/>
      <c r="E239" s="316"/>
      <c r="F239" s="316"/>
      <c r="G239" s="317"/>
      <c r="H239" s="318"/>
      <c r="I239" s="47"/>
      <c r="J239" s="71"/>
      <c r="K239" s="308"/>
      <c r="L239" s="308"/>
      <c r="M239" s="319"/>
      <c r="N239" s="319"/>
      <c r="O239" s="310"/>
      <c r="P239" s="310"/>
      <c r="Q239" s="320"/>
      <c r="R239" s="320"/>
      <c r="S239" s="298"/>
      <c r="T239" s="299"/>
      <c r="U239" s="298"/>
      <c r="V239" s="299"/>
      <c r="W239" s="296"/>
      <c r="X239" s="297"/>
      <c r="Y239" s="296"/>
      <c r="Z239" s="297"/>
      <c r="AA239" s="298"/>
      <c r="AB239" s="299"/>
      <c r="AC239" s="298"/>
      <c r="AD239" s="299"/>
      <c r="AE239" s="296"/>
      <c r="AF239" s="297"/>
      <c r="AG239" s="296"/>
      <c r="AH239" s="297"/>
      <c r="AI239" s="298"/>
      <c r="AJ239" s="299"/>
      <c r="AK239" s="298"/>
      <c r="AL239" s="299"/>
      <c r="AM239" s="296"/>
      <c r="AN239" s="297"/>
      <c r="AO239" s="296"/>
      <c r="AP239" s="297"/>
      <c r="AQ239" s="298"/>
      <c r="AR239" s="299"/>
      <c r="AS239" s="298"/>
      <c r="AT239" s="299"/>
      <c r="AU239" s="296"/>
      <c r="AV239" s="297"/>
      <c r="AW239" s="296"/>
      <c r="AX239" s="297"/>
      <c r="AY239" s="298"/>
      <c r="AZ239" s="299"/>
      <c r="BA239" s="298"/>
      <c r="BB239" s="299"/>
      <c r="BC239" s="296"/>
      <c r="BD239" s="297"/>
      <c r="BE239" s="296"/>
      <c r="BF239" s="297"/>
      <c r="BG239" s="298"/>
      <c r="BH239" s="299"/>
      <c r="BI239" s="298"/>
      <c r="BJ239" s="299"/>
      <c r="BK239" s="296"/>
      <c r="BL239" s="297"/>
      <c r="BM239" s="296"/>
      <c r="BN239" s="297"/>
      <c r="BO239" s="300"/>
      <c r="BP239" s="300"/>
      <c r="BQ239" s="300"/>
      <c r="BR239" s="66"/>
      <c r="BS239" s="301"/>
      <c r="BT239" s="302"/>
      <c r="BU239" s="324"/>
      <c r="BV239" s="324"/>
      <c r="BW239" s="324"/>
      <c r="BX239" s="324"/>
      <c r="BY239" s="324"/>
      <c r="BZ239" s="324"/>
      <c r="CA239" s="324"/>
      <c r="CB239" s="293"/>
      <c r="CC239" s="294"/>
      <c r="CD239" s="294"/>
      <c r="CE239" s="294"/>
      <c r="CF239" s="294"/>
      <c r="CG239" s="294"/>
      <c r="CH239" s="295"/>
      <c r="CI239" s="62">
        <f t="shared" si="9"/>
        <v>0</v>
      </c>
    </row>
    <row r="240" spans="1:87" ht="35.1" customHeight="1" x14ac:dyDescent="0.25">
      <c r="A240" s="40">
        <f t="shared" si="11"/>
        <v>228</v>
      </c>
      <c r="B240" s="304"/>
      <c r="C240" s="304"/>
      <c r="D240" s="305"/>
      <c r="E240" s="305"/>
      <c r="F240" s="305"/>
      <c r="G240" s="306"/>
      <c r="H240" s="307"/>
      <c r="I240" s="47"/>
      <c r="J240" s="72"/>
      <c r="K240" s="308"/>
      <c r="L240" s="308"/>
      <c r="M240" s="309"/>
      <c r="N240" s="309"/>
      <c r="O240" s="310"/>
      <c r="P240" s="310"/>
      <c r="Q240" s="311"/>
      <c r="R240" s="311"/>
      <c r="S240" s="298"/>
      <c r="T240" s="299"/>
      <c r="U240" s="298"/>
      <c r="V240" s="299"/>
      <c r="W240" s="312"/>
      <c r="X240" s="313"/>
      <c r="Y240" s="312"/>
      <c r="Z240" s="313"/>
      <c r="AA240" s="298"/>
      <c r="AB240" s="299"/>
      <c r="AC240" s="298"/>
      <c r="AD240" s="299"/>
      <c r="AE240" s="312"/>
      <c r="AF240" s="313"/>
      <c r="AG240" s="312"/>
      <c r="AH240" s="313"/>
      <c r="AI240" s="298"/>
      <c r="AJ240" s="299"/>
      <c r="AK240" s="298"/>
      <c r="AL240" s="299"/>
      <c r="AM240" s="312"/>
      <c r="AN240" s="313"/>
      <c r="AO240" s="312"/>
      <c r="AP240" s="313"/>
      <c r="AQ240" s="298"/>
      <c r="AR240" s="299"/>
      <c r="AS240" s="298"/>
      <c r="AT240" s="299"/>
      <c r="AU240" s="312"/>
      <c r="AV240" s="313"/>
      <c r="AW240" s="312"/>
      <c r="AX240" s="313"/>
      <c r="AY240" s="298"/>
      <c r="AZ240" s="299"/>
      <c r="BA240" s="298"/>
      <c r="BB240" s="299"/>
      <c r="BC240" s="312"/>
      <c r="BD240" s="313"/>
      <c r="BE240" s="312"/>
      <c r="BF240" s="313"/>
      <c r="BG240" s="298"/>
      <c r="BH240" s="299"/>
      <c r="BI240" s="298"/>
      <c r="BJ240" s="299"/>
      <c r="BK240" s="312"/>
      <c r="BL240" s="313"/>
      <c r="BM240" s="312"/>
      <c r="BN240" s="313"/>
      <c r="BO240" s="300"/>
      <c r="BP240" s="300"/>
      <c r="BQ240" s="300"/>
      <c r="BR240" s="66"/>
      <c r="BS240" s="314"/>
      <c r="BT240" s="315"/>
      <c r="BU240" s="324"/>
      <c r="BV240" s="324"/>
      <c r="BW240" s="324"/>
      <c r="BX240" s="324"/>
      <c r="BY240" s="324"/>
      <c r="BZ240" s="324"/>
      <c r="CA240" s="324"/>
      <c r="CB240" s="293"/>
      <c r="CC240" s="294"/>
      <c r="CD240" s="294"/>
      <c r="CE240" s="294"/>
      <c r="CF240" s="294"/>
      <c r="CG240" s="294"/>
      <c r="CH240" s="295"/>
      <c r="CI240" s="62">
        <f t="shared" si="9"/>
        <v>0</v>
      </c>
    </row>
    <row r="241" spans="1:87" ht="35.1" customHeight="1" x14ac:dyDescent="0.25">
      <c r="A241" s="40">
        <f t="shared" si="11"/>
        <v>229</v>
      </c>
      <c r="B241" s="305"/>
      <c r="C241" s="305"/>
      <c r="D241" s="316"/>
      <c r="E241" s="316"/>
      <c r="F241" s="316"/>
      <c r="G241" s="317"/>
      <c r="H241" s="318"/>
      <c r="I241" s="47"/>
      <c r="J241" s="71"/>
      <c r="K241" s="308"/>
      <c r="L241" s="308"/>
      <c r="M241" s="319"/>
      <c r="N241" s="319"/>
      <c r="O241" s="310"/>
      <c r="P241" s="310"/>
      <c r="Q241" s="320"/>
      <c r="R241" s="320"/>
      <c r="S241" s="298"/>
      <c r="T241" s="299"/>
      <c r="U241" s="298"/>
      <c r="V241" s="299"/>
      <c r="W241" s="296"/>
      <c r="X241" s="297"/>
      <c r="Y241" s="296"/>
      <c r="Z241" s="297"/>
      <c r="AA241" s="298"/>
      <c r="AB241" s="299"/>
      <c r="AC241" s="298"/>
      <c r="AD241" s="299"/>
      <c r="AE241" s="296"/>
      <c r="AF241" s="297"/>
      <c r="AG241" s="296"/>
      <c r="AH241" s="297"/>
      <c r="AI241" s="298"/>
      <c r="AJ241" s="299"/>
      <c r="AK241" s="298"/>
      <c r="AL241" s="299"/>
      <c r="AM241" s="296"/>
      <c r="AN241" s="297"/>
      <c r="AO241" s="296"/>
      <c r="AP241" s="297"/>
      <c r="AQ241" s="298"/>
      <c r="AR241" s="299"/>
      <c r="AS241" s="298"/>
      <c r="AT241" s="299"/>
      <c r="AU241" s="296"/>
      <c r="AV241" s="297"/>
      <c r="AW241" s="296"/>
      <c r="AX241" s="297"/>
      <c r="AY241" s="298"/>
      <c r="AZ241" s="299"/>
      <c r="BA241" s="298"/>
      <c r="BB241" s="299"/>
      <c r="BC241" s="296"/>
      <c r="BD241" s="297"/>
      <c r="BE241" s="296"/>
      <c r="BF241" s="297"/>
      <c r="BG241" s="298"/>
      <c r="BH241" s="299"/>
      <c r="BI241" s="298"/>
      <c r="BJ241" s="299"/>
      <c r="BK241" s="296"/>
      <c r="BL241" s="297"/>
      <c r="BM241" s="296"/>
      <c r="BN241" s="297"/>
      <c r="BO241" s="300"/>
      <c r="BP241" s="300"/>
      <c r="BQ241" s="300"/>
      <c r="BR241" s="66"/>
      <c r="BS241" s="301"/>
      <c r="BT241" s="302"/>
      <c r="BU241" s="324"/>
      <c r="BV241" s="324"/>
      <c r="BW241" s="324"/>
      <c r="BX241" s="324"/>
      <c r="BY241" s="324"/>
      <c r="BZ241" s="324"/>
      <c r="CA241" s="324"/>
      <c r="CB241" s="293"/>
      <c r="CC241" s="294"/>
      <c r="CD241" s="294"/>
      <c r="CE241" s="294"/>
      <c r="CF241" s="294"/>
      <c r="CG241" s="294"/>
      <c r="CH241" s="295"/>
      <c r="CI241" s="62">
        <f t="shared" si="9"/>
        <v>0</v>
      </c>
    </row>
    <row r="242" spans="1:87" ht="35.1" customHeight="1" x14ac:dyDescent="0.25">
      <c r="A242" s="40">
        <f t="shared" si="11"/>
        <v>230</v>
      </c>
      <c r="B242" s="304"/>
      <c r="C242" s="304"/>
      <c r="D242" s="305"/>
      <c r="E242" s="305"/>
      <c r="F242" s="305"/>
      <c r="G242" s="306"/>
      <c r="H242" s="307"/>
      <c r="I242" s="47"/>
      <c r="J242" s="72"/>
      <c r="K242" s="308"/>
      <c r="L242" s="308"/>
      <c r="M242" s="309"/>
      <c r="N242" s="309"/>
      <c r="O242" s="310"/>
      <c r="P242" s="310"/>
      <c r="Q242" s="311"/>
      <c r="R242" s="311"/>
      <c r="S242" s="298"/>
      <c r="T242" s="299"/>
      <c r="U242" s="298"/>
      <c r="V242" s="299"/>
      <c r="W242" s="312"/>
      <c r="X242" s="313"/>
      <c r="Y242" s="312"/>
      <c r="Z242" s="313"/>
      <c r="AA242" s="298"/>
      <c r="AB242" s="299"/>
      <c r="AC242" s="298"/>
      <c r="AD242" s="299"/>
      <c r="AE242" s="312"/>
      <c r="AF242" s="313"/>
      <c r="AG242" s="312"/>
      <c r="AH242" s="313"/>
      <c r="AI242" s="298"/>
      <c r="AJ242" s="299"/>
      <c r="AK242" s="298"/>
      <c r="AL242" s="299"/>
      <c r="AM242" s="312"/>
      <c r="AN242" s="313"/>
      <c r="AO242" s="312"/>
      <c r="AP242" s="313"/>
      <c r="AQ242" s="298"/>
      <c r="AR242" s="299"/>
      <c r="AS242" s="298"/>
      <c r="AT242" s="299"/>
      <c r="AU242" s="312"/>
      <c r="AV242" s="313"/>
      <c r="AW242" s="312"/>
      <c r="AX242" s="313"/>
      <c r="AY242" s="298"/>
      <c r="AZ242" s="299"/>
      <c r="BA242" s="298"/>
      <c r="BB242" s="299"/>
      <c r="BC242" s="312"/>
      <c r="BD242" s="313"/>
      <c r="BE242" s="312"/>
      <c r="BF242" s="313"/>
      <c r="BG242" s="298"/>
      <c r="BH242" s="299"/>
      <c r="BI242" s="298"/>
      <c r="BJ242" s="299"/>
      <c r="BK242" s="312"/>
      <c r="BL242" s="313"/>
      <c r="BM242" s="312"/>
      <c r="BN242" s="313"/>
      <c r="BO242" s="300"/>
      <c r="BP242" s="300"/>
      <c r="BQ242" s="300"/>
      <c r="BR242" s="66"/>
      <c r="BS242" s="314"/>
      <c r="BT242" s="315"/>
      <c r="BU242" s="324"/>
      <c r="BV242" s="324"/>
      <c r="BW242" s="324"/>
      <c r="BX242" s="324"/>
      <c r="BY242" s="324"/>
      <c r="BZ242" s="324"/>
      <c r="CA242" s="324"/>
      <c r="CB242" s="293"/>
      <c r="CC242" s="294"/>
      <c r="CD242" s="294"/>
      <c r="CE242" s="294"/>
      <c r="CF242" s="294"/>
      <c r="CG242" s="294"/>
      <c r="CH242" s="295"/>
      <c r="CI242" s="62">
        <f t="shared" si="9"/>
        <v>0</v>
      </c>
    </row>
    <row r="243" spans="1:87" ht="35.1" customHeight="1" x14ac:dyDescent="0.25">
      <c r="A243" s="40">
        <f t="shared" si="11"/>
        <v>231</v>
      </c>
      <c r="B243" s="305"/>
      <c r="C243" s="305"/>
      <c r="D243" s="316"/>
      <c r="E243" s="316"/>
      <c r="F243" s="316"/>
      <c r="G243" s="317"/>
      <c r="H243" s="318"/>
      <c r="I243" s="47"/>
      <c r="J243" s="71"/>
      <c r="K243" s="308"/>
      <c r="L243" s="308"/>
      <c r="M243" s="319"/>
      <c r="N243" s="319"/>
      <c r="O243" s="310"/>
      <c r="P243" s="310"/>
      <c r="Q243" s="320"/>
      <c r="R243" s="320"/>
      <c r="S243" s="298"/>
      <c r="T243" s="299"/>
      <c r="U243" s="298"/>
      <c r="V243" s="299"/>
      <c r="W243" s="296"/>
      <c r="X243" s="297"/>
      <c r="Y243" s="296"/>
      <c r="Z243" s="297"/>
      <c r="AA243" s="298"/>
      <c r="AB243" s="299"/>
      <c r="AC243" s="298"/>
      <c r="AD243" s="299"/>
      <c r="AE243" s="296"/>
      <c r="AF243" s="297"/>
      <c r="AG243" s="296"/>
      <c r="AH243" s="297"/>
      <c r="AI243" s="298"/>
      <c r="AJ243" s="299"/>
      <c r="AK243" s="298"/>
      <c r="AL243" s="299"/>
      <c r="AM243" s="296"/>
      <c r="AN243" s="297"/>
      <c r="AO243" s="296"/>
      <c r="AP243" s="297"/>
      <c r="AQ243" s="298"/>
      <c r="AR243" s="299"/>
      <c r="AS243" s="298"/>
      <c r="AT243" s="299"/>
      <c r="AU243" s="296"/>
      <c r="AV243" s="297"/>
      <c r="AW243" s="296"/>
      <c r="AX243" s="297"/>
      <c r="AY243" s="298"/>
      <c r="AZ243" s="299"/>
      <c r="BA243" s="298"/>
      <c r="BB243" s="299"/>
      <c r="BC243" s="296"/>
      <c r="BD243" s="297"/>
      <c r="BE243" s="296"/>
      <c r="BF243" s="297"/>
      <c r="BG243" s="298"/>
      <c r="BH243" s="299"/>
      <c r="BI243" s="298"/>
      <c r="BJ243" s="299"/>
      <c r="BK243" s="296"/>
      <c r="BL243" s="297"/>
      <c r="BM243" s="296"/>
      <c r="BN243" s="297"/>
      <c r="BO243" s="300"/>
      <c r="BP243" s="300"/>
      <c r="BQ243" s="300"/>
      <c r="BR243" s="66"/>
      <c r="BS243" s="301"/>
      <c r="BT243" s="302"/>
      <c r="BU243" s="324"/>
      <c r="BV243" s="324"/>
      <c r="BW243" s="324"/>
      <c r="BX243" s="324"/>
      <c r="BY243" s="324"/>
      <c r="BZ243" s="324"/>
      <c r="CA243" s="324"/>
      <c r="CB243" s="293"/>
      <c r="CC243" s="294"/>
      <c r="CD243" s="294"/>
      <c r="CE243" s="294"/>
      <c r="CF243" s="294"/>
      <c r="CG243" s="294"/>
      <c r="CH243" s="295"/>
      <c r="CI243" s="62">
        <f t="shared" si="9"/>
        <v>0</v>
      </c>
    </row>
    <row r="244" spans="1:87" ht="35.1" customHeight="1" x14ac:dyDescent="0.25">
      <c r="A244" s="40">
        <f t="shared" si="11"/>
        <v>232</v>
      </c>
      <c r="B244" s="304"/>
      <c r="C244" s="304"/>
      <c r="D244" s="305"/>
      <c r="E244" s="305"/>
      <c r="F244" s="305"/>
      <c r="G244" s="306"/>
      <c r="H244" s="307"/>
      <c r="I244" s="47"/>
      <c r="J244" s="72"/>
      <c r="K244" s="308"/>
      <c r="L244" s="308"/>
      <c r="M244" s="309"/>
      <c r="N244" s="309"/>
      <c r="O244" s="310"/>
      <c r="P244" s="310"/>
      <c r="Q244" s="311"/>
      <c r="R244" s="311"/>
      <c r="S244" s="298"/>
      <c r="T244" s="299"/>
      <c r="U244" s="298"/>
      <c r="V244" s="299"/>
      <c r="W244" s="312"/>
      <c r="X244" s="313"/>
      <c r="Y244" s="312"/>
      <c r="Z244" s="313"/>
      <c r="AA244" s="298"/>
      <c r="AB244" s="299"/>
      <c r="AC244" s="298"/>
      <c r="AD244" s="299"/>
      <c r="AE244" s="312"/>
      <c r="AF244" s="313"/>
      <c r="AG244" s="312"/>
      <c r="AH244" s="313"/>
      <c r="AI244" s="298"/>
      <c r="AJ244" s="299"/>
      <c r="AK244" s="298"/>
      <c r="AL244" s="299"/>
      <c r="AM244" s="312"/>
      <c r="AN244" s="313"/>
      <c r="AO244" s="312"/>
      <c r="AP244" s="313"/>
      <c r="AQ244" s="298"/>
      <c r="AR244" s="299"/>
      <c r="AS244" s="298"/>
      <c r="AT244" s="299"/>
      <c r="AU244" s="312"/>
      <c r="AV244" s="313"/>
      <c r="AW244" s="312"/>
      <c r="AX244" s="313"/>
      <c r="AY244" s="298"/>
      <c r="AZ244" s="299"/>
      <c r="BA244" s="298"/>
      <c r="BB244" s="299"/>
      <c r="BC244" s="312"/>
      <c r="BD244" s="313"/>
      <c r="BE244" s="312"/>
      <c r="BF244" s="313"/>
      <c r="BG244" s="298"/>
      <c r="BH244" s="299"/>
      <c r="BI244" s="298"/>
      <c r="BJ244" s="299"/>
      <c r="BK244" s="312"/>
      <c r="BL244" s="313"/>
      <c r="BM244" s="312"/>
      <c r="BN244" s="313"/>
      <c r="BO244" s="300"/>
      <c r="BP244" s="300"/>
      <c r="BQ244" s="300"/>
      <c r="BR244" s="66"/>
      <c r="BS244" s="314"/>
      <c r="BT244" s="315"/>
      <c r="BU244" s="324"/>
      <c r="BV244" s="324"/>
      <c r="BW244" s="324"/>
      <c r="BX244" s="324"/>
      <c r="BY244" s="324"/>
      <c r="BZ244" s="324"/>
      <c r="CA244" s="324"/>
      <c r="CB244" s="293"/>
      <c r="CC244" s="294"/>
      <c r="CD244" s="294"/>
      <c r="CE244" s="294"/>
      <c r="CF244" s="294"/>
      <c r="CG244" s="294"/>
      <c r="CH244" s="295"/>
      <c r="CI244" s="62">
        <f t="shared" si="9"/>
        <v>0</v>
      </c>
    </row>
    <row r="245" spans="1:87" ht="35.1" customHeight="1" x14ac:dyDescent="0.25">
      <c r="A245" s="40">
        <f t="shared" si="11"/>
        <v>233</v>
      </c>
      <c r="B245" s="305"/>
      <c r="C245" s="305"/>
      <c r="D245" s="316"/>
      <c r="E245" s="316"/>
      <c r="F245" s="316"/>
      <c r="G245" s="317"/>
      <c r="H245" s="318"/>
      <c r="I245" s="47"/>
      <c r="J245" s="71"/>
      <c r="K245" s="308"/>
      <c r="L245" s="308"/>
      <c r="M245" s="319"/>
      <c r="N245" s="319"/>
      <c r="O245" s="310"/>
      <c r="P245" s="310"/>
      <c r="Q245" s="320"/>
      <c r="R245" s="320"/>
      <c r="S245" s="298"/>
      <c r="T245" s="299"/>
      <c r="U245" s="298"/>
      <c r="V245" s="299"/>
      <c r="W245" s="296"/>
      <c r="X245" s="297"/>
      <c r="Y245" s="296"/>
      <c r="Z245" s="297"/>
      <c r="AA245" s="298"/>
      <c r="AB245" s="299"/>
      <c r="AC245" s="298"/>
      <c r="AD245" s="299"/>
      <c r="AE245" s="296"/>
      <c r="AF245" s="297"/>
      <c r="AG245" s="296"/>
      <c r="AH245" s="297"/>
      <c r="AI245" s="298"/>
      <c r="AJ245" s="299"/>
      <c r="AK245" s="298"/>
      <c r="AL245" s="299"/>
      <c r="AM245" s="296"/>
      <c r="AN245" s="297"/>
      <c r="AO245" s="296"/>
      <c r="AP245" s="297"/>
      <c r="AQ245" s="298"/>
      <c r="AR245" s="299"/>
      <c r="AS245" s="298"/>
      <c r="AT245" s="299"/>
      <c r="AU245" s="296"/>
      <c r="AV245" s="297"/>
      <c r="AW245" s="296"/>
      <c r="AX245" s="297"/>
      <c r="AY245" s="298"/>
      <c r="AZ245" s="299"/>
      <c r="BA245" s="298"/>
      <c r="BB245" s="299"/>
      <c r="BC245" s="296"/>
      <c r="BD245" s="297"/>
      <c r="BE245" s="296"/>
      <c r="BF245" s="297"/>
      <c r="BG245" s="298"/>
      <c r="BH245" s="299"/>
      <c r="BI245" s="298"/>
      <c r="BJ245" s="299"/>
      <c r="BK245" s="296"/>
      <c r="BL245" s="297"/>
      <c r="BM245" s="296"/>
      <c r="BN245" s="297"/>
      <c r="BO245" s="300"/>
      <c r="BP245" s="300"/>
      <c r="BQ245" s="300"/>
      <c r="BR245" s="66"/>
      <c r="BS245" s="301"/>
      <c r="BT245" s="302"/>
      <c r="BU245" s="324"/>
      <c r="BV245" s="324"/>
      <c r="BW245" s="324"/>
      <c r="BX245" s="324"/>
      <c r="BY245" s="324"/>
      <c r="BZ245" s="324"/>
      <c r="CA245" s="324"/>
      <c r="CB245" s="293"/>
      <c r="CC245" s="294"/>
      <c r="CD245" s="294"/>
      <c r="CE245" s="294"/>
      <c r="CF245" s="294"/>
      <c r="CG245" s="294"/>
      <c r="CH245" s="295"/>
      <c r="CI245" s="62">
        <f t="shared" si="9"/>
        <v>0</v>
      </c>
    </row>
    <row r="246" spans="1:87" ht="35.1" customHeight="1" x14ac:dyDescent="0.25">
      <c r="A246" s="40">
        <f t="shared" si="11"/>
        <v>234</v>
      </c>
      <c r="B246" s="304"/>
      <c r="C246" s="304"/>
      <c r="D246" s="305"/>
      <c r="E246" s="305"/>
      <c r="F246" s="305"/>
      <c r="G246" s="306"/>
      <c r="H246" s="307"/>
      <c r="I246" s="47"/>
      <c r="J246" s="72"/>
      <c r="K246" s="308"/>
      <c r="L246" s="308"/>
      <c r="M246" s="309"/>
      <c r="N246" s="309"/>
      <c r="O246" s="310"/>
      <c r="P246" s="310"/>
      <c r="Q246" s="311"/>
      <c r="R246" s="311"/>
      <c r="S246" s="298"/>
      <c r="T246" s="299"/>
      <c r="U246" s="298"/>
      <c r="V246" s="299"/>
      <c r="W246" s="312"/>
      <c r="X246" s="313"/>
      <c r="Y246" s="312"/>
      <c r="Z246" s="313"/>
      <c r="AA246" s="298"/>
      <c r="AB246" s="299"/>
      <c r="AC246" s="298"/>
      <c r="AD246" s="299"/>
      <c r="AE246" s="312"/>
      <c r="AF246" s="313"/>
      <c r="AG246" s="312"/>
      <c r="AH246" s="313"/>
      <c r="AI246" s="298"/>
      <c r="AJ246" s="299"/>
      <c r="AK246" s="298"/>
      <c r="AL246" s="299"/>
      <c r="AM246" s="312"/>
      <c r="AN246" s="313"/>
      <c r="AO246" s="312"/>
      <c r="AP246" s="313"/>
      <c r="AQ246" s="298"/>
      <c r="AR246" s="299"/>
      <c r="AS246" s="298"/>
      <c r="AT246" s="299"/>
      <c r="AU246" s="312"/>
      <c r="AV246" s="313"/>
      <c r="AW246" s="312"/>
      <c r="AX246" s="313"/>
      <c r="AY246" s="298"/>
      <c r="AZ246" s="299"/>
      <c r="BA246" s="298"/>
      <c r="BB246" s="299"/>
      <c r="BC246" s="312"/>
      <c r="BD246" s="313"/>
      <c r="BE246" s="312"/>
      <c r="BF246" s="313"/>
      <c r="BG246" s="298"/>
      <c r="BH246" s="299"/>
      <c r="BI246" s="298"/>
      <c r="BJ246" s="299"/>
      <c r="BK246" s="312"/>
      <c r="BL246" s="313"/>
      <c r="BM246" s="312"/>
      <c r="BN246" s="313"/>
      <c r="BO246" s="300"/>
      <c r="BP246" s="300"/>
      <c r="BQ246" s="300"/>
      <c r="BR246" s="66"/>
      <c r="BS246" s="314"/>
      <c r="BT246" s="315"/>
      <c r="BU246" s="324"/>
      <c r="BV246" s="324"/>
      <c r="BW246" s="324"/>
      <c r="BX246" s="324"/>
      <c r="BY246" s="324"/>
      <c r="BZ246" s="324"/>
      <c r="CA246" s="324"/>
      <c r="CB246" s="293"/>
      <c r="CC246" s="294"/>
      <c r="CD246" s="294"/>
      <c r="CE246" s="294"/>
      <c r="CF246" s="294"/>
      <c r="CG246" s="294"/>
      <c r="CH246" s="295"/>
      <c r="CI246" s="62">
        <f t="shared" si="9"/>
        <v>0</v>
      </c>
    </row>
    <row r="247" spans="1:87" ht="35.1" customHeight="1" x14ac:dyDescent="0.25">
      <c r="A247" s="40">
        <f t="shared" si="11"/>
        <v>235</v>
      </c>
      <c r="B247" s="305"/>
      <c r="C247" s="305"/>
      <c r="D247" s="316"/>
      <c r="E247" s="316"/>
      <c r="F247" s="316"/>
      <c r="G247" s="317"/>
      <c r="H247" s="318"/>
      <c r="I247" s="47"/>
      <c r="J247" s="71"/>
      <c r="K247" s="308"/>
      <c r="L247" s="308"/>
      <c r="M247" s="319"/>
      <c r="N247" s="319"/>
      <c r="O247" s="310"/>
      <c r="P247" s="310"/>
      <c r="Q247" s="320"/>
      <c r="R247" s="320"/>
      <c r="S247" s="298"/>
      <c r="T247" s="299"/>
      <c r="U247" s="298"/>
      <c r="V247" s="299"/>
      <c r="W247" s="296"/>
      <c r="X247" s="297"/>
      <c r="Y247" s="296"/>
      <c r="Z247" s="297"/>
      <c r="AA247" s="298"/>
      <c r="AB247" s="299"/>
      <c r="AC247" s="298"/>
      <c r="AD247" s="299"/>
      <c r="AE247" s="296"/>
      <c r="AF247" s="297"/>
      <c r="AG247" s="296"/>
      <c r="AH247" s="297"/>
      <c r="AI247" s="298"/>
      <c r="AJ247" s="299"/>
      <c r="AK247" s="298"/>
      <c r="AL247" s="299"/>
      <c r="AM247" s="296"/>
      <c r="AN247" s="297"/>
      <c r="AO247" s="296"/>
      <c r="AP247" s="297"/>
      <c r="AQ247" s="298"/>
      <c r="AR247" s="299"/>
      <c r="AS247" s="298"/>
      <c r="AT247" s="299"/>
      <c r="AU247" s="296"/>
      <c r="AV247" s="297"/>
      <c r="AW247" s="296"/>
      <c r="AX247" s="297"/>
      <c r="AY247" s="298"/>
      <c r="AZ247" s="299"/>
      <c r="BA247" s="298"/>
      <c r="BB247" s="299"/>
      <c r="BC247" s="296"/>
      <c r="BD247" s="297"/>
      <c r="BE247" s="296"/>
      <c r="BF247" s="297"/>
      <c r="BG247" s="298"/>
      <c r="BH247" s="299"/>
      <c r="BI247" s="298"/>
      <c r="BJ247" s="299"/>
      <c r="BK247" s="296"/>
      <c r="BL247" s="297"/>
      <c r="BM247" s="296"/>
      <c r="BN247" s="297"/>
      <c r="BO247" s="300"/>
      <c r="BP247" s="300"/>
      <c r="BQ247" s="300"/>
      <c r="BR247" s="66"/>
      <c r="BS247" s="301"/>
      <c r="BT247" s="302"/>
      <c r="BU247" s="324"/>
      <c r="BV247" s="324"/>
      <c r="BW247" s="324"/>
      <c r="BX247" s="324"/>
      <c r="BY247" s="324"/>
      <c r="BZ247" s="324"/>
      <c r="CA247" s="324"/>
      <c r="CB247" s="293"/>
      <c r="CC247" s="294"/>
      <c r="CD247" s="294"/>
      <c r="CE247" s="294"/>
      <c r="CF247" s="294"/>
      <c r="CG247" s="294"/>
      <c r="CH247" s="295"/>
      <c r="CI247" s="62">
        <f t="shared" si="9"/>
        <v>0</v>
      </c>
    </row>
    <row r="248" spans="1:87" ht="35.1" customHeight="1" x14ac:dyDescent="0.25">
      <c r="A248" s="40">
        <f t="shared" si="11"/>
        <v>236</v>
      </c>
      <c r="B248" s="304"/>
      <c r="C248" s="304"/>
      <c r="D248" s="305"/>
      <c r="E248" s="305"/>
      <c r="F248" s="305"/>
      <c r="G248" s="306"/>
      <c r="H248" s="307"/>
      <c r="I248" s="47"/>
      <c r="J248" s="72"/>
      <c r="K248" s="308"/>
      <c r="L248" s="308"/>
      <c r="M248" s="309"/>
      <c r="N248" s="309"/>
      <c r="O248" s="310"/>
      <c r="P248" s="310"/>
      <c r="Q248" s="311"/>
      <c r="R248" s="311"/>
      <c r="S248" s="298"/>
      <c r="T248" s="299"/>
      <c r="U248" s="298"/>
      <c r="V248" s="299"/>
      <c r="W248" s="312"/>
      <c r="X248" s="313"/>
      <c r="Y248" s="312"/>
      <c r="Z248" s="313"/>
      <c r="AA248" s="298"/>
      <c r="AB248" s="299"/>
      <c r="AC248" s="298"/>
      <c r="AD248" s="299"/>
      <c r="AE248" s="312"/>
      <c r="AF248" s="313"/>
      <c r="AG248" s="312"/>
      <c r="AH248" s="313"/>
      <c r="AI248" s="298"/>
      <c r="AJ248" s="299"/>
      <c r="AK248" s="298"/>
      <c r="AL248" s="299"/>
      <c r="AM248" s="312"/>
      <c r="AN248" s="313"/>
      <c r="AO248" s="312"/>
      <c r="AP248" s="313"/>
      <c r="AQ248" s="298"/>
      <c r="AR248" s="299"/>
      <c r="AS248" s="298"/>
      <c r="AT248" s="299"/>
      <c r="AU248" s="312"/>
      <c r="AV248" s="313"/>
      <c r="AW248" s="312"/>
      <c r="AX248" s="313"/>
      <c r="AY248" s="298"/>
      <c r="AZ248" s="299"/>
      <c r="BA248" s="298"/>
      <c r="BB248" s="299"/>
      <c r="BC248" s="312"/>
      <c r="BD248" s="313"/>
      <c r="BE248" s="312"/>
      <c r="BF248" s="313"/>
      <c r="BG248" s="298"/>
      <c r="BH248" s="299"/>
      <c r="BI248" s="298"/>
      <c r="BJ248" s="299"/>
      <c r="BK248" s="312"/>
      <c r="BL248" s="313"/>
      <c r="BM248" s="312"/>
      <c r="BN248" s="313"/>
      <c r="BO248" s="300"/>
      <c r="BP248" s="300"/>
      <c r="BQ248" s="300"/>
      <c r="BR248" s="66"/>
      <c r="BS248" s="314"/>
      <c r="BT248" s="315"/>
      <c r="BU248" s="324"/>
      <c r="BV248" s="324"/>
      <c r="BW248" s="324"/>
      <c r="BX248" s="324"/>
      <c r="BY248" s="324"/>
      <c r="BZ248" s="324"/>
      <c r="CA248" s="324"/>
      <c r="CB248" s="293"/>
      <c r="CC248" s="294"/>
      <c r="CD248" s="294"/>
      <c r="CE248" s="294"/>
      <c r="CF248" s="294"/>
      <c r="CG248" s="294"/>
      <c r="CH248" s="295"/>
      <c r="CI248" s="62">
        <f t="shared" si="9"/>
        <v>0</v>
      </c>
    </row>
    <row r="249" spans="1:87" ht="35.1" customHeight="1" x14ac:dyDescent="0.25">
      <c r="A249" s="40">
        <f t="shared" si="11"/>
        <v>237</v>
      </c>
      <c r="B249" s="305"/>
      <c r="C249" s="305"/>
      <c r="D249" s="316"/>
      <c r="E249" s="316"/>
      <c r="F249" s="316"/>
      <c r="G249" s="317"/>
      <c r="H249" s="318"/>
      <c r="I249" s="47"/>
      <c r="J249" s="71"/>
      <c r="K249" s="308"/>
      <c r="L249" s="308"/>
      <c r="M249" s="319"/>
      <c r="N249" s="319"/>
      <c r="O249" s="310"/>
      <c r="P249" s="310"/>
      <c r="Q249" s="320"/>
      <c r="R249" s="320"/>
      <c r="S249" s="298"/>
      <c r="T249" s="299"/>
      <c r="U249" s="298"/>
      <c r="V249" s="299"/>
      <c r="W249" s="296"/>
      <c r="X249" s="297"/>
      <c r="Y249" s="296"/>
      <c r="Z249" s="297"/>
      <c r="AA249" s="298"/>
      <c r="AB249" s="299"/>
      <c r="AC249" s="298"/>
      <c r="AD249" s="299"/>
      <c r="AE249" s="296"/>
      <c r="AF249" s="297"/>
      <c r="AG249" s="296"/>
      <c r="AH249" s="297"/>
      <c r="AI249" s="298"/>
      <c r="AJ249" s="299"/>
      <c r="AK249" s="298"/>
      <c r="AL249" s="299"/>
      <c r="AM249" s="296"/>
      <c r="AN249" s="297"/>
      <c r="AO249" s="296"/>
      <c r="AP249" s="297"/>
      <c r="AQ249" s="298"/>
      <c r="AR249" s="299"/>
      <c r="AS249" s="298"/>
      <c r="AT249" s="299"/>
      <c r="AU249" s="296"/>
      <c r="AV249" s="297"/>
      <c r="AW249" s="296"/>
      <c r="AX249" s="297"/>
      <c r="AY249" s="298"/>
      <c r="AZ249" s="299"/>
      <c r="BA249" s="298"/>
      <c r="BB249" s="299"/>
      <c r="BC249" s="296"/>
      <c r="BD249" s="297"/>
      <c r="BE249" s="296"/>
      <c r="BF249" s="297"/>
      <c r="BG249" s="298"/>
      <c r="BH249" s="299"/>
      <c r="BI249" s="298"/>
      <c r="BJ249" s="299"/>
      <c r="BK249" s="296"/>
      <c r="BL249" s="297"/>
      <c r="BM249" s="296"/>
      <c r="BN249" s="297"/>
      <c r="BO249" s="300"/>
      <c r="BP249" s="300"/>
      <c r="BQ249" s="300"/>
      <c r="BR249" s="66"/>
      <c r="BS249" s="301"/>
      <c r="BT249" s="302"/>
      <c r="BU249" s="324"/>
      <c r="BV249" s="324"/>
      <c r="BW249" s="324"/>
      <c r="BX249" s="324"/>
      <c r="BY249" s="324"/>
      <c r="BZ249" s="324"/>
      <c r="CA249" s="324"/>
      <c r="CB249" s="293"/>
      <c r="CC249" s="294"/>
      <c r="CD249" s="294"/>
      <c r="CE249" s="294"/>
      <c r="CF249" s="294"/>
      <c r="CG249" s="294"/>
      <c r="CH249" s="295"/>
      <c r="CI249" s="62">
        <f t="shared" si="9"/>
        <v>0</v>
      </c>
    </row>
    <row r="250" spans="1:87" ht="35.1" customHeight="1" x14ac:dyDescent="0.25">
      <c r="A250" s="40">
        <f t="shared" si="11"/>
        <v>238</v>
      </c>
      <c r="B250" s="304"/>
      <c r="C250" s="304"/>
      <c r="D250" s="305"/>
      <c r="E250" s="305"/>
      <c r="F250" s="305"/>
      <c r="G250" s="306"/>
      <c r="H250" s="307"/>
      <c r="I250" s="47"/>
      <c r="J250" s="72"/>
      <c r="K250" s="308"/>
      <c r="L250" s="308"/>
      <c r="M250" s="309"/>
      <c r="N250" s="309"/>
      <c r="O250" s="310"/>
      <c r="P250" s="310"/>
      <c r="Q250" s="311"/>
      <c r="R250" s="311"/>
      <c r="S250" s="298"/>
      <c r="T250" s="299"/>
      <c r="U250" s="298"/>
      <c r="V250" s="299"/>
      <c r="W250" s="312"/>
      <c r="X250" s="313"/>
      <c r="Y250" s="312"/>
      <c r="Z250" s="313"/>
      <c r="AA250" s="298"/>
      <c r="AB250" s="299"/>
      <c r="AC250" s="298"/>
      <c r="AD250" s="299"/>
      <c r="AE250" s="312"/>
      <c r="AF250" s="313"/>
      <c r="AG250" s="312"/>
      <c r="AH250" s="313"/>
      <c r="AI250" s="298"/>
      <c r="AJ250" s="299"/>
      <c r="AK250" s="298"/>
      <c r="AL250" s="299"/>
      <c r="AM250" s="312"/>
      <c r="AN250" s="313"/>
      <c r="AO250" s="312"/>
      <c r="AP250" s="313"/>
      <c r="AQ250" s="298"/>
      <c r="AR250" s="299"/>
      <c r="AS250" s="298"/>
      <c r="AT250" s="299"/>
      <c r="AU250" s="312"/>
      <c r="AV250" s="313"/>
      <c r="AW250" s="312"/>
      <c r="AX250" s="313"/>
      <c r="AY250" s="298"/>
      <c r="AZ250" s="299"/>
      <c r="BA250" s="298"/>
      <c r="BB250" s="299"/>
      <c r="BC250" s="312"/>
      <c r="BD250" s="313"/>
      <c r="BE250" s="312"/>
      <c r="BF250" s="313"/>
      <c r="BG250" s="298"/>
      <c r="BH250" s="299"/>
      <c r="BI250" s="298"/>
      <c r="BJ250" s="299"/>
      <c r="BK250" s="312"/>
      <c r="BL250" s="313"/>
      <c r="BM250" s="312"/>
      <c r="BN250" s="313"/>
      <c r="BO250" s="300"/>
      <c r="BP250" s="300"/>
      <c r="BQ250" s="300"/>
      <c r="BR250" s="66"/>
      <c r="BS250" s="314"/>
      <c r="BT250" s="315"/>
      <c r="BU250" s="324"/>
      <c r="BV250" s="324"/>
      <c r="BW250" s="324"/>
      <c r="BX250" s="324"/>
      <c r="BY250" s="324"/>
      <c r="BZ250" s="324"/>
      <c r="CA250" s="324"/>
      <c r="CB250" s="293"/>
      <c r="CC250" s="294"/>
      <c r="CD250" s="294"/>
      <c r="CE250" s="294"/>
      <c r="CF250" s="294"/>
      <c r="CG250" s="294"/>
      <c r="CH250" s="295"/>
      <c r="CI250" s="62">
        <f t="shared" si="9"/>
        <v>0</v>
      </c>
    </row>
    <row r="251" spans="1:87" ht="35.1" customHeight="1" x14ac:dyDescent="0.25">
      <c r="A251" s="40">
        <f>ROW(A239)</f>
        <v>239</v>
      </c>
      <c r="B251" s="305"/>
      <c r="C251" s="305"/>
      <c r="D251" s="316"/>
      <c r="E251" s="316"/>
      <c r="F251" s="316"/>
      <c r="G251" s="317"/>
      <c r="H251" s="318"/>
      <c r="I251" s="47"/>
      <c r="J251" s="71"/>
      <c r="K251" s="308"/>
      <c r="L251" s="308"/>
      <c r="M251" s="319"/>
      <c r="N251" s="319"/>
      <c r="O251" s="310"/>
      <c r="P251" s="310"/>
      <c r="Q251" s="320"/>
      <c r="R251" s="320"/>
      <c r="S251" s="298"/>
      <c r="T251" s="299"/>
      <c r="U251" s="298"/>
      <c r="V251" s="299"/>
      <c r="W251" s="296"/>
      <c r="X251" s="297"/>
      <c r="Y251" s="296"/>
      <c r="Z251" s="297"/>
      <c r="AA251" s="298"/>
      <c r="AB251" s="299"/>
      <c r="AC251" s="298"/>
      <c r="AD251" s="299"/>
      <c r="AE251" s="296"/>
      <c r="AF251" s="297"/>
      <c r="AG251" s="296"/>
      <c r="AH251" s="297"/>
      <c r="AI251" s="298"/>
      <c r="AJ251" s="299"/>
      <c r="AK251" s="298"/>
      <c r="AL251" s="299"/>
      <c r="AM251" s="296"/>
      <c r="AN251" s="297"/>
      <c r="AO251" s="296"/>
      <c r="AP251" s="297"/>
      <c r="AQ251" s="298"/>
      <c r="AR251" s="299"/>
      <c r="AS251" s="298"/>
      <c r="AT251" s="299"/>
      <c r="AU251" s="296"/>
      <c r="AV251" s="297"/>
      <c r="AW251" s="296"/>
      <c r="AX251" s="297"/>
      <c r="AY251" s="298"/>
      <c r="AZ251" s="299"/>
      <c r="BA251" s="298"/>
      <c r="BB251" s="299"/>
      <c r="BC251" s="296"/>
      <c r="BD251" s="297"/>
      <c r="BE251" s="296"/>
      <c r="BF251" s="297"/>
      <c r="BG251" s="298"/>
      <c r="BH251" s="299"/>
      <c r="BI251" s="298"/>
      <c r="BJ251" s="299"/>
      <c r="BK251" s="296"/>
      <c r="BL251" s="297"/>
      <c r="BM251" s="296"/>
      <c r="BN251" s="297"/>
      <c r="BO251" s="321"/>
      <c r="BP251" s="322"/>
      <c r="BQ251" s="323"/>
      <c r="BR251" s="66"/>
      <c r="BS251" s="301"/>
      <c r="BT251" s="302"/>
      <c r="BU251" s="324"/>
      <c r="BV251" s="324"/>
      <c r="BW251" s="324"/>
      <c r="BX251" s="324"/>
      <c r="BY251" s="324"/>
      <c r="BZ251" s="324"/>
      <c r="CA251" s="324"/>
      <c r="CB251" s="293"/>
      <c r="CC251" s="294"/>
      <c r="CD251" s="294"/>
      <c r="CE251" s="294"/>
      <c r="CF251" s="294"/>
      <c r="CG251" s="294"/>
      <c r="CH251" s="295"/>
      <c r="CI251" s="62">
        <f t="shared" si="9"/>
        <v>0</v>
      </c>
    </row>
    <row r="252" spans="1:87" ht="35.1" customHeight="1" x14ac:dyDescent="0.25">
      <c r="A252" s="40">
        <f t="shared" si="11"/>
        <v>240</v>
      </c>
      <c r="B252" s="304"/>
      <c r="C252" s="304"/>
      <c r="D252" s="305"/>
      <c r="E252" s="305"/>
      <c r="F252" s="305"/>
      <c r="G252" s="306"/>
      <c r="H252" s="307"/>
      <c r="I252" s="47"/>
      <c r="J252" s="72"/>
      <c r="K252" s="308"/>
      <c r="L252" s="308"/>
      <c r="M252" s="309"/>
      <c r="N252" s="309"/>
      <c r="O252" s="310"/>
      <c r="P252" s="310"/>
      <c r="Q252" s="311"/>
      <c r="R252" s="311"/>
      <c r="S252" s="298"/>
      <c r="T252" s="299"/>
      <c r="U252" s="298"/>
      <c r="V252" s="299"/>
      <c r="W252" s="312"/>
      <c r="X252" s="313"/>
      <c r="Y252" s="312"/>
      <c r="Z252" s="313"/>
      <c r="AA252" s="298"/>
      <c r="AB252" s="299"/>
      <c r="AC252" s="298"/>
      <c r="AD252" s="299"/>
      <c r="AE252" s="312"/>
      <c r="AF252" s="313"/>
      <c r="AG252" s="312"/>
      <c r="AH252" s="313"/>
      <c r="AI252" s="298"/>
      <c r="AJ252" s="299"/>
      <c r="AK252" s="298"/>
      <c r="AL252" s="299"/>
      <c r="AM252" s="312"/>
      <c r="AN252" s="313"/>
      <c r="AO252" s="312"/>
      <c r="AP252" s="313"/>
      <c r="AQ252" s="298"/>
      <c r="AR252" s="299"/>
      <c r="AS252" s="298"/>
      <c r="AT252" s="299"/>
      <c r="AU252" s="312"/>
      <c r="AV252" s="313"/>
      <c r="AW252" s="312"/>
      <c r="AX252" s="313"/>
      <c r="AY252" s="298"/>
      <c r="AZ252" s="299"/>
      <c r="BA252" s="298"/>
      <c r="BB252" s="299"/>
      <c r="BC252" s="312"/>
      <c r="BD252" s="313"/>
      <c r="BE252" s="312"/>
      <c r="BF252" s="313"/>
      <c r="BG252" s="298"/>
      <c r="BH252" s="299"/>
      <c r="BI252" s="298"/>
      <c r="BJ252" s="299"/>
      <c r="BK252" s="312"/>
      <c r="BL252" s="313"/>
      <c r="BM252" s="312"/>
      <c r="BN252" s="313"/>
      <c r="BO252" s="300"/>
      <c r="BP252" s="300"/>
      <c r="BQ252" s="300"/>
      <c r="BR252" s="66"/>
      <c r="BS252" s="314"/>
      <c r="BT252" s="315"/>
      <c r="BU252" s="324"/>
      <c r="BV252" s="324"/>
      <c r="BW252" s="324"/>
      <c r="BX252" s="324"/>
      <c r="BY252" s="324"/>
      <c r="BZ252" s="324"/>
      <c r="CA252" s="324"/>
      <c r="CB252" s="293"/>
      <c r="CC252" s="294"/>
      <c r="CD252" s="294"/>
      <c r="CE252" s="294"/>
      <c r="CF252" s="294"/>
      <c r="CG252" s="294"/>
      <c r="CH252" s="295"/>
      <c r="CI252" s="62">
        <f t="shared" si="9"/>
        <v>0</v>
      </c>
    </row>
    <row r="253" spans="1:87" ht="35.1" customHeight="1" x14ac:dyDescent="0.25">
      <c r="A253" s="40">
        <f t="shared" si="11"/>
        <v>241</v>
      </c>
      <c r="B253" s="305"/>
      <c r="C253" s="305"/>
      <c r="D253" s="316"/>
      <c r="E253" s="316"/>
      <c r="F253" s="316"/>
      <c r="G253" s="317"/>
      <c r="H253" s="318"/>
      <c r="I253" s="47"/>
      <c r="J253" s="71"/>
      <c r="K253" s="308"/>
      <c r="L253" s="308"/>
      <c r="M253" s="319"/>
      <c r="N253" s="319"/>
      <c r="O253" s="310"/>
      <c r="P253" s="310"/>
      <c r="Q253" s="320"/>
      <c r="R253" s="320"/>
      <c r="S253" s="298"/>
      <c r="T253" s="299"/>
      <c r="U253" s="298"/>
      <c r="V253" s="299"/>
      <c r="W253" s="296"/>
      <c r="X253" s="297"/>
      <c r="Y253" s="296"/>
      <c r="Z253" s="297"/>
      <c r="AA253" s="298"/>
      <c r="AB253" s="299"/>
      <c r="AC253" s="298"/>
      <c r="AD253" s="299"/>
      <c r="AE253" s="296"/>
      <c r="AF253" s="297"/>
      <c r="AG253" s="296"/>
      <c r="AH253" s="297"/>
      <c r="AI253" s="298"/>
      <c r="AJ253" s="299"/>
      <c r="AK253" s="298"/>
      <c r="AL253" s="299"/>
      <c r="AM253" s="296"/>
      <c r="AN253" s="297"/>
      <c r="AO253" s="296"/>
      <c r="AP253" s="297"/>
      <c r="AQ253" s="298"/>
      <c r="AR253" s="299"/>
      <c r="AS253" s="298"/>
      <c r="AT253" s="299"/>
      <c r="AU253" s="296"/>
      <c r="AV253" s="297"/>
      <c r="AW253" s="296"/>
      <c r="AX253" s="297"/>
      <c r="AY253" s="298"/>
      <c r="AZ253" s="299"/>
      <c r="BA253" s="298"/>
      <c r="BB253" s="299"/>
      <c r="BC253" s="296"/>
      <c r="BD253" s="297"/>
      <c r="BE253" s="296"/>
      <c r="BF253" s="297"/>
      <c r="BG253" s="298"/>
      <c r="BH253" s="299"/>
      <c r="BI253" s="298"/>
      <c r="BJ253" s="299"/>
      <c r="BK253" s="296"/>
      <c r="BL253" s="297"/>
      <c r="BM253" s="296"/>
      <c r="BN253" s="297"/>
      <c r="BO253" s="300"/>
      <c r="BP253" s="300"/>
      <c r="BQ253" s="300"/>
      <c r="BR253" s="66"/>
      <c r="BS253" s="301"/>
      <c r="BT253" s="302"/>
      <c r="BU253" s="324"/>
      <c r="BV253" s="324"/>
      <c r="BW253" s="324"/>
      <c r="BX253" s="324"/>
      <c r="BY253" s="324"/>
      <c r="BZ253" s="324"/>
      <c r="CA253" s="324"/>
      <c r="CB253" s="293"/>
      <c r="CC253" s="294"/>
      <c r="CD253" s="294"/>
      <c r="CE253" s="294"/>
      <c r="CF253" s="294"/>
      <c r="CG253" s="294"/>
      <c r="CH253" s="295"/>
      <c r="CI253" s="62">
        <f t="shared" si="9"/>
        <v>0</v>
      </c>
    </row>
    <row r="254" spans="1:87" ht="35.1" customHeight="1" x14ac:dyDescent="0.25">
      <c r="A254" s="40">
        <f t="shared" si="11"/>
        <v>242</v>
      </c>
      <c r="B254" s="304"/>
      <c r="C254" s="304"/>
      <c r="D254" s="305"/>
      <c r="E254" s="305"/>
      <c r="F254" s="305"/>
      <c r="G254" s="306"/>
      <c r="H254" s="307"/>
      <c r="I254" s="47"/>
      <c r="J254" s="72"/>
      <c r="K254" s="308"/>
      <c r="L254" s="308"/>
      <c r="M254" s="309"/>
      <c r="N254" s="309"/>
      <c r="O254" s="310"/>
      <c r="P254" s="310"/>
      <c r="Q254" s="311"/>
      <c r="R254" s="311"/>
      <c r="S254" s="298"/>
      <c r="T254" s="299"/>
      <c r="U254" s="298"/>
      <c r="V254" s="299"/>
      <c r="W254" s="312"/>
      <c r="X254" s="313"/>
      <c r="Y254" s="312"/>
      <c r="Z254" s="313"/>
      <c r="AA254" s="298"/>
      <c r="AB254" s="299"/>
      <c r="AC254" s="298"/>
      <c r="AD254" s="299"/>
      <c r="AE254" s="312"/>
      <c r="AF254" s="313"/>
      <c r="AG254" s="312"/>
      <c r="AH254" s="313"/>
      <c r="AI254" s="298"/>
      <c r="AJ254" s="299"/>
      <c r="AK254" s="298"/>
      <c r="AL254" s="299"/>
      <c r="AM254" s="312"/>
      <c r="AN254" s="313"/>
      <c r="AO254" s="312"/>
      <c r="AP254" s="313"/>
      <c r="AQ254" s="298"/>
      <c r="AR254" s="299"/>
      <c r="AS254" s="298"/>
      <c r="AT254" s="299"/>
      <c r="AU254" s="312"/>
      <c r="AV254" s="313"/>
      <c r="AW254" s="312"/>
      <c r="AX254" s="313"/>
      <c r="AY254" s="298"/>
      <c r="AZ254" s="299"/>
      <c r="BA254" s="298"/>
      <c r="BB254" s="299"/>
      <c r="BC254" s="312"/>
      <c r="BD254" s="313"/>
      <c r="BE254" s="312"/>
      <c r="BF254" s="313"/>
      <c r="BG254" s="298"/>
      <c r="BH254" s="299"/>
      <c r="BI254" s="298"/>
      <c r="BJ254" s="299"/>
      <c r="BK254" s="312"/>
      <c r="BL254" s="313"/>
      <c r="BM254" s="312"/>
      <c r="BN254" s="313"/>
      <c r="BO254" s="300"/>
      <c r="BP254" s="300"/>
      <c r="BQ254" s="300"/>
      <c r="BR254" s="66"/>
      <c r="BS254" s="314"/>
      <c r="BT254" s="315"/>
      <c r="BU254" s="324"/>
      <c r="BV254" s="324"/>
      <c r="BW254" s="324"/>
      <c r="BX254" s="324"/>
      <c r="BY254" s="324"/>
      <c r="BZ254" s="324"/>
      <c r="CA254" s="324"/>
      <c r="CB254" s="293"/>
      <c r="CC254" s="294"/>
      <c r="CD254" s="294"/>
      <c r="CE254" s="294"/>
      <c r="CF254" s="294"/>
      <c r="CG254" s="294"/>
      <c r="CH254" s="295"/>
      <c r="CI254" s="62">
        <f t="shared" si="9"/>
        <v>0</v>
      </c>
    </row>
    <row r="255" spans="1:87" ht="35.1" customHeight="1" x14ac:dyDescent="0.25">
      <c r="A255" s="40">
        <f t="shared" si="11"/>
        <v>243</v>
      </c>
      <c r="B255" s="305"/>
      <c r="C255" s="305"/>
      <c r="D255" s="316"/>
      <c r="E255" s="316"/>
      <c r="F255" s="316"/>
      <c r="G255" s="317"/>
      <c r="H255" s="318"/>
      <c r="I255" s="47"/>
      <c r="J255" s="71"/>
      <c r="K255" s="308"/>
      <c r="L255" s="308"/>
      <c r="M255" s="319"/>
      <c r="N255" s="319"/>
      <c r="O255" s="310"/>
      <c r="P255" s="310"/>
      <c r="Q255" s="320"/>
      <c r="R255" s="320"/>
      <c r="S255" s="298"/>
      <c r="T255" s="299"/>
      <c r="U255" s="298"/>
      <c r="V255" s="299"/>
      <c r="W255" s="296"/>
      <c r="X255" s="297"/>
      <c r="Y255" s="296"/>
      <c r="Z255" s="297"/>
      <c r="AA255" s="298"/>
      <c r="AB255" s="299"/>
      <c r="AC255" s="298"/>
      <c r="AD255" s="299"/>
      <c r="AE255" s="296"/>
      <c r="AF255" s="297"/>
      <c r="AG255" s="296"/>
      <c r="AH255" s="297"/>
      <c r="AI255" s="298"/>
      <c r="AJ255" s="299"/>
      <c r="AK255" s="298"/>
      <c r="AL255" s="299"/>
      <c r="AM255" s="296"/>
      <c r="AN255" s="297"/>
      <c r="AO255" s="296"/>
      <c r="AP255" s="297"/>
      <c r="AQ255" s="298"/>
      <c r="AR255" s="299"/>
      <c r="AS255" s="298"/>
      <c r="AT255" s="299"/>
      <c r="AU255" s="296"/>
      <c r="AV255" s="297"/>
      <c r="AW255" s="296"/>
      <c r="AX255" s="297"/>
      <c r="AY255" s="298"/>
      <c r="AZ255" s="299"/>
      <c r="BA255" s="298"/>
      <c r="BB255" s="299"/>
      <c r="BC255" s="296"/>
      <c r="BD255" s="297"/>
      <c r="BE255" s="296"/>
      <c r="BF255" s="297"/>
      <c r="BG255" s="298"/>
      <c r="BH255" s="299"/>
      <c r="BI255" s="298"/>
      <c r="BJ255" s="299"/>
      <c r="BK255" s="296"/>
      <c r="BL255" s="297"/>
      <c r="BM255" s="296"/>
      <c r="BN255" s="297"/>
      <c r="BO255" s="300"/>
      <c r="BP255" s="300"/>
      <c r="BQ255" s="300"/>
      <c r="BR255" s="66"/>
      <c r="BS255" s="301"/>
      <c r="BT255" s="302"/>
      <c r="BU255" s="324"/>
      <c r="BV255" s="324"/>
      <c r="BW255" s="324"/>
      <c r="BX255" s="324"/>
      <c r="BY255" s="324"/>
      <c r="BZ255" s="324"/>
      <c r="CA255" s="324"/>
      <c r="CB255" s="293"/>
      <c r="CC255" s="294"/>
      <c r="CD255" s="294"/>
      <c r="CE255" s="294"/>
      <c r="CF255" s="294"/>
      <c r="CG255" s="294"/>
      <c r="CH255" s="295"/>
      <c r="CI255" s="62">
        <f t="shared" si="9"/>
        <v>0</v>
      </c>
    </row>
    <row r="256" spans="1:87" ht="35.1" customHeight="1" x14ac:dyDescent="0.25">
      <c r="A256" s="40">
        <f t="shared" si="11"/>
        <v>244</v>
      </c>
      <c r="B256" s="304"/>
      <c r="C256" s="304"/>
      <c r="D256" s="305"/>
      <c r="E256" s="305"/>
      <c r="F256" s="305"/>
      <c r="G256" s="306"/>
      <c r="H256" s="307"/>
      <c r="I256" s="47"/>
      <c r="J256" s="72"/>
      <c r="K256" s="308"/>
      <c r="L256" s="308"/>
      <c r="M256" s="309"/>
      <c r="N256" s="309"/>
      <c r="O256" s="310"/>
      <c r="P256" s="310"/>
      <c r="Q256" s="311"/>
      <c r="R256" s="311"/>
      <c r="S256" s="298"/>
      <c r="T256" s="299"/>
      <c r="U256" s="298"/>
      <c r="V256" s="299"/>
      <c r="W256" s="312"/>
      <c r="X256" s="313"/>
      <c r="Y256" s="312"/>
      <c r="Z256" s="313"/>
      <c r="AA256" s="298"/>
      <c r="AB256" s="299"/>
      <c r="AC256" s="298"/>
      <c r="AD256" s="299"/>
      <c r="AE256" s="312"/>
      <c r="AF256" s="313"/>
      <c r="AG256" s="312"/>
      <c r="AH256" s="313"/>
      <c r="AI256" s="298"/>
      <c r="AJ256" s="299"/>
      <c r="AK256" s="298"/>
      <c r="AL256" s="299"/>
      <c r="AM256" s="312"/>
      <c r="AN256" s="313"/>
      <c r="AO256" s="312"/>
      <c r="AP256" s="313"/>
      <c r="AQ256" s="298"/>
      <c r="AR256" s="299"/>
      <c r="AS256" s="298"/>
      <c r="AT256" s="299"/>
      <c r="AU256" s="312"/>
      <c r="AV256" s="313"/>
      <c r="AW256" s="312"/>
      <c r="AX256" s="313"/>
      <c r="AY256" s="298"/>
      <c r="AZ256" s="299"/>
      <c r="BA256" s="298"/>
      <c r="BB256" s="299"/>
      <c r="BC256" s="312"/>
      <c r="BD256" s="313"/>
      <c r="BE256" s="312"/>
      <c r="BF256" s="313"/>
      <c r="BG256" s="298"/>
      <c r="BH256" s="299"/>
      <c r="BI256" s="298"/>
      <c r="BJ256" s="299"/>
      <c r="BK256" s="312"/>
      <c r="BL256" s="313"/>
      <c r="BM256" s="312"/>
      <c r="BN256" s="313"/>
      <c r="BO256" s="300"/>
      <c r="BP256" s="300"/>
      <c r="BQ256" s="300"/>
      <c r="BR256" s="66"/>
      <c r="BS256" s="314"/>
      <c r="BT256" s="315"/>
      <c r="BU256" s="324"/>
      <c r="BV256" s="324"/>
      <c r="BW256" s="324"/>
      <c r="BX256" s="324"/>
      <c r="BY256" s="324"/>
      <c r="BZ256" s="324"/>
      <c r="CA256" s="324"/>
      <c r="CB256" s="293"/>
      <c r="CC256" s="294"/>
      <c r="CD256" s="294"/>
      <c r="CE256" s="294"/>
      <c r="CF256" s="294"/>
      <c r="CG256" s="294"/>
      <c r="CH256" s="295"/>
      <c r="CI256" s="62">
        <f t="shared" si="9"/>
        <v>0</v>
      </c>
    </row>
    <row r="257" spans="1:87" ht="35.1" customHeight="1" x14ac:dyDescent="0.25">
      <c r="A257" s="40">
        <f t="shared" si="11"/>
        <v>245</v>
      </c>
      <c r="B257" s="305"/>
      <c r="C257" s="305"/>
      <c r="D257" s="316"/>
      <c r="E257" s="316"/>
      <c r="F257" s="316"/>
      <c r="G257" s="317"/>
      <c r="H257" s="318"/>
      <c r="I257" s="47"/>
      <c r="J257" s="71"/>
      <c r="K257" s="308"/>
      <c r="L257" s="308"/>
      <c r="M257" s="319"/>
      <c r="N257" s="319"/>
      <c r="O257" s="310"/>
      <c r="P257" s="310"/>
      <c r="Q257" s="320"/>
      <c r="R257" s="320"/>
      <c r="S257" s="298"/>
      <c r="T257" s="299"/>
      <c r="U257" s="298"/>
      <c r="V257" s="299"/>
      <c r="W257" s="296"/>
      <c r="X257" s="297"/>
      <c r="Y257" s="296"/>
      <c r="Z257" s="297"/>
      <c r="AA257" s="298"/>
      <c r="AB257" s="299"/>
      <c r="AC257" s="298"/>
      <c r="AD257" s="299"/>
      <c r="AE257" s="296"/>
      <c r="AF257" s="297"/>
      <c r="AG257" s="296"/>
      <c r="AH257" s="297"/>
      <c r="AI257" s="298"/>
      <c r="AJ257" s="299"/>
      <c r="AK257" s="298"/>
      <c r="AL257" s="299"/>
      <c r="AM257" s="296"/>
      <c r="AN257" s="297"/>
      <c r="AO257" s="296"/>
      <c r="AP257" s="297"/>
      <c r="AQ257" s="298"/>
      <c r="AR257" s="299"/>
      <c r="AS257" s="298"/>
      <c r="AT257" s="299"/>
      <c r="AU257" s="296"/>
      <c r="AV257" s="297"/>
      <c r="AW257" s="296"/>
      <c r="AX257" s="297"/>
      <c r="AY257" s="298"/>
      <c r="AZ257" s="299"/>
      <c r="BA257" s="298"/>
      <c r="BB257" s="299"/>
      <c r="BC257" s="296"/>
      <c r="BD257" s="297"/>
      <c r="BE257" s="296"/>
      <c r="BF257" s="297"/>
      <c r="BG257" s="298"/>
      <c r="BH257" s="299"/>
      <c r="BI257" s="298"/>
      <c r="BJ257" s="299"/>
      <c r="BK257" s="296"/>
      <c r="BL257" s="297"/>
      <c r="BM257" s="296"/>
      <c r="BN257" s="297"/>
      <c r="BO257" s="300"/>
      <c r="BP257" s="300"/>
      <c r="BQ257" s="300"/>
      <c r="BR257" s="66"/>
      <c r="BS257" s="301"/>
      <c r="BT257" s="302"/>
      <c r="BU257" s="324"/>
      <c r="BV257" s="324"/>
      <c r="BW257" s="324"/>
      <c r="BX257" s="324"/>
      <c r="BY257" s="324"/>
      <c r="BZ257" s="324"/>
      <c r="CA257" s="324"/>
      <c r="CB257" s="293"/>
      <c r="CC257" s="294"/>
      <c r="CD257" s="294"/>
      <c r="CE257" s="294"/>
      <c r="CF257" s="294"/>
      <c r="CG257" s="294"/>
      <c r="CH257" s="295"/>
      <c r="CI257" s="62">
        <f t="shared" si="9"/>
        <v>0</v>
      </c>
    </row>
    <row r="258" spans="1:87" ht="35.1" customHeight="1" x14ac:dyDescent="0.25">
      <c r="A258" s="40">
        <f t="shared" si="11"/>
        <v>246</v>
      </c>
      <c r="B258" s="304"/>
      <c r="C258" s="304"/>
      <c r="D258" s="305"/>
      <c r="E258" s="305"/>
      <c r="F258" s="305"/>
      <c r="G258" s="306"/>
      <c r="H258" s="307"/>
      <c r="I258" s="47"/>
      <c r="J258" s="72"/>
      <c r="K258" s="308"/>
      <c r="L258" s="308"/>
      <c r="M258" s="309"/>
      <c r="N258" s="309"/>
      <c r="O258" s="310"/>
      <c r="P258" s="310"/>
      <c r="Q258" s="311"/>
      <c r="R258" s="311"/>
      <c r="S258" s="298"/>
      <c r="T258" s="299"/>
      <c r="U258" s="298"/>
      <c r="V258" s="299"/>
      <c r="W258" s="312"/>
      <c r="X258" s="313"/>
      <c r="Y258" s="312"/>
      <c r="Z258" s="313"/>
      <c r="AA258" s="298"/>
      <c r="AB258" s="299"/>
      <c r="AC258" s="298"/>
      <c r="AD258" s="299"/>
      <c r="AE258" s="312"/>
      <c r="AF258" s="313"/>
      <c r="AG258" s="312"/>
      <c r="AH258" s="313"/>
      <c r="AI258" s="298"/>
      <c r="AJ258" s="299"/>
      <c r="AK258" s="298"/>
      <c r="AL258" s="299"/>
      <c r="AM258" s="312"/>
      <c r="AN258" s="313"/>
      <c r="AO258" s="312"/>
      <c r="AP258" s="313"/>
      <c r="AQ258" s="298"/>
      <c r="AR258" s="299"/>
      <c r="AS258" s="298"/>
      <c r="AT258" s="299"/>
      <c r="AU258" s="312"/>
      <c r="AV258" s="313"/>
      <c r="AW258" s="312"/>
      <c r="AX258" s="313"/>
      <c r="AY258" s="298"/>
      <c r="AZ258" s="299"/>
      <c r="BA258" s="298"/>
      <c r="BB258" s="299"/>
      <c r="BC258" s="312"/>
      <c r="BD258" s="313"/>
      <c r="BE258" s="312"/>
      <c r="BF258" s="313"/>
      <c r="BG258" s="298"/>
      <c r="BH258" s="299"/>
      <c r="BI258" s="298"/>
      <c r="BJ258" s="299"/>
      <c r="BK258" s="312"/>
      <c r="BL258" s="313"/>
      <c r="BM258" s="312"/>
      <c r="BN258" s="313"/>
      <c r="BO258" s="300"/>
      <c r="BP258" s="300"/>
      <c r="BQ258" s="300"/>
      <c r="BR258" s="66"/>
      <c r="BS258" s="314"/>
      <c r="BT258" s="315"/>
      <c r="BU258" s="324"/>
      <c r="BV258" s="324"/>
      <c r="BW258" s="324"/>
      <c r="BX258" s="324"/>
      <c r="BY258" s="324"/>
      <c r="BZ258" s="324"/>
      <c r="CA258" s="324"/>
      <c r="CB258" s="293"/>
      <c r="CC258" s="294"/>
      <c r="CD258" s="294"/>
      <c r="CE258" s="294"/>
      <c r="CF258" s="294"/>
      <c r="CG258" s="294"/>
      <c r="CH258" s="295"/>
      <c r="CI258" s="62">
        <f t="shared" si="9"/>
        <v>0</v>
      </c>
    </row>
    <row r="259" spans="1:87" ht="35.1" customHeight="1" x14ac:dyDescent="0.25">
      <c r="A259" s="40">
        <f t="shared" si="11"/>
        <v>247</v>
      </c>
      <c r="B259" s="305"/>
      <c r="C259" s="305"/>
      <c r="D259" s="316"/>
      <c r="E259" s="316"/>
      <c r="F259" s="316"/>
      <c r="G259" s="317"/>
      <c r="H259" s="318"/>
      <c r="I259" s="47"/>
      <c r="J259" s="71"/>
      <c r="K259" s="308"/>
      <c r="L259" s="308"/>
      <c r="M259" s="319"/>
      <c r="N259" s="319"/>
      <c r="O259" s="310"/>
      <c r="P259" s="310"/>
      <c r="Q259" s="320"/>
      <c r="R259" s="320"/>
      <c r="S259" s="298"/>
      <c r="T259" s="299"/>
      <c r="U259" s="298"/>
      <c r="V259" s="299"/>
      <c r="W259" s="296"/>
      <c r="X259" s="297"/>
      <c r="Y259" s="296"/>
      <c r="Z259" s="297"/>
      <c r="AA259" s="298"/>
      <c r="AB259" s="299"/>
      <c r="AC259" s="298"/>
      <c r="AD259" s="299"/>
      <c r="AE259" s="296"/>
      <c r="AF259" s="297"/>
      <c r="AG259" s="296"/>
      <c r="AH259" s="297"/>
      <c r="AI259" s="298"/>
      <c r="AJ259" s="299"/>
      <c r="AK259" s="298"/>
      <c r="AL259" s="299"/>
      <c r="AM259" s="296"/>
      <c r="AN259" s="297"/>
      <c r="AO259" s="296"/>
      <c r="AP259" s="297"/>
      <c r="AQ259" s="298"/>
      <c r="AR259" s="299"/>
      <c r="AS259" s="298"/>
      <c r="AT259" s="299"/>
      <c r="AU259" s="296"/>
      <c r="AV259" s="297"/>
      <c r="AW259" s="296"/>
      <c r="AX259" s="297"/>
      <c r="AY259" s="298"/>
      <c r="AZ259" s="299"/>
      <c r="BA259" s="298"/>
      <c r="BB259" s="299"/>
      <c r="BC259" s="296"/>
      <c r="BD259" s="297"/>
      <c r="BE259" s="296"/>
      <c r="BF259" s="297"/>
      <c r="BG259" s="298"/>
      <c r="BH259" s="299"/>
      <c r="BI259" s="298"/>
      <c r="BJ259" s="299"/>
      <c r="BK259" s="296"/>
      <c r="BL259" s="297"/>
      <c r="BM259" s="296"/>
      <c r="BN259" s="297"/>
      <c r="BO259" s="300"/>
      <c r="BP259" s="300"/>
      <c r="BQ259" s="300"/>
      <c r="BR259" s="66"/>
      <c r="BS259" s="301"/>
      <c r="BT259" s="302"/>
      <c r="BU259" s="324"/>
      <c r="BV259" s="324"/>
      <c r="BW259" s="324"/>
      <c r="BX259" s="324"/>
      <c r="BY259" s="324"/>
      <c r="BZ259" s="324"/>
      <c r="CA259" s="324"/>
      <c r="CB259" s="293"/>
      <c r="CC259" s="294"/>
      <c r="CD259" s="294"/>
      <c r="CE259" s="294"/>
      <c r="CF259" s="294"/>
      <c r="CG259" s="294"/>
      <c r="CH259" s="295"/>
      <c r="CI259" s="62">
        <f t="shared" si="9"/>
        <v>0</v>
      </c>
    </row>
    <row r="260" spans="1:87" ht="35.1" customHeight="1" x14ac:dyDescent="0.25">
      <c r="A260" s="40">
        <f t="shared" si="11"/>
        <v>248</v>
      </c>
      <c r="B260" s="304"/>
      <c r="C260" s="304"/>
      <c r="D260" s="305"/>
      <c r="E260" s="305"/>
      <c r="F260" s="305"/>
      <c r="G260" s="306"/>
      <c r="H260" s="307"/>
      <c r="I260" s="47"/>
      <c r="J260" s="72"/>
      <c r="K260" s="308"/>
      <c r="L260" s="308"/>
      <c r="M260" s="309"/>
      <c r="N260" s="309"/>
      <c r="O260" s="310"/>
      <c r="P260" s="310"/>
      <c r="Q260" s="311"/>
      <c r="R260" s="311"/>
      <c r="S260" s="298"/>
      <c r="T260" s="299"/>
      <c r="U260" s="298"/>
      <c r="V260" s="299"/>
      <c r="W260" s="312"/>
      <c r="X260" s="313"/>
      <c r="Y260" s="312"/>
      <c r="Z260" s="313"/>
      <c r="AA260" s="298"/>
      <c r="AB260" s="299"/>
      <c r="AC260" s="298"/>
      <c r="AD260" s="299"/>
      <c r="AE260" s="312"/>
      <c r="AF260" s="313"/>
      <c r="AG260" s="312"/>
      <c r="AH260" s="313"/>
      <c r="AI260" s="298"/>
      <c r="AJ260" s="299"/>
      <c r="AK260" s="298"/>
      <c r="AL260" s="299"/>
      <c r="AM260" s="312"/>
      <c r="AN260" s="313"/>
      <c r="AO260" s="312"/>
      <c r="AP260" s="313"/>
      <c r="AQ260" s="298"/>
      <c r="AR260" s="299"/>
      <c r="AS260" s="298"/>
      <c r="AT260" s="299"/>
      <c r="AU260" s="312"/>
      <c r="AV260" s="313"/>
      <c r="AW260" s="312"/>
      <c r="AX260" s="313"/>
      <c r="AY260" s="298"/>
      <c r="AZ260" s="299"/>
      <c r="BA260" s="298"/>
      <c r="BB260" s="299"/>
      <c r="BC260" s="312"/>
      <c r="BD260" s="313"/>
      <c r="BE260" s="312"/>
      <c r="BF260" s="313"/>
      <c r="BG260" s="298"/>
      <c r="BH260" s="299"/>
      <c r="BI260" s="298"/>
      <c r="BJ260" s="299"/>
      <c r="BK260" s="312"/>
      <c r="BL260" s="313"/>
      <c r="BM260" s="312"/>
      <c r="BN260" s="313"/>
      <c r="BO260" s="300"/>
      <c r="BP260" s="300"/>
      <c r="BQ260" s="300"/>
      <c r="BR260" s="66"/>
      <c r="BS260" s="314"/>
      <c r="BT260" s="315"/>
      <c r="BU260" s="324"/>
      <c r="BV260" s="324"/>
      <c r="BW260" s="324"/>
      <c r="BX260" s="324"/>
      <c r="BY260" s="324"/>
      <c r="BZ260" s="324"/>
      <c r="CA260" s="324"/>
      <c r="CB260" s="293"/>
      <c r="CC260" s="294"/>
      <c r="CD260" s="294"/>
      <c r="CE260" s="294"/>
      <c r="CF260" s="294"/>
      <c r="CG260" s="294"/>
      <c r="CH260" s="295"/>
      <c r="CI260" s="62">
        <f t="shared" si="9"/>
        <v>0</v>
      </c>
    </row>
    <row r="261" spans="1:87" ht="35.1" customHeight="1" x14ac:dyDescent="0.25">
      <c r="A261" s="40">
        <f t="shared" si="11"/>
        <v>249</v>
      </c>
      <c r="B261" s="305"/>
      <c r="C261" s="305"/>
      <c r="D261" s="316"/>
      <c r="E261" s="316"/>
      <c r="F261" s="316"/>
      <c r="G261" s="317"/>
      <c r="H261" s="318"/>
      <c r="I261" s="47"/>
      <c r="J261" s="71"/>
      <c r="K261" s="308"/>
      <c r="L261" s="308"/>
      <c r="M261" s="319"/>
      <c r="N261" s="319"/>
      <c r="O261" s="310"/>
      <c r="P261" s="310"/>
      <c r="Q261" s="320"/>
      <c r="R261" s="320"/>
      <c r="S261" s="298"/>
      <c r="T261" s="299"/>
      <c r="U261" s="298"/>
      <c r="V261" s="299"/>
      <c r="W261" s="296"/>
      <c r="X261" s="297"/>
      <c r="Y261" s="296"/>
      <c r="Z261" s="297"/>
      <c r="AA261" s="298"/>
      <c r="AB261" s="299"/>
      <c r="AC261" s="298"/>
      <c r="AD261" s="299"/>
      <c r="AE261" s="296"/>
      <c r="AF261" s="297"/>
      <c r="AG261" s="296"/>
      <c r="AH261" s="297"/>
      <c r="AI261" s="298"/>
      <c r="AJ261" s="299"/>
      <c r="AK261" s="298"/>
      <c r="AL261" s="299"/>
      <c r="AM261" s="296"/>
      <c r="AN261" s="297"/>
      <c r="AO261" s="296"/>
      <c r="AP261" s="297"/>
      <c r="AQ261" s="298"/>
      <c r="AR261" s="299"/>
      <c r="AS261" s="298"/>
      <c r="AT261" s="299"/>
      <c r="AU261" s="296"/>
      <c r="AV261" s="297"/>
      <c r="AW261" s="296"/>
      <c r="AX261" s="297"/>
      <c r="AY261" s="298"/>
      <c r="AZ261" s="299"/>
      <c r="BA261" s="298"/>
      <c r="BB261" s="299"/>
      <c r="BC261" s="296"/>
      <c r="BD261" s="297"/>
      <c r="BE261" s="296"/>
      <c r="BF261" s="297"/>
      <c r="BG261" s="298"/>
      <c r="BH261" s="299"/>
      <c r="BI261" s="298"/>
      <c r="BJ261" s="299"/>
      <c r="BK261" s="296"/>
      <c r="BL261" s="297"/>
      <c r="BM261" s="296"/>
      <c r="BN261" s="297"/>
      <c r="BO261" s="300"/>
      <c r="BP261" s="300"/>
      <c r="BQ261" s="300"/>
      <c r="BR261" s="66"/>
      <c r="BS261" s="301"/>
      <c r="BT261" s="302"/>
      <c r="BU261" s="324"/>
      <c r="BV261" s="324"/>
      <c r="BW261" s="324"/>
      <c r="BX261" s="324"/>
      <c r="BY261" s="324"/>
      <c r="BZ261" s="324"/>
      <c r="CA261" s="324"/>
      <c r="CB261" s="293"/>
      <c r="CC261" s="294"/>
      <c r="CD261" s="294"/>
      <c r="CE261" s="294"/>
      <c r="CF261" s="294"/>
      <c r="CG261" s="294"/>
      <c r="CH261" s="295"/>
      <c r="CI261" s="62">
        <f t="shared" si="9"/>
        <v>0</v>
      </c>
    </row>
    <row r="262" spans="1:87" ht="35.1" customHeight="1" x14ac:dyDescent="0.25">
      <c r="A262" s="40">
        <f t="shared" si="11"/>
        <v>250</v>
      </c>
      <c r="B262" s="304"/>
      <c r="C262" s="304"/>
      <c r="D262" s="305"/>
      <c r="E262" s="305"/>
      <c r="F262" s="305"/>
      <c r="G262" s="306"/>
      <c r="H262" s="307"/>
      <c r="I262" s="47"/>
      <c r="J262" s="72"/>
      <c r="K262" s="308"/>
      <c r="L262" s="308"/>
      <c r="M262" s="309"/>
      <c r="N262" s="309"/>
      <c r="O262" s="310"/>
      <c r="P262" s="310"/>
      <c r="Q262" s="311"/>
      <c r="R262" s="311"/>
      <c r="S262" s="298"/>
      <c r="T262" s="299"/>
      <c r="U262" s="298"/>
      <c r="V262" s="299"/>
      <c r="W262" s="312"/>
      <c r="X262" s="313"/>
      <c r="Y262" s="312"/>
      <c r="Z262" s="313"/>
      <c r="AA262" s="298"/>
      <c r="AB262" s="299"/>
      <c r="AC262" s="298"/>
      <c r="AD262" s="299"/>
      <c r="AE262" s="312"/>
      <c r="AF262" s="313"/>
      <c r="AG262" s="312"/>
      <c r="AH262" s="313"/>
      <c r="AI262" s="298"/>
      <c r="AJ262" s="299"/>
      <c r="AK262" s="298"/>
      <c r="AL262" s="299"/>
      <c r="AM262" s="312"/>
      <c r="AN262" s="313"/>
      <c r="AO262" s="312"/>
      <c r="AP262" s="313"/>
      <c r="AQ262" s="298"/>
      <c r="AR262" s="299"/>
      <c r="AS262" s="298"/>
      <c r="AT262" s="299"/>
      <c r="AU262" s="312"/>
      <c r="AV262" s="313"/>
      <c r="AW262" s="312"/>
      <c r="AX262" s="313"/>
      <c r="AY262" s="298"/>
      <c r="AZ262" s="299"/>
      <c r="BA262" s="298"/>
      <c r="BB262" s="299"/>
      <c r="BC262" s="312"/>
      <c r="BD262" s="313"/>
      <c r="BE262" s="312"/>
      <c r="BF262" s="313"/>
      <c r="BG262" s="298"/>
      <c r="BH262" s="299"/>
      <c r="BI262" s="298"/>
      <c r="BJ262" s="299"/>
      <c r="BK262" s="312"/>
      <c r="BL262" s="313"/>
      <c r="BM262" s="312"/>
      <c r="BN262" s="313"/>
      <c r="BO262" s="300"/>
      <c r="BP262" s="300"/>
      <c r="BQ262" s="300"/>
      <c r="BR262" s="66"/>
      <c r="BS262" s="314"/>
      <c r="BT262" s="315"/>
      <c r="BU262" s="324"/>
      <c r="BV262" s="324"/>
      <c r="BW262" s="324"/>
      <c r="BX262" s="324"/>
      <c r="BY262" s="324"/>
      <c r="BZ262" s="324"/>
      <c r="CA262" s="324"/>
      <c r="CB262" s="293"/>
      <c r="CC262" s="294"/>
      <c r="CD262" s="294"/>
      <c r="CE262" s="294"/>
      <c r="CF262" s="294"/>
      <c r="CG262" s="294"/>
      <c r="CH262" s="295"/>
      <c r="CI262" s="62">
        <f t="shared" si="9"/>
        <v>0</v>
      </c>
    </row>
    <row r="263" spans="1:87" ht="35.1" customHeight="1" x14ac:dyDescent="0.25">
      <c r="A263" s="40">
        <f t="shared" si="11"/>
        <v>251</v>
      </c>
      <c r="B263" s="305"/>
      <c r="C263" s="305"/>
      <c r="D263" s="316"/>
      <c r="E263" s="316"/>
      <c r="F263" s="316"/>
      <c r="G263" s="317"/>
      <c r="H263" s="318"/>
      <c r="I263" s="47"/>
      <c r="J263" s="71"/>
      <c r="K263" s="308"/>
      <c r="L263" s="308"/>
      <c r="M263" s="319"/>
      <c r="N263" s="319"/>
      <c r="O263" s="310"/>
      <c r="P263" s="310"/>
      <c r="Q263" s="320"/>
      <c r="R263" s="320"/>
      <c r="S263" s="298"/>
      <c r="T263" s="299"/>
      <c r="U263" s="298"/>
      <c r="V263" s="299"/>
      <c r="W263" s="296"/>
      <c r="X263" s="297"/>
      <c r="Y263" s="296"/>
      <c r="Z263" s="297"/>
      <c r="AA263" s="298"/>
      <c r="AB263" s="299"/>
      <c r="AC263" s="298"/>
      <c r="AD263" s="299"/>
      <c r="AE263" s="296"/>
      <c r="AF263" s="297"/>
      <c r="AG263" s="296"/>
      <c r="AH263" s="297"/>
      <c r="AI263" s="298"/>
      <c r="AJ263" s="299"/>
      <c r="AK263" s="298"/>
      <c r="AL263" s="299"/>
      <c r="AM263" s="296"/>
      <c r="AN263" s="297"/>
      <c r="AO263" s="296"/>
      <c r="AP263" s="297"/>
      <c r="AQ263" s="298"/>
      <c r="AR263" s="299"/>
      <c r="AS263" s="298"/>
      <c r="AT263" s="299"/>
      <c r="AU263" s="296"/>
      <c r="AV263" s="297"/>
      <c r="AW263" s="296"/>
      <c r="AX263" s="297"/>
      <c r="AY263" s="298"/>
      <c r="AZ263" s="299"/>
      <c r="BA263" s="298"/>
      <c r="BB263" s="299"/>
      <c r="BC263" s="296"/>
      <c r="BD263" s="297"/>
      <c r="BE263" s="296"/>
      <c r="BF263" s="297"/>
      <c r="BG263" s="298"/>
      <c r="BH263" s="299"/>
      <c r="BI263" s="298"/>
      <c r="BJ263" s="299"/>
      <c r="BK263" s="296"/>
      <c r="BL263" s="297"/>
      <c r="BM263" s="296"/>
      <c r="BN263" s="297"/>
      <c r="BO263" s="300"/>
      <c r="BP263" s="300"/>
      <c r="BQ263" s="300"/>
      <c r="BR263" s="66"/>
      <c r="BS263" s="301"/>
      <c r="BT263" s="302"/>
      <c r="BU263" s="324"/>
      <c r="BV263" s="324"/>
      <c r="BW263" s="324"/>
      <c r="BX263" s="324"/>
      <c r="BY263" s="324"/>
      <c r="BZ263" s="324"/>
      <c r="CA263" s="324"/>
      <c r="CB263" s="293"/>
      <c r="CC263" s="294"/>
      <c r="CD263" s="294"/>
      <c r="CE263" s="294"/>
      <c r="CF263" s="294"/>
      <c r="CG263" s="294"/>
      <c r="CH263" s="295"/>
      <c r="CI263" s="62">
        <f t="shared" si="9"/>
        <v>0</v>
      </c>
    </row>
    <row r="264" spans="1:87" ht="35.1" customHeight="1" x14ac:dyDescent="0.25">
      <c r="A264" s="40">
        <f t="shared" si="11"/>
        <v>252</v>
      </c>
      <c r="B264" s="304"/>
      <c r="C264" s="304"/>
      <c r="D264" s="305"/>
      <c r="E264" s="305"/>
      <c r="F264" s="305"/>
      <c r="G264" s="306"/>
      <c r="H264" s="307"/>
      <c r="I264" s="47"/>
      <c r="J264" s="72"/>
      <c r="K264" s="308"/>
      <c r="L264" s="308"/>
      <c r="M264" s="309"/>
      <c r="N264" s="309"/>
      <c r="O264" s="310"/>
      <c r="P264" s="310"/>
      <c r="Q264" s="311"/>
      <c r="R264" s="311"/>
      <c r="S264" s="298"/>
      <c r="T264" s="299"/>
      <c r="U264" s="298"/>
      <c r="V264" s="299"/>
      <c r="W264" s="312"/>
      <c r="X264" s="313"/>
      <c r="Y264" s="312"/>
      <c r="Z264" s="313"/>
      <c r="AA264" s="298"/>
      <c r="AB264" s="299"/>
      <c r="AC264" s="298"/>
      <c r="AD264" s="299"/>
      <c r="AE264" s="312"/>
      <c r="AF264" s="313"/>
      <c r="AG264" s="312"/>
      <c r="AH264" s="313"/>
      <c r="AI264" s="298"/>
      <c r="AJ264" s="299"/>
      <c r="AK264" s="298"/>
      <c r="AL264" s="299"/>
      <c r="AM264" s="312"/>
      <c r="AN264" s="313"/>
      <c r="AO264" s="312"/>
      <c r="AP264" s="313"/>
      <c r="AQ264" s="298"/>
      <c r="AR264" s="299"/>
      <c r="AS264" s="298"/>
      <c r="AT264" s="299"/>
      <c r="AU264" s="312"/>
      <c r="AV264" s="313"/>
      <c r="AW264" s="312"/>
      <c r="AX264" s="313"/>
      <c r="AY264" s="298"/>
      <c r="AZ264" s="299"/>
      <c r="BA264" s="298"/>
      <c r="BB264" s="299"/>
      <c r="BC264" s="312"/>
      <c r="BD264" s="313"/>
      <c r="BE264" s="312"/>
      <c r="BF264" s="313"/>
      <c r="BG264" s="298"/>
      <c r="BH264" s="299"/>
      <c r="BI264" s="298"/>
      <c r="BJ264" s="299"/>
      <c r="BK264" s="312"/>
      <c r="BL264" s="313"/>
      <c r="BM264" s="312"/>
      <c r="BN264" s="313"/>
      <c r="BO264" s="300"/>
      <c r="BP264" s="300"/>
      <c r="BQ264" s="300"/>
      <c r="BR264" s="66"/>
      <c r="BS264" s="314"/>
      <c r="BT264" s="315"/>
      <c r="BU264" s="324"/>
      <c r="BV264" s="324"/>
      <c r="BW264" s="324"/>
      <c r="BX264" s="324"/>
      <c r="BY264" s="324"/>
      <c r="BZ264" s="324"/>
      <c r="CA264" s="324"/>
      <c r="CB264" s="293"/>
      <c r="CC264" s="294"/>
      <c r="CD264" s="294"/>
      <c r="CE264" s="294"/>
      <c r="CF264" s="294"/>
      <c r="CG264" s="294"/>
      <c r="CH264" s="295"/>
      <c r="CI264" s="62">
        <f t="shared" si="9"/>
        <v>0</v>
      </c>
    </row>
    <row r="265" spans="1:87" ht="35.1" customHeight="1" x14ac:dyDescent="0.25">
      <c r="A265" s="40">
        <f>ROW(A253)</f>
        <v>253</v>
      </c>
      <c r="B265" s="305"/>
      <c r="C265" s="305"/>
      <c r="D265" s="316"/>
      <c r="E265" s="316"/>
      <c r="F265" s="316"/>
      <c r="G265" s="317"/>
      <c r="H265" s="318"/>
      <c r="I265" s="47"/>
      <c r="J265" s="71"/>
      <c r="K265" s="308"/>
      <c r="L265" s="308"/>
      <c r="M265" s="319"/>
      <c r="N265" s="319"/>
      <c r="O265" s="310"/>
      <c r="P265" s="310"/>
      <c r="Q265" s="320"/>
      <c r="R265" s="320"/>
      <c r="S265" s="298"/>
      <c r="T265" s="299"/>
      <c r="U265" s="298"/>
      <c r="V265" s="299"/>
      <c r="W265" s="296"/>
      <c r="X265" s="297"/>
      <c r="Y265" s="296"/>
      <c r="Z265" s="297"/>
      <c r="AA265" s="298"/>
      <c r="AB265" s="299"/>
      <c r="AC265" s="298"/>
      <c r="AD265" s="299"/>
      <c r="AE265" s="296"/>
      <c r="AF265" s="297"/>
      <c r="AG265" s="296"/>
      <c r="AH265" s="297"/>
      <c r="AI265" s="298"/>
      <c r="AJ265" s="299"/>
      <c r="AK265" s="298"/>
      <c r="AL265" s="299"/>
      <c r="AM265" s="296"/>
      <c r="AN265" s="297"/>
      <c r="AO265" s="296"/>
      <c r="AP265" s="297"/>
      <c r="AQ265" s="298"/>
      <c r="AR265" s="299"/>
      <c r="AS265" s="298"/>
      <c r="AT265" s="299"/>
      <c r="AU265" s="296"/>
      <c r="AV265" s="297"/>
      <c r="AW265" s="296"/>
      <c r="AX265" s="297"/>
      <c r="AY265" s="298"/>
      <c r="AZ265" s="299"/>
      <c r="BA265" s="298"/>
      <c r="BB265" s="299"/>
      <c r="BC265" s="296"/>
      <c r="BD265" s="297"/>
      <c r="BE265" s="296"/>
      <c r="BF265" s="297"/>
      <c r="BG265" s="298"/>
      <c r="BH265" s="299"/>
      <c r="BI265" s="298"/>
      <c r="BJ265" s="299"/>
      <c r="BK265" s="296"/>
      <c r="BL265" s="297"/>
      <c r="BM265" s="296"/>
      <c r="BN265" s="297"/>
      <c r="BO265" s="321"/>
      <c r="BP265" s="322"/>
      <c r="BQ265" s="323"/>
      <c r="BR265" s="66"/>
      <c r="BS265" s="301"/>
      <c r="BT265" s="302"/>
      <c r="BU265" s="324"/>
      <c r="BV265" s="324"/>
      <c r="BW265" s="324"/>
      <c r="BX265" s="324"/>
      <c r="BY265" s="324"/>
      <c r="BZ265" s="324"/>
      <c r="CA265" s="324"/>
      <c r="CB265" s="293"/>
      <c r="CC265" s="294"/>
      <c r="CD265" s="294"/>
      <c r="CE265" s="294"/>
      <c r="CF265" s="294"/>
      <c r="CG265" s="294"/>
      <c r="CH265" s="295"/>
      <c r="CI265" s="62">
        <f t="shared" si="9"/>
        <v>0</v>
      </c>
    </row>
    <row r="266" spans="1:87" ht="35.1" customHeight="1" x14ac:dyDescent="0.25">
      <c r="A266" s="40">
        <f t="shared" ref="A266:A292" si="12">ROW(A254)</f>
        <v>254</v>
      </c>
      <c r="B266" s="304"/>
      <c r="C266" s="304"/>
      <c r="D266" s="305"/>
      <c r="E266" s="305"/>
      <c r="F266" s="305"/>
      <c r="G266" s="306"/>
      <c r="H266" s="307"/>
      <c r="I266" s="47"/>
      <c r="J266" s="72"/>
      <c r="K266" s="308"/>
      <c r="L266" s="308"/>
      <c r="M266" s="309"/>
      <c r="N266" s="309"/>
      <c r="O266" s="310"/>
      <c r="P266" s="310"/>
      <c r="Q266" s="311"/>
      <c r="R266" s="311"/>
      <c r="S266" s="298"/>
      <c r="T266" s="299"/>
      <c r="U266" s="298"/>
      <c r="V266" s="299"/>
      <c r="W266" s="312"/>
      <c r="X266" s="313"/>
      <c r="Y266" s="312"/>
      <c r="Z266" s="313"/>
      <c r="AA266" s="298"/>
      <c r="AB266" s="299"/>
      <c r="AC266" s="298"/>
      <c r="AD266" s="299"/>
      <c r="AE266" s="312"/>
      <c r="AF266" s="313"/>
      <c r="AG266" s="312"/>
      <c r="AH266" s="313"/>
      <c r="AI266" s="298"/>
      <c r="AJ266" s="299"/>
      <c r="AK266" s="298"/>
      <c r="AL266" s="299"/>
      <c r="AM266" s="312"/>
      <c r="AN266" s="313"/>
      <c r="AO266" s="312"/>
      <c r="AP266" s="313"/>
      <c r="AQ266" s="298"/>
      <c r="AR266" s="299"/>
      <c r="AS266" s="298"/>
      <c r="AT266" s="299"/>
      <c r="AU266" s="312"/>
      <c r="AV266" s="313"/>
      <c r="AW266" s="312"/>
      <c r="AX266" s="313"/>
      <c r="AY266" s="298"/>
      <c r="AZ266" s="299"/>
      <c r="BA266" s="298"/>
      <c r="BB266" s="299"/>
      <c r="BC266" s="312"/>
      <c r="BD266" s="313"/>
      <c r="BE266" s="312"/>
      <c r="BF266" s="313"/>
      <c r="BG266" s="298"/>
      <c r="BH266" s="299"/>
      <c r="BI266" s="298"/>
      <c r="BJ266" s="299"/>
      <c r="BK266" s="312"/>
      <c r="BL266" s="313"/>
      <c r="BM266" s="312"/>
      <c r="BN266" s="313"/>
      <c r="BO266" s="300"/>
      <c r="BP266" s="300"/>
      <c r="BQ266" s="300"/>
      <c r="BR266" s="66"/>
      <c r="BS266" s="314"/>
      <c r="BT266" s="315"/>
      <c r="BU266" s="324"/>
      <c r="BV266" s="324"/>
      <c r="BW266" s="324"/>
      <c r="BX266" s="324"/>
      <c r="BY266" s="324"/>
      <c r="BZ266" s="324"/>
      <c r="CA266" s="324"/>
      <c r="CB266" s="293"/>
      <c r="CC266" s="294"/>
      <c r="CD266" s="294"/>
      <c r="CE266" s="294"/>
      <c r="CF266" s="294"/>
      <c r="CG266" s="294"/>
      <c r="CH266" s="295"/>
      <c r="CI266" s="62">
        <f t="shared" si="9"/>
        <v>0</v>
      </c>
    </row>
    <row r="267" spans="1:87" ht="35.1" customHeight="1" x14ac:dyDescent="0.25">
      <c r="A267" s="40">
        <f t="shared" si="12"/>
        <v>255</v>
      </c>
      <c r="B267" s="305"/>
      <c r="C267" s="305"/>
      <c r="D267" s="316"/>
      <c r="E267" s="316"/>
      <c r="F267" s="316"/>
      <c r="G267" s="317"/>
      <c r="H267" s="318"/>
      <c r="I267" s="47"/>
      <c r="J267" s="71"/>
      <c r="K267" s="308"/>
      <c r="L267" s="308"/>
      <c r="M267" s="319"/>
      <c r="N267" s="319"/>
      <c r="O267" s="310"/>
      <c r="P267" s="310"/>
      <c r="Q267" s="320"/>
      <c r="R267" s="320"/>
      <c r="S267" s="298"/>
      <c r="T267" s="299"/>
      <c r="U267" s="298"/>
      <c r="V267" s="299"/>
      <c r="W267" s="296"/>
      <c r="X267" s="297"/>
      <c r="Y267" s="296"/>
      <c r="Z267" s="297"/>
      <c r="AA267" s="298"/>
      <c r="AB267" s="299"/>
      <c r="AC267" s="298"/>
      <c r="AD267" s="299"/>
      <c r="AE267" s="296"/>
      <c r="AF267" s="297"/>
      <c r="AG267" s="296"/>
      <c r="AH267" s="297"/>
      <c r="AI267" s="298"/>
      <c r="AJ267" s="299"/>
      <c r="AK267" s="298"/>
      <c r="AL267" s="299"/>
      <c r="AM267" s="296"/>
      <c r="AN267" s="297"/>
      <c r="AO267" s="296"/>
      <c r="AP267" s="297"/>
      <c r="AQ267" s="298"/>
      <c r="AR267" s="299"/>
      <c r="AS267" s="298"/>
      <c r="AT267" s="299"/>
      <c r="AU267" s="296"/>
      <c r="AV267" s="297"/>
      <c r="AW267" s="296"/>
      <c r="AX267" s="297"/>
      <c r="AY267" s="298"/>
      <c r="AZ267" s="299"/>
      <c r="BA267" s="298"/>
      <c r="BB267" s="299"/>
      <c r="BC267" s="296"/>
      <c r="BD267" s="297"/>
      <c r="BE267" s="296"/>
      <c r="BF267" s="297"/>
      <c r="BG267" s="298"/>
      <c r="BH267" s="299"/>
      <c r="BI267" s="298"/>
      <c r="BJ267" s="299"/>
      <c r="BK267" s="296"/>
      <c r="BL267" s="297"/>
      <c r="BM267" s="296"/>
      <c r="BN267" s="297"/>
      <c r="BO267" s="300"/>
      <c r="BP267" s="300"/>
      <c r="BQ267" s="300"/>
      <c r="BR267" s="66"/>
      <c r="BS267" s="301"/>
      <c r="BT267" s="302"/>
      <c r="BU267" s="324"/>
      <c r="BV267" s="324"/>
      <c r="BW267" s="324"/>
      <c r="BX267" s="324"/>
      <c r="BY267" s="324"/>
      <c r="BZ267" s="324"/>
      <c r="CA267" s="324"/>
      <c r="CB267" s="293"/>
      <c r="CC267" s="294"/>
      <c r="CD267" s="294"/>
      <c r="CE267" s="294"/>
      <c r="CF267" s="294"/>
      <c r="CG267" s="294"/>
      <c r="CH267" s="295"/>
      <c r="CI267" s="62">
        <f t="shared" si="9"/>
        <v>0</v>
      </c>
    </row>
    <row r="268" spans="1:87" ht="35.1" customHeight="1" x14ac:dyDescent="0.25">
      <c r="A268" s="40">
        <f t="shared" si="12"/>
        <v>256</v>
      </c>
      <c r="B268" s="304"/>
      <c r="C268" s="304"/>
      <c r="D268" s="305"/>
      <c r="E268" s="305"/>
      <c r="F268" s="305"/>
      <c r="G268" s="306"/>
      <c r="H268" s="307"/>
      <c r="I268" s="47"/>
      <c r="J268" s="72"/>
      <c r="K268" s="308"/>
      <c r="L268" s="308"/>
      <c r="M268" s="309"/>
      <c r="N268" s="309"/>
      <c r="O268" s="310"/>
      <c r="P268" s="310"/>
      <c r="Q268" s="311"/>
      <c r="R268" s="311"/>
      <c r="S268" s="298"/>
      <c r="T268" s="299"/>
      <c r="U268" s="298"/>
      <c r="V268" s="299"/>
      <c r="W268" s="312"/>
      <c r="X268" s="313"/>
      <c r="Y268" s="312"/>
      <c r="Z268" s="313"/>
      <c r="AA268" s="298"/>
      <c r="AB268" s="299"/>
      <c r="AC268" s="298"/>
      <c r="AD268" s="299"/>
      <c r="AE268" s="312"/>
      <c r="AF268" s="313"/>
      <c r="AG268" s="312"/>
      <c r="AH268" s="313"/>
      <c r="AI268" s="298"/>
      <c r="AJ268" s="299"/>
      <c r="AK268" s="298"/>
      <c r="AL268" s="299"/>
      <c r="AM268" s="312"/>
      <c r="AN268" s="313"/>
      <c r="AO268" s="312"/>
      <c r="AP268" s="313"/>
      <c r="AQ268" s="298"/>
      <c r="AR268" s="299"/>
      <c r="AS268" s="298"/>
      <c r="AT268" s="299"/>
      <c r="AU268" s="312"/>
      <c r="AV268" s="313"/>
      <c r="AW268" s="312"/>
      <c r="AX268" s="313"/>
      <c r="AY268" s="298"/>
      <c r="AZ268" s="299"/>
      <c r="BA268" s="298"/>
      <c r="BB268" s="299"/>
      <c r="BC268" s="312"/>
      <c r="BD268" s="313"/>
      <c r="BE268" s="312"/>
      <c r="BF268" s="313"/>
      <c r="BG268" s="298"/>
      <c r="BH268" s="299"/>
      <c r="BI268" s="298"/>
      <c r="BJ268" s="299"/>
      <c r="BK268" s="312"/>
      <c r="BL268" s="313"/>
      <c r="BM268" s="312"/>
      <c r="BN268" s="313"/>
      <c r="BO268" s="300"/>
      <c r="BP268" s="300"/>
      <c r="BQ268" s="300"/>
      <c r="BR268" s="66"/>
      <c r="BS268" s="314"/>
      <c r="BT268" s="315"/>
      <c r="BU268" s="324"/>
      <c r="BV268" s="324"/>
      <c r="BW268" s="324"/>
      <c r="BX268" s="324"/>
      <c r="BY268" s="324"/>
      <c r="BZ268" s="324"/>
      <c r="CA268" s="324"/>
      <c r="CB268" s="293"/>
      <c r="CC268" s="294"/>
      <c r="CD268" s="294"/>
      <c r="CE268" s="294"/>
      <c r="CF268" s="294"/>
      <c r="CG268" s="294"/>
      <c r="CH268" s="295"/>
      <c r="CI268" s="62">
        <f t="shared" si="9"/>
        <v>0</v>
      </c>
    </row>
    <row r="269" spans="1:87" ht="35.1" customHeight="1" x14ac:dyDescent="0.25">
      <c r="A269" s="40">
        <f t="shared" si="12"/>
        <v>257</v>
      </c>
      <c r="B269" s="305"/>
      <c r="C269" s="305"/>
      <c r="D269" s="316"/>
      <c r="E269" s="316"/>
      <c r="F269" s="316"/>
      <c r="G269" s="317"/>
      <c r="H269" s="318"/>
      <c r="I269" s="47"/>
      <c r="J269" s="71"/>
      <c r="K269" s="308"/>
      <c r="L269" s="308"/>
      <c r="M269" s="319"/>
      <c r="N269" s="319"/>
      <c r="O269" s="310"/>
      <c r="P269" s="310"/>
      <c r="Q269" s="320"/>
      <c r="R269" s="320"/>
      <c r="S269" s="298"/>
      <c r="T269" s="299"/>
      <c r="U269" s="298"/>
      <c r="V269" s="299"/>
      <c r="W269" s="296"/>
      <c r="X269" s="297"/>
      <c r="Y269" s="296"/>
      <c r="Z269" s="297"/>
      <c r="AA269" s="298"/>
      <c r="AB269" s="299"/>
      <c r="AC269" s="298"/>
      <c r="AD269" s="299"/>
      <c r="AE269" s="296"/>
      <c r="AF269" s="297"/>
      <c r="AG269" s="296"/>
      <c r="AH269" s="297"/>
      <c r="AI269" s="298"/>
      <c r="AJ269" s="299"/>
      <c r="AK269" s="298"/>
      <c r="AL269" s="299"/>
      <c r="AM269" s="296"/>
      <c r="AN269" s="297"/>
      <c r="AO269" s="296"/>
      <c r="AP269" s="297"/>
      <c r="AQ269" s="298"/>
      <c r="AR269" s="299"/>
      <c r="AS269" s="298"/>
      <c r="AT269" s="299"/>
      <c r="AU269" s="296"/>
      <c r="AV269" s="297"/>
      <c r="AW269" s="296"/>
      <c r="AX269" s="297"/>
      <c r="AY269" s="298"/>
      <c r="AZ269" s="299"/>
      <c r="BA269" s="298"/>
      <c r="BB269" s="299"/>
      <c r="BC269" s="296"/>
      <c r="BD269" s="297"/>
      <c r="BE269" s="296"/>
      <c r="BF269" s="297"/>
      <c r="BG269" s="298"/>
      <c r="BH269" s="299"/>
      <c r="BI269" s="298"/>
      <c r="BJ269" s="299"/>
      <c r="BK269" s="296"/>
      <c r="BL269" s="297"/>
      <c r="BM269" s="296"/>
      <c r="BN269" s="297"/>
      <c r="BO269" s="300"/>
      <c r="BP269" s="300"/>
      <c r="BQ269" s="300"/>
      <c r="BR269" s="66"/>
      <c r="BS269" s="301"/>
      <c r="BT269" s="302"/>
      <c r="BU269" s="324"/>
      <c r="BV269" s="324"/>
      <c r="BW269" s="324"/>
      <c r="BX269" s="324"/>
      <c r="BY269" s="324"/>
      <c r="BZ269" s="324"/>
      <c r="CA269" s="324"/>
      <c r="CB269" s="293"/>
      <c r="CC269" s="294"/>
      <c r="CD269" s="294"/>
      <c r="CE269" s="294"/>
      <c r="CF269" s="294"/>
      <c r="CG269" s="294"/>
      <c r="CH269" s="295"/>
      <c r="CI269" s="62">
        <f t="shared" si="9"/>
        <v>0</v>
      </c>
    </row>
    <row r="270" spans="1:87" ht="35.1" customHeight="1" x14ac:dyDescent="0.25">
      <c r="A270" s="40">
        <f t="shared" si="12"/>
        <v>258</v>
      </c>
      <c r="B270" s="304"/>
      <c r="C270" s="304"/>
      <c r="D270" s="305"/>
      <c r="E270" s="305"/>
      <c r="F270" s="305"/>
      <c r="G270" s="306"/>
      <c r="H270" s="307"/>
      <c r="I270" s="47"/>
      <c r="J270" s="72"/>
      <c r="K270" s="308"/>
      <c r="L270" s="308"/>
      <c r="M270" s="309"/>
      <c r="N270" s="309"/>
      <c r="O270" s="310"/>
      <c r="P270" s="310"/>
      <c r="Q270" s="311"/>
      <c r="R270" s="311"/>
      <c r="S270" s="298"/>
      <c r="T270" s="299"/>
      <c r="U270" s="298"/>
      <c r="V270" s="299"/>
      <c r="W270" s="312"/>
      <c r="X270" s="313"/>
      <c r="Y270" s="312"/>
      <c r="Z270" s="313"/>
      <c r="AA270" s="298"/>
      <c r="AB270" s="299"/>
      <c r="AC270" s="298"/>
      <c r="AD270" s="299"/>
      <c r="AE270" s="312"/>
      <c r="AF270" s="313"/>
      <c r="AG270" s="312"/>
      <c r="AH270" s="313"/>
      <c r="AI270" s="298"/>
      <c r="AJ270" s="299"/>
      <c r="AK270" s="298"/>
      <c r="AL270" s="299"/>
      <c r="AM270" s="312"/>
      <c r="AN270" s="313"/>
      <c r="AO270" s="312"/>
      <c r="AP270" s="313"/>
      <c r="AQ270" s="298"/>
      <c r="AR270" s="299"/>
      <c r="AS270" s="298"/>
      <c r="AT270" s="299"/>
      <c r="AU270" s="312"/>
      <c r="AV270" s="313"/>
      <c r="AW270" s="312"/>
      <c r="AX270" s="313"/>
      <c r="AY270" s="298"/>
      <c r="AZ270" s="299"/>
      <c r="BA270" s="298"/>
      <c r="BB270" s="299"/>
      <c r="BC270" s="312"/>
      <c r="BD270" s="313"/>
      <c r="BE270" s="312"/>
      <c r="BF270" s="313"/>
      <c r="BG270" s="298"/>
      <c r="BH270" s="299"/>
      <c r="BI270" s="298"/>
      <c r="BJ270" s="299"/>
      <c r="BK270" s="312"/>
      <c r="BL270" s="313"/>
      <c r="BM270" s="312"/>
      <c r="BN270" s="313"/>
      <c r="BO270" s="300"/>
      <c r="BP270" s="300"/>
      <c r="BQ270" s="300"/>
      <c r="BR270" s="66"/>
      <c r="BS270" s="314"/>
      <c r="BT270" s="315"/>
      <c r="BU270" s="324"/>
      <c r="BV270" s="324"/>
      <c r="BW270" s="324"/>
      <c r="BX270" s="324"/>
      <c r="BY270" s="324"/>
      <c r="BZ270" s="324"/>
      <c r="CA270" s="324"/>
      <c r="CB270" s="293"/>
      <c r="CC270" s="294"/>
      <c r="CD270" s="294"/>
      <c r="CE270" s="294"/>
      <c r="CF270" s="294"/>
      <c r="CG270" s="294"/>
      <c r="CH270" s="295"/>
      <c r="CI270" s="62">
        <f t="shared" ref="CI270:CI333" si="13">BS270-G270</f>
        <v>0</v>
      </c>
    </row>
    <row r="271" spans="1:87" ht="35.1" customHeight="1" x14ac:dyDescent="0.25">
      <c r="A271" s="40">
        <f t="shared" si="12"/>
        <v>259</v>
      </c>
      <c r="B271" s="305"/>
      <c r="C271" s="305"/>
      <c r="D271" s="316"/>
      <c r="E271" s="316"/>
      <c r="F271" s="316"/>
      <c r="G271" s="317"/>
      <c r="H271" s="318"/>
      <c r="I271" s="47"/>
      <c r="J271" s="71"/>
      <c r="K271" s="308"/>
      <c r="L271" s="308"/>
      <c r="M271" s="319"/>
      <c r="N271" s="319"/>
      <c r="O271" s="310"/>
      <c r="P271" s="310"/>
      <c r="Q271" s="320"/>
      <c r="R271" s="320"/>
      <c r="S271" s="298"/>
      <c r="T271" s="299"/>
      <c r="U271" s="298"/>
      <c r="V271" s="299"/>
      <c r="W271" s="296"/>
      <c r="X271" s="297"/>
      <c r="Y271" s="296"/>
      <c r="Z271" s="297"/>
      <c r="AA271" s="298"/>
      <c r="AB271" s="299"/>
      <c r="AC271" s="298"/>
      <c r="AD271" s="299"/>
      <c r="AE271" s="296"/>
      <c r="AF271" s="297"/>
      <c r="AG271" s="296"/>
      <c r="AH271" s="297"/>
      <c r="AI271" s="298"/>
      <c r="AJ271" s="299"/>
      <c r="AK271" s="298"/>
      <c r="AL271" s="299"/>
      <c r="AM271" s="296"/>
      <c r="AN271" s="297"/>
      <c r="AO271" s="296"/>
      <c r="AP271" s="297"/>
      <c r="AQ271" s="298"/>
      <c r="AR271" s="299"/>
      <c r="AS271" s="298"/>
      <c r="AT271" s="299"/>
      <c r="AU271" s="296"/>
      <c r="AV271" s="297"/>
      <c r="AW271" s="296"/>
      <c r="AX271" s="297"/>
      <c r="AY271" s="298"/>
      <c r="AZ271" s="299"/>
      <c r="BA271" s="298"/>
      <c r="BB271" s="299"/>
      <c r="BC271" s="296"/>
      <c r="BD271" s="297"/>
      <c r="BE271" s="296"/>
      <c r="BF271" s="297"/>
      <c r="BG271" s="298"/>
      <c r="BH271" s="299"/>
      <c r="BI271" s="298"/>
      <c r="BJ271" s="299"/>
      <c r="BK271" s="296"/>
      <c r="BL271" s="297"/>
      <c r="BM271" s="296"/>
      <c r="BN271" s="297"/>
      <c r="BO271" s="300"/>
      <c r="BP271" s="300"/>
      <c r="BQ271" s="300"/>
      <c r="BR271" s="66"/>
      <c r="BS271" s="301"/>
      <c r="BT271" s="302"/>
      <c r="BU271" s="324"/>
      <c r="BV271" s="324"/>
      <c r="BW271" s="324"/>
      <c r="BX271" s="324"/>
      <c r="BY271" s="324"/>
      <c r="BZ271" s="324"/>
      <c r="CA271" s="324"/>
      <c r="CB271" s="293"/>
      <c r="CC271" s="294"/>
      <c r="CD271" s="294"/>
      <c r="CE271" s="294"/>
      <c r="CF271" s="294"/>
      <c r="CG271" s="294"/>
      <c r="CH271" s="295"/>
      <c r="CI271" s="62">
        <f t="shared" si="13"/>
        <v>0</v>
      </c>
    </row>
    <row r="272" spans="1:87" ht="35.1" customHeight="1" x14ac:dyDescent="0.25">
      <c r="A272" s="40">
        <f t="shared" si="12"/>
        <v>260</v>
      </c>
      <c r="B272" s="304"/>
      <c r="C272" s="304"/>
      <c r="D272" s="305"/>
      <c r="E272" s="305"/>
      <c r="F272" s="305"/>
      <c r="G272" s="306"/>
      <c r="H272" s="307"/>
      <c r="I272" s="47"/>
      <c r="J272" s="72"/>
      <c r="K272" s="308"/>
      <c r="L272" s="308"/>
      <c r="M272" s="309"/>
      <c r="N272" s="309"/>
      <c r="O272" s="310"/>
      <c r="P272" s="310"/>
      <c r="Q272" s="311"/>
      <c r="R272" s="311"/>
      <c r="S272" s="298"/>
      <c r="T272" s="299"/>
      <c r="U272" s="298"/>
      <c r="V272" s="299"/>
      <c r="W272" s="312"/>
      <c r="X272" s="313"/>
      <c r="Y272" s="312"/>
      <c r="Z272" s="313"/>
      <c r="AA272" s="298"/>
      <c r="AB272" s="299"/>
      <c r="AC272" s="298"/>
      <c r="AD272" s="299"/>
      <c r="AE272" s="312"/>
      <c r="AF272" s="313"/>
      <c r="AG272" s="312"/>
      <c r="AH272" s="313"/>
      <c r="AI272" s="298"/>
      <c r="AJ272" s="299"/>
      <c r="AK272" s="298"/>
      <c r="AL272" s="299"/>
      <c r="AM272" s="312"/>
      <c r="AN272" s="313"/>
      <c r="AO272" s="312"/>
      <c r="AP272" s="313"/>
      <c r="AQ272" s="298"/>
      <c r="AR272" s="299"/>
      <c r="AS272" s="298"/>
      <c r="AT272" s="299"/>
      <c r="AU272" s="312"/>
      <c r="AV272" s="313"/>
      <c r="AW272" s="312"/>
      <c r="AX272" s="313"/>
      <c r="AY272" s="298"/>
      <c r="AZ272" s="299"/>
      <c r="BA272" s="298"/>
      <c r="BB272" s="299"/>
      <c r="BC272" s="312"/>
      <c r="BD272" s="313"/>
      <c r="BE272" s="312"/>
      <c r="BF272" s="313"/>
      <c r="BG272" s="298"/>
      <c r="BH272" s="299"/>
      <c r="BI272" s="298"/>
      <c r="BJ272" s="299"/>
      <c r="BK272" s="312"/>
      <c r="BL272" s="313"/>
      <c r="BM272" s="312"/>
      <c r="BN272" s="313"/>
      <c r="BO272" s="300"/>
      <c r="BP272" s="300"/>
      <c r="BQ272" s="300"/>
      <c r="BR272" s="66"/>
      <c r="BS272" s="314"/>
      <c r="BT272" s="315"/>
      <c r="BU272" s="324"/>
      <c r="BV272" s="324"/>
      <c r="BW272" s="324"/>
      <c r="BX272" s="324"/>
      <c r="BY272" s="324"/>
      <c r="BZ272" s="324"/>
      <c r="CA272" s="324"/>
      <c r="CB272" s="293"/>
      <c r="CC272" s="294"/>
      <c r="CD272" s="294"/>
      <c r="CE272" s="294"/>
      <c r="CF272" s="294"/>
      <c r="CG272" s="294"/>
      <c r="CH272" s="295"/>
      <c r="CI272" s="62">
        <f t="shared" si="13"/>
        <v>0</v>
      </c>
    </row>
    <row r="273" spans="1:87" ht="35.1" customHeight="1" x14ac:dyDescent="0.25">
      <c r="A273" s="40">
        <f t="shared" si="12"/>
        <v>261</v>
      </c>
      <c r="B273" s="305"/>
      <c r="C273" s="305"/>
      <c r="D273" s="316"/>
      <c r="E273" s="316"/>
      <c r="F273" s="316"/>
      <c r="G273" s="317"/>
      <c r="H273" s="318"/>
      <c r="I273" s="47"/>
      <c r="J273" s="71"/>
      <c r="K273" s="308"/>
      <c r="L273" s="308"/>
      <c r="M273" s="319"/>
      <c r="N273" s="319"/>
      <c r="O273" s="310"/>
      <c r="P273" s="310"/>
      <c r="Q273" s="320"/>
      <c r="R273" s="320"/>
      <c r="S273" s="298"/>
      <c r="T273" s="299"/>
      <c r="U273" s="298"/>
      <c r="V273" s="299"/>
      <c r="W273" s="296"/>
      <c r="X273" s="297"/>
      <c r="Y273" s="296"/>
      <c r="Z273" s="297"/>
      <c r="AA273" s="298"/>
      <c r="AB273" s="299"/>
      <c r="AC273" s="298"/>
      <c r="AD273" s="299"/>
      <c r="AE273" s="296"/>
      <c r="AF273" s="297"/>
      <c r="AG273" s="296"/>
      <c r="AH273" s="297"/>
      <c r="AI273" s="298"/>
      <c r="AJ273" s="299"/>
      <c r="AK273" s="298"/>
      <c r="AL273" s="299"/>
      <c r="AM273" s="296"/>
      <c r="AN273" s="297"/>
      <c r="AO273" s="296"/>
      <c r="AP273" s="297"/>
      <c r="AQ273" s="298"/>
      <c r="AR273" s="299"/>
      <c r="AS273" s="298"/>
      <c r="AT273" s="299"/>
      <c r="AU273" s="296"/>
      <c r="AV273" s="297"/>
      <c r="AW273" s="296"/>
      <c r="AX273" s="297"/>
      <c r="AY273" s="298"/>
      <c r="AZ273" s="299"/>
      <c r="BA273" s="298"/>
      <c r="BB273" s="299"/>
      <c r="BC273" s="296"/>
      <c r="BD273" s="297"/>
      <c r="BE273" s="296"/>
      <c r="BF273" s="297"/>
      <c r="BG273" s="298"/>
      <c r="BH273" s="299"/>
      <c r="BI273" s="298"/>
      <c r="BJ273" s="299"/>
      <c r="BK273" s="296"/>
      <c r="BL273" s="297"/>
      <c r="BM273" s="296"/>
      <c r="BN273" s="297"/>
      <c r="BO273" s="300"/>
      <c r="BP273" s="300"/>
      <c r="BQ273" s="300"/>
      <c r="BR273" s="66"/>
      <c r="BS273" s="301"/>
      <c r="BT273" s="302"/>
      <c r="BU273" s="324"/>
      <c r="BV273" s="324"/>
      <c r="BW273" s="324"/>
      <c r="BX273" s="324"/>
      <c r="BY273" s="324"/>
      <c r="BZ273" s="324"/>
      <c r="CA273" s="324"/>
      <c r="CB273" s="293"/>
      <c r="CC273" s="294"/>
      <c r="CD273" s="294"/>
      <c r="CE273" s="294"/>
      <c r="CF273" s="294"/>
      <c r="CG273" s="294"/>
      <c r="CH273" s="295"/>
      <c r="CI273" s="62">
        <f t="shared" si="13"/>
        <v>0</v>
      </c>
    </row>
    <row r="274" spans="1:87" ht="35.1" customHeight="1" x14ac:dyDescent="0.25">
      <c r="A274" s="40">
        <f t="shared" si="12"/>
        <v>262</v>
      </c>
      <c r="B274" s="304"/>
      <c r="C274" s="304"/>
      <c r="D274" s="305"/>
      <c r="E274" s="305"/>
      <c r="F274" s="305"/>
      <c r="G274" s="306"/>
      <c r="H274" s="307"/>
      <c r="I274" s="47"/>
      <c r="J274" s="72"/>
      <c r="K274" s="308"/>
      <c r="L274" s="308"/>
      <c r="M274" s="309"/>
      <c r="N274" s="309"/>
      <c r="O274" s="310"/>
      <c r="P274" s="310"/>
      <c r="Q274" s="311"/>
      <c r="R274" s="311"/>
      <c r="S274" s="298"/>
      <c r="T274" s="299"/>
      <c r="U274" s="298"/>
      <c r="V274" s="299"/>
      <c r="W274" s="312"/>
      <c r="X274" s="313"/>
      <c r="Y274" s="312"/>
      <c r="Z274" s="313"/>
      <c r="AA274" s="298"/>
      <c r="AB274" s="299"/>
      <c r="AC274" s="298"/>
      <c r="AD274" s="299"/>
      <c r="AE274" s="312"/>
      <c r="AF274" s="313"/>
      <c r="AG274" s="312"/>
      <c r="AH274" s="313"/>
      <c r="AI274" s="298"/>
      <c r="AJ274" s="299"/>
      <c r="AK274" s="298"/>
      <c r="AL274" s="299"/>
      <c r="AM274" s="312"/>
      <c r="AN274" s="313"/>
      <c r="AO274" s="312"/>
      <c r="AP274" s="313"/>
      <c r="AQ274" s="298"/>
      <c r="AR274" s="299"/>
      <c r="AS274" s="298"/>
      <c r="AT274" s="299"/>
      <c r="AU274" s="312"/>
      <c r="AV274" s="313"/>
      <c r="AW274" s="312"/>
      <c r="AX274" s="313"/>
      <c r="AY274" s="298"/>
      <c r="AZ274" s="299"/>
      <c r="BA274" s="298"/>
      <c r="BB274" s="299"/>
      <c r="BC274" s="312"/>
      <c r="BD274" s="313"/>
      <c r="BE274" s="312"/>
      <c r="BF274" s="313"/>
      <c r="BG274" s="298"/>
      <c r="BH274" s="299"/>
      <c r="BI274" s="298"/>
      <c r="BJ274" s="299"/>
      <c r="BK274" s="312"/>
      <c r="BL274" s="313"/>
      <c r="BM274" s="312"/>
      <c r="BN274" s="313"/>
      <c r="BO274" s="300"/>
      <c r="BP274" s="300"/>
      <c r="BQ274" s="300"/>
      <c r="BR274" s="66"/>
      <c r="BS274" s="314"/>
      <c r="BT274" s="315"/>
      <c r="BU274" s="324"/>
      <c r="BV274" s="324"/>
      <c r="BW274" s="324"/>
      <c r="BX274" s="324"/>
      <c r="BY274" s="324"/>
      <c r="BZ274" s="324"/>
      <c r="CA274" s="324"/>
      <c r="CB274" s="293"/>
      <c r="CC274" s="294"/>
      <c r="CD274" s="294"/>
      <c r="CE274" s="294"/>
      <c r="CF274" s="294"/>
      <c r="CG274" s="294"/>
      <c r="CH274" s="295"/>
      <c r="CI274" s="62">
        <f t="shared" si="13"/>
        <v>0</v>
      </c>
    </row>
    <row r="275" spans="1:87" ht="35.1" customHeight="1" x14ac:dyDescent="0.25">
      <c r="A275" s="40">
        <f t="shared" si="12"/>
        <v>263</v>
      </c>
      <c r="B275" s="305"/>
      <c r="C275" s="305"/>
      <c r="D275" s="316"/>
      <c r="E275" s="316"/>
      <c r="F275" s="316"/>
      <c r="G275" s="317"/>
      <c r="H275" s="318"/>
      <c r="I275" s="47"/>
      <c r="J275" s="71"/>
      <c r="K275" s="308"/>
      <c r="L275" s="308"/>
      <c r="M275" s="319"/>
      <c r="N275" s="319"/>
      <c r="O275" s="310"/>
      <c r="P275" s="310"/>
      <c r="Q275" s="320"/>
      <c r="R275" s="320"/>
      <c r="S275" s="298"/>
      <c r="T275" s="299"/>
      <c r="U275" s="298"/>
      <c r="V275" s="299"/>
      <c r="W275" s="296"/>
      <c r="X275" s="297"/>
      <c r="Y275" s="296"/>
      <c r="Z275" s="297"/>
      <c r="AA275" s="298"/>
      <c r="AB275" s="299"/>
      <c r="AC275" s="298"/>
      <c r="AD275" s="299"/>
      <c r="AE275" s="296"/>
      <c r="AF275" s="297"/>
      <c r="AG275" s="296"/>
      <c r="AH275" s="297"/>
      <c r="AI275" s="298"/>
      <c r="AJ275" s="299"/>
      <c r="AK275" s="298"/>
      <c r="AL275" s="299"/>
      <c r="AM275" s="296"/>
      <c r="AN275" s="297"/>
      <c r="AO275" s="296"/>
      <c r="AP275" s="297"/>
      <c r="AQ275" s="298"/>
      <c r="AR275" s="299"/>
      <c r="AS275" s="298"/>
      <c r="AT275" s="299"/>
      <c r="AU275" s="296"/>
      <c r="AV275" s="297"/>
      <c r="AW275" s="296"/>
      <c r="AX275" s="297"/>
      <c r="AY275" s="298"/>
      <c r="AZ275" s="299"/>
      <c r="BA275" s="298"/>
      <c r="BB275" s="299"/>
      <c r="BC275" s="296"/>
      <c r="BD275" s="297"/>
      <c r="BE275" s="296"/>
      <c r="BF275" s="297"/>
      <c r="BG275" s="298"/>
      <c r="BH275" s="299"/>
      <c r="BI275" s="298"/>
      <c r="BJ275" s="299"/>
      <c r="BK275" s="296"/>
      <c r="BL275" s="297"/>
      <c r="BM275" s="296"/>
      <c r="BN275" s="297"/>
      <c r="BO275" s="300"/>
      <c r="BP275" s="300"/>
      <c r="BQ275" s="300"/>
      <c r="BR275" s="66"/>
      <c r="BS275" s="301"/>
      <c r="BT275" s="302"/>
      <c r="BU275" s="324"/>
      <c r="BV275" s="324"/>
      <c r="BW275" s="324"/>
      <c r="BX275" s="324"/>
      <c r="BY275" s="324"/>
      <c r="BZ275" s="324"/>
      <c r="CA275" s="324"/>
      <c r="CB275" s="293"/>
      <c r="CC275" s="294"/>
      <c r="CD275" s="294"/>
      <c r="CE275" s="294"/>
      <c r="CF275" s="294"/>
      <c r="CG275" s="294"/>
      <c r="CH275" s="295"/>
      <c r="CI275" s="62">
        <f t="shared" si="13"/>
        <v>0</v>
      </c>
    </row>
    <row r="276" spans="1:87" ht="35.1" customHeight="1" x14ac:dyDescent="0.25">
      <c r="A276" s="40">
        <f t="shared" si="12"/>
        <v>264</v>
      </c>
      <c r="B276" s="304"/>
      <c r="C276" s="304"/>
      <c r="D276" s="305"/>
      <c r="E276" s="305"/>
      <c r="F276" s="305"/>
      <c r="G276" s="306"/>
      <c r="H276" s="307"/>
      <c r="I276" s="47"/>
      <c r="J276" s="72"/>
      <c r="K276" s="308"/>
      <c r="L276" s="308"/>
      <c r="M276" s="309"/>
      <c r="N276" s="309"/>
      <c r="O276" s="310"/>
      <c r="P276" s="310"/>
      <c r="Q276" s="311"/>
      <c r="R276" s="311"/>
      <c r="S276" s="298"/>
      <c r="T276" s="299"/>
      <c r="U276" s="298"/>
      <c r="V276" s="299"/>
      <c r="W276" s="312"/>
      <c r="X276" s="313"/>
      <c r="Y276" s="312"/>
      <c r="Z276" s="313"/>
      <c r="AA276" s="298"/>
      <c r="AB276" s="299"/>
      <c r="AC276" s="298"/>
      <c r="AD276" s="299"/>
      <c r="AE276" s="312"/>
      <c r="AF276" s="313"/>
      <c r="AG276" s="312"/>
      <c r="AH276" s="313"/>
      <c r="AI276" s="298"/>
      <c r="AJ276" s="299"/>
      <c r="AK276" s="298"/>
      <c r="AL276" s="299"/>
      <c r="AM276" s="312"/>
      <c r="AN276" s="313"/>
      <c r="AO276" s="312"/>
      <c r="AP276" s="313"/>
      <c r="AQ276" s="298"/>
      <c r="AR276" s="299"/>
      <c r="AS276" s="298"/>
      <c r="AT276" s="299"/>
      <c r="AU276" s="312"/>
      <c r="AV276" s="313"/>
      <c r="AW276" s="312"/>
      <c r="AX276" s="313"/>
      <c r="AY276" s="298"/>
      <c r="AZ276" s="299"/>
      <c r="BA276" s="298"/>
      <c r="BB276" s="299"/>
      <c r="BC276" s="312"/>
      <c r="BD276" s="313"/>
      <c r="BE276" s="312"/>
      <c r="BF276" s="313"/>
      <c r="BG276" s="298"/>
      <c r="BH276" s="299"/>
      <c r="BI276" s="298"/>
      <c r="BJ276" s="299"/>
      <c r="BK276" s="312"/>
      <c r="BL276" s="313"/>
      <c r="BM276" s="312"/>
      <c r="BN276" s="313"/>
      <c r="BO276" s="300"/>
      <c r="BP276" s="300"/>
      <c r="BQ276" s="300"/>
      <c r="BR276" s="66"/>
      <c r="BS276" s="314"/>
      <c r="BT276" s="315"/>
      <c r="BU276" s="324"/>
      <c r="BV276" s="324"/>
      <c r="BW276" s="324"/>
      <c r="BX276" s="324"/>
      <c r="BY276" s="324"/>
      <c r="BZ276" s="324"/>
      <c r="CA276" s="324"/>
      <c r="CB276" s="293"/>
      <c r="CC276" s="294"/>
      <c r="CD276" s="294"/>
      <c r="CE276" s="294"/>
      <c r="CF276" s="294"/>
      <c r="CG276" s="294"/>
      <c r="CH276" s="295"/>
      <c r="CI276" s="62">
        <f t="shared" si="13"/>
        <v>0</v>
      </c>
    </row>
    <row r="277" spans="1:87" ht="35.1" customHeight="1" x14ac:dyDescent="0.25">
      <c r="A277" s="40">
        <f t="shared" si="12"/>
        <v>265</v>
      </c>
      <c r="B277" s="305"/>
      <c r="C277" s="305"/>
      <c r="D277" s="316"/>
      <c r="E277" s="316"/>
      <c r="F277" s="316"/>
      <c r="G277" s="317"/>
      <c r="H277" s="318"/>
      <c r="I277" s="47"/>
      <c r="J277" s="71"/>
      <c r="K277" s="308"/>
      <c r="L277" s="308"/>
      <c r="M277" s="319"/>
      <c r="N277" s="319"/>
      <c r="O277" s="310"/>
      <c r="P277" s="310"/>
      <c r="Q277" s="320"/>
      <c r="R277" s="320"/>
      <c r="S277" s="298"/>
      <c r="T277" s="299"/>
      <c r="U277" s="298"/>
      <c r="V277" s="299"/>
      <c r="W277" s="296"/>
      <c r="X277" s="297"/>
      <c r="Y277" s="296"/>
      <c r="Z277" s="297"/>
      <c r="AA277" s="298"/>
      <c r="AB277" s="299"/>
      <c r="AC277" s="298"/>
      <c r="AD277" s="299"/>
      <c r="AE277" s="296"/>
      <c r="AF277" s="297"/>
      <c r="AG277" s="296"/>
      <c r="AH277" s="297"/>
      <c r="AI277" s="298"/>
      <c r="AJ277" s="299"/>
      <c r="AK277" s="298"/>
      <c r="AL277" s="299"/>
      <c r="AM277" s="296"/>
      <c r="AN277" s="297"/>
      <c r="AO277" s="296"/>
      <c r="AP277" s="297"/>
      <c r="AQ277" s="298"/>
      <c r="AR277" s="299"/>
      <c r="AS277" s="298"/>
      <c r="AT277" s="299"/>
      <c r="AU277" s="296"/>
      <c r="AV277" s="297"/>
      <c r="AW277" s="296"/>
      <c r="AX277" s="297"/>
      <c r="AY277" s="298"/>
      <c r="AZ277" s="299"/>
      <c r="BA277" s="298"/>
      <c r="BB277" s="299"/>
      <c r="BC277" s="296"/>
      <c r="BD277" s="297"/>
      <c r="BE277" s="296"/>
      <c r="BF277" s="297"/>
      <c r="BG277" s="298"/>
      <c r="BH277" s="299"/>
      <c r="BI277" s="298"/>
      <c r="BJ277" s="299"/>
      <c r="BK277" s="296"/>
      <c r="BL277" s="297"/>
      <c r="BM277" s="296"/>
      <c r="BN277" s="297"/>
      <c r="BO277" s="300"/>
      <c r="BP277" s="300"/>
      <c r="BQ277" s="300"/>
      <c r="BR277" s="66"/>
      <c r="BS277" s="301"/>
      <c r="BT277" s="302"/>
      <c r="BU277" s="324"/>
      <c r="BV277" s="324"/>
      <c r="BW277" s="324"/>
      <c r="BX277" s="324"/>
      <c r="BY277" s="324"/>
      <c r="BZ277" s="324"/>
      <c r="CA277" s="324"/>
      <c r="CB277" s="293"/>
      <c r="CC277" s="294"/>
      <c r="CD277" s="294"/>
      <c r="CE277" s="294"/>
      <c r="CF277" s="294"/>
      <c r="CG277" s="294"/>
      <c r="CH277" s="295"/>
      <c r="CI277" s="62">
        <f t="shared" si="13"/>
        <v>0</v>
      </c>
    </row>
    <row r="278" spans="1:87" ht="35.1" customHeight="1" x14ac:dyDescent="0.25">
      <c r="A278" s="40">
        <f t="shared" si="12"/>
        <v>266</v>
      </c>
      <c r="B278" s="304"/>
      <c r="C278" s="304"/>
      <c r="D278" s="305"/>
      <c r="E278" s="305"/>
      <c r="F278" s="305"/>
      <c r="G278" s="306"/>
      <c r="H278" s="307"/>
      <c r="I278" s="47"/>
      <c r="J278" s="72"/>
      <c r="K278" s="308"/>
      <c r="L278" s="308"/>
      <c r="M278" s="309"/>
      <c r="N278" s="309"/>
      <c r="O278" s="310"/>
      <c r="P278" s="310"/>
      <c r="Q278" s="311"/>
      <c r="R278" s="311"/>
      <c r="S278" s="298"/>
      <c r="T278" s="299"/>
      <c r="U278" s="298"/>
      <c r="V278" s="299"/>
      <c r="W278" s="312"/>
      <c r="X278" s="313"/>
      <c r="Y278" s="312"/>
      <c r="Z278" s="313"/>
      <c r="AA278" s="298"/>
      <c r="AB278" s="299"/>
      <c r="AC278" s="298"/>
      <c r="AD278" s="299"/>
      <c r="AE278" s="312"/>
      <c r="AF278" s="313"/>
      <c r="AG278" s="312"/>
      <c r="AH278" s="313"/>
      <c r="AI278" s="298"/>
      <c r="AJ278" s="299"/>
      <c r="AK278" s="298"/>
      <c r="AL278" s="299"/>
      <c r="AM278" s="312"/>
      <c r="AN278" s="313"/>
      <c r="AO278" s="312"/>
      <c r="AP278" s="313"/>
      <c r="AQ278" s="298"/>
      <c r="AR278" s="299"/>
      <c r="AS278" s="298"/>
      <c r="AT278" s="299"/>
      <c r="AU278" s="312"/>
      <c r="AV278" s="313"/>
      <c r="AW278" s="312"/>
      <c r="AX278" s="313"/>
      <c r="AY278" s="298"/>
      <c r="AZ278" s="299"/>
      <c r="BA278" s="298"/>
      <c r="BB278" s="299"/>
      <c r="BC278" s="312"/>
      <c r="BD278" s="313"/>
      <c r="BE278" s="312"/>
      <c r="BF278" s="313"/>
      <c r="BG278" s="298"/>
      <c r="BH278" s="299"/>
      <c r="BI278" s="298"/>
      <c r="BJ278" s="299"/>
      <c r="BK278" s="312"/>
      <c r="BL278" s="313"/>
      <c r="BM278" s="312"/>
      <c r="BN278" s="313"/>
      <c r="BO278" s="300"/>
      <c r="BP278" s="300"/>
      <c r="BQ278" s="300"/>
      <c r="BR278" s="66"/>
      <c r="BS278" s="314"/>
      <c r="BT278" s="315"/>
      <c r="BU278" s="324"/>
      <c r="BV278" s="324"/>
      <c r="BW278" s="324"/>
      <c r="BX278" s="324"/>
      <c r="BY278" s="324"/>
      <c r="BZ278" s="324"/>
      <c r="CA278" s="324"/>
      <c r="CB278" s="293"/>
      <c r="CC278" s="294"/>
      <c r="CD278" s="294"/>
      <c r="CE278" s="294"/>
      <c r="CF278" s="294"/>
      <c r="CG278" s="294"/>
      <c r="CH278" s="295"/>
      <c r="CI278" s="62">
        <f t="shared" si="13"/>
        <v>0</v>
      </c>
    </row>
    <row r="279" spans="1:87" ht="35.1" customHeight="1" x14ac:dyDescent="0.25">
      <c r="A279" s="40">
        <f>ROW(A267)</f>
        <v>267</v>
      </c>
      <c r="B279" s="305"/>
      <c r="C279" s="305"/>
      <c r="D279" s="316"/>
      <c r="E279" s="316"/>
      <c r="F279" s="316"/>
      <c r="G279" s="317"/>
      <c r="H279" s="318"/>
      <c r="I279" s="47"/>
      <c r="J279" s="71"/>
      <c r="K279" s="308"/>
      <c r="L279" s="308"/>
      <c r="M279" s="319"/>
      <c r="N279" s="319"/>
      <c r="O279" s="310"/>
      <c r="P279" s="310"/>
      <c r="Q279" s="320"/>
      <c r="R279" s="320"/>
      <c r="S279" s="298"/>
      <c r="T279" s="299"/>
      <c r="U279" s="298"/>
      <c r="V279" s="299"/>
      <c r="W279" s="296"/>
      <c r="X279" s="297"/>
      <c r="Y279" s="296"/>
      <c r="Z279" s="297"/>
      <c r="AA279" s="298"/>
      <c r="AB279" s="299"/>
      <c r="AC279" s="298"/>
      <c r="AD279" s="299"/>
      <c r="AE279" s="296"/>
      <c r="AF279" s="297"/>
      <c r="AG279" s="296"/>
      <c r="AH279" s="297"/>
      <c r="AI279" s="298"/>
      <c r="AJ279" s="299"/>
      <c r="AK279" s="298"/>
      <c r="AL279" s="299"/>
      <c r="AM279" s="296"/>
      <c r="AN279" s="297"/>
      <c r="AO279" s="296"/>
      <c r="AP279" s="297"/>
      <c r="AQ279" s="298"/>
      <c r="AR279" s="299"/>
      <c r="AS279" s="298"/>
      <c r="AT279" s="299"/>
      <c r="AU279" s="296"/>
      <c r="AV279" s="297"/>
      <c r="AW279" s="296"/>
      <c r="AX279" s="297"/>
      <c r="AY279" s="298"/>
      <c r="AZ279" s="299"/>
      <c r="BA279" s="298"/>
      <c r="BB279" s="299"/>
      <c r="BC279" s="296"/>
      <c r="BD279" s="297"/>
      <c r="BE279" s="296"/>
      <c r="BF279" s="297"/>
      <c r="BG279" s="298"/>
      <c r="BH279" s="299"/>
      <c r="BI279" s="298"/>
      <c r="BJ279" s="299"/>
      <c r="BK279" s="296"/>
      <c r="BL279" s="297"/>
      <c r="BM279" s="296"/>
      <c r="BN279" s="297"/>
      <c r="BO279" s="321"/>
      <c r="BP279" s="322"/>
      <c r="BQ279" s="323"/>
      <c r="BR279" s="66"/>
      <c r="BS279" s="301"/>
      <c r="BT279" s="302"/>
      <c r="BU279" s="324"/>
      <c r="BV279" s="324"/>
      <c r="BW279" s="324"/>
      <c r="BX279" s="324"/>
      <c r="BY279" s="324"/>
      <c r="BZ279" s="324"/>
      <c r="CA279" s="324"/>
      <c r="CB279" s="293"/>
      <c r="CC279" s="294"/>
      <c r="CD279" s="294"/>
      <c r="CE279" s="294"/>
      <c r="CF279" s="294"/>
      <c r="CG279" s="294"/>
      <c r="CH279" s="295"/>
      <c r="CI279" s="62">
        <f t="shared" si="13"/>
        <v>0</v>
      </c>
    </row>
    <row r="280" spans="1:87" ht="35.1" customHeight="1" x14ac:dyDescent="0.25">
      <c r="A280" s="40">
        <f t="shared" si="12"/>
        <v>268</v>
      </c>
      <c r="B280" s="304"/>
      <c r="C280" s="304"/>
      <c r="D280" s="305"/>
      <c r="E280" s="305"/>
      <c r="F280" s="305"/>
      <c r="G280" s="306"/>
      <c r="H280" s="307"/>
      <c r="I280" s="47"/>
      <c r="J280" s="72"/>
      <c r="K280" s="308"/>
      <c r="L280" s="308"/>
      <c r="M280" s="309"/>
      <c r="N280" s="309"/>
      <c r="O280" s="310"/>
      <c r="P280" s="310"/>
      <c r="Q280" s="311"/>
      <c r="R280" s="311"/>
      <c r="S280" s="298"/>
      <c r="T280" s="299"/>
      <c r="U280" s="298"/>
      <c r="V280" s="299"/>
      <c r="W280" s="312"/>
      <c r="X280" s="313"/>
      <c r="Y280" s="312"/>
      <c r="Z280" s="313"/>
      <c r="AA280" s="298"/>
      <c r="AB280" s="299"/>
      <c r="AC280" s="298"/>
      <c r="AD280" s="299"/>
      <c r="AE280" s="312"/>
      <c r="AF280" s="313"/>
      <c r="AG280" s="312"/>
      <c r="AH280" s="313"/>
      <c r="AI280" s="298"/>
      <c r="AJ280" s="299"/>
      <c r="AK280" s="298"/>
      <c r="AL280" s="299"/>
      <c r="AM280" s="312"/>
      <c r="AN280" s="313"/>
      <c r="AO280" s="312"/>
      <c r="AP280" s="313"/>
      <c r="AQ280" s="298"/>
      <c r="AR280" s="299"/>
      <c r="AS280" s="298"/>
      <c r="AT280" s="299"/>
      <c r="AU280" s="312"/>
      <c r="AV280" s="313"/>
      <c r="AW280" s="312"/>
      <c r="AX280" s="313"/>
      <c r="AY280" s="298"/>
      <c r="AZ280" s="299"/>
      <c r="BA280" s="298"/>
      <c r="BB280" s="299"/>
      <c r="BC280" s="312"/>
      <c r="BD280" s="313"/>
      <c r="BE280" s="312"/>
      <c r="BF280" s="313"/>
      <c r="BG280" s="298"/>
      <c r="BH280" s="299"/>
      <c r="BI280" s="298"/>
      <c r="BJ280" s="299"/>
      <c r="BK280" s="312"/>
      <c r="BL280" s="313"/>
      <c r="BM280" s="312"/>
      <c r="BN280" s="313"/>
      <c r="BO280" s="300"/>
      <c r="BP280" s="300"/>
      <c r="BQ280" s="300"/>
      <c r="BR280" s="66"/>
      <c r="BS280" s="314"/>
      <c r="BT280" s="315"/>
      <c r="BU280" s="324"/>
      <c r="BV280" s="324"/>
      <c r="BW280" s="324"/>
      <c r="BX280" s="324"/>
      <c r="BY280" s="324"/>
      <c r="BZ280" s="324"/>
      <c r="CA280" s="324"/>
      <c r="CB280" s="293"/>
      <c r="CC280" s="294"/>
      <c r="CD280" s="294"/>
      <c r="CE280" s="294"/>
      <c r="CF280" s="294"/>
      <c r="CG280" s="294"/>
      <c r="CH280" s="295"/>
      <c r="CI280" s="62">
        <f t="shared" si="13"/>
        <v>0</v>
      </c>
    </row>
    <row r="281" spans="1:87" ht="35.1" customHeight="1" x14ac:dyDescent="0.25">
      <c r="A281" s="40">
        <f t="shared" si="12"/>
        <v>269</v>
      </c>
      <c r="B281" s="305"/>
      <c r="C281" s="305"/>
      <c r="D281" s="316"/>
      <c r="E281" s="316"/>
      <c r="F281" s="316"/>
      <c r="G281" s="317"/>
      <c r="H281" s="318"/>
      <c r="I281" s="47"/>
      <c r="J281" s="71"/>
      <c r="K281" s="308"/>
      <c r="L281" s="308"/>
      <c r="M281" s="319"/>
      <c r="N281" s="319"/>
      <c r="O281" s="310"/>
      <c r="P281" s="310"/>
      <c r="Q281" s="320"/>
      <c r="R281" s="320"/>
      <c r="S281" s="298"/>
      <c r="T281" s="299"/>
      <c r="U281" s="298"/>
      <c r="V281" s="299"/>
      <c r="W281" s="296"/>
      <c r="X281" s="297"/>
      <c r="Y281" s="296"/>
      <c r="Z281" s="297"/>
      <c r="AA281" s="298"/>
      <c r="AB281" s="299"/>
      <c r="AC281" s="298"/>
      <c r="AD281" s="299"/>
      <c r="AE281" s="296"/>
      <c r="AF281" s="297"/>
      <c r="AG281" s="296"/>
      <c r="AH281" s="297"/>
      <c r="AI281" s="298"/>
      <c r="AJ281" s="299"/>
      <c r="AK281" s="298"/>
      <c r="AL281" s="299"/>
      <c r="AM281" s="296"/>
      <c r="AN281" s="297"/>
      <c r="AO281" s="296"/>
      <c r="AP281" s="297"/>
      <c r="AQ281" s="298"/>
      <c r="AR281" s="299"/>
      <c r="AS281" s="298"/>
      <c r="AT281" s="299"/>
      <c r="AU281" s="296"/>
      <c r="AV281" s="297"/>
      <c r="AW281" s="296"/>
      <c r="AX281" s="297"/>
      <c r="AY281" s="298"/>
      <c r="AZ281" s="299"/>
      <c r="BA281" s="298"/>
      <c r="BB281" s="299"/>
      <c r="BC281" s="296"/>
      <c r="BD281" s="297"/>
      <c r="BE281" s="296"/>
      <c r="BF281" s="297"/>
      <c r="BG281" s="298"/>
      <c r="BH281" s="299"/>
      <c r="BI281" s="298"/>
      <c r="BJ281" s="299"/>
      <c r="BK281" s="296"/>
      <c r="BL281" s="297"/>
      <c r="BM281" s="296"/>
      <c r="BN281" s="297"/>
      <c r="BO281" s="300"/>
      <c r="BP281" s="300"/>
      <c r="BQ281" s="300"/>
      <c r="BR281" s="66"/>
      <c r="BS281" s="301"/>
      <c r="BT281" s="302"/>
      <c r="BU281" s="324"/>
      <c r="BV281" s="324"/>
      <c r="BW281" s="324"/>
      <c r="BX281" s="324"/>
      <c r="BY281" s="324"/>
      <c r="BZ281" s="324"/>
      <c r="CA281" s="324"/>
      <c r="CB281" s="293"/>
      <c r="CC281" s="294"/>
      <c r="CD281" s="294"/>
      <c r="CE281" s="294"/>
      <c r="CF281" s="294"/>
      <c r="CG281" s="294"/>
      <c r="CH281" s="295"/>
      <c r="CI281" s="62">
        <f t="shared" si="13"/>
        <v>0</v>
      </c>
    </row>
    <row r="282" spans="1:87" ht="35.1" customHeight="1" x14ac:dyDescent="0.25">
      <c r="A282" s="40">
        <f t="shared" si="12"/>
        <v>270</v>
      </c>
      <c r="B282" s="304"/>
      <c r="C282" s="304"/>
      <c r="D282" s="305"/>
      <c r="E282" s="305"/>
      <c r="F282" s="305"/>
      <c r="G282" s="306"/>
      <c r="H282" s="307"/>
      <c r="I282" s="47"/>
      <c r="J282" s="72"/>
      <c r="K282" s="308"/>
      <c r="L282" s="308"/>
      <c r="M282" s="309"/>
      <c r="N282" s="309"/>
      <c r="O282" s="310"/>
      <c r="P282" s="310"/>
      <c r="Q282" s="311"/>
      <c r="R282" s="311"/>
      <c r="S282" s="298"/>
      <c r="T282" s="299"/>
      <c r="U282" s="298"/>
      <c r="V282" s="299"/>
      <c r="W282" s="312"/>
      <c r="X282" s="313"/>
      <c r="Y282" s="312"/>
      <c r="Z282" s="313"/>
      <c r="AA282" s="298"/>
      <c r="AB282" s="299"/>
      <c r="AC282" s="298"/>
      <c r="AD282" s="299"/>
      <c r="AE282" s="312"/>
      <c r="AF282" s="313"/>
      <c r="AG282" s="312"/>
      <c r="AH282" s="313"/>
      <c r="AI282" s="298"/>
      <c r="AJ282" s="299"/>
      <c r="AK282" s="298"/>
      <c r="AL282" s="299"/>
      <c r="AM282" s="312"/>
      <c r="AN282" s="313"/>
      <c r="AO282" s="312"/>
      <c r="AP282" s="313"/>
      <c r="AQ282" s="298"/>
      <c r="AR282" s="299"/>
      <c r="AS282" s="298"/>
      <c r="AT282" s="299"/>
      <c r="AU282" s="312"/>
      <c r="AV282" s="313"/>
      <c r="AW282" s="312"/>
      <c r="AX282" s="313"/>
      <c r="AY282" s="298"/>
      <c r="AZ282" s="299"/>
      <c r="BA282" s="298"/>
      <c r="BB282" s="299"/>
      <c r="BC282" s="312"/>
      <c r="BD282" s="313"/>
      <c r="BE282" s="312"/>
      <c r="BF282" s="313"/>
      <c r="BG282" s="298"/>
      <c r="BH282" s="299"/>
      <c r="BI282" s="298"/>
      <c r="BJ282" s="299"/>
      <c r="BK282" s="312"/>
      <c r="BL282" s="313"/>
      <c r="BM282" s="312"/>
      <c r="BN282" s="313"/>
      <c r="BO282" s="300"/>
      <c r="BP282" s="300"/>
      <c r="BQ282" s="300"/>
      <c r="BR282" s="66"/>
      <c r="BS282" s="314"/>
      <c r="BT282" s="315"/>
      <c r="BU282" s="324"/>
      <c r="BV282" s="324"/>
      <c r="BW282" s="324"/>
      <c r="BX282" s="324"/>
      <c r="BY282" s="324"/>
      <c r="BZ282" s="324"/>
      <c r="CA282" s="324"/>
      <c r="CB282" s="293"/>
      <c r="CC282" s="294"/>
      <c r="CD282" s="294"/>
      <c r="CE282" s="294"/>
      <c r="CF282" s="294"/>
      <c r="CG282" s="294"/>
      <c r="CH282" s="295"/>
      <c r="CI282" s="62">
        <f t="shared" si="13"/>
        <v>0</v>
      </c>
    </row>
    <row r="283" spans="1:87" ht="35.1" customHeight="1" x14ac:dyDescent="0.25">
      <c r="A283" s="40">
        <f t="shared" si="12"/>
        <v>271</v>
      </c>
      <c r="B283" s="305"/>
      <c r="C283" s="305"/>
      <c r="D283" s="316"/>
      <c r="E283" s="316"/>
      <c r="F283" s="316"/>
      <c r="G283" s="317"/>
      <c r="H283" s="318"/>
      <c r="I283" s="47"/>
      <c r="J283" s="71"/>
      <c r="K283" s="308"/>
      <c r="L283" s="308"/>
      <c r="M283" s="319"/>
      <c r="N283" s="319"/>
      <c r="O283" s="310"/>
      <c r="P283" s="310"/>
      <c r="Q283" s="320"/>
      <c r="R283" s="320"/>
      <c r="S283" s="298"/>
      <c r="T283" s="299"/>
      <c r="U283" s="298"/>
      <c r="V283" s="299"/>
      <c r="W283" s="296"/>
      <c r="X283" s="297"/>
      <c r="Y283" s="296"/>
      <c r="Z283" s="297"/>
      <c r="AA283" s="298"/>
      <c r="AB283" s="299"/>
      <c r="AC283" s="298"/>
      <c r="AD283" s="299"/>
      <c r="AE283" s="296"/>
      <c r="AF283" s="297"/>
      <c r="AG283" s="296"/>
      <c r="AH283" s="297"/>
      <c r="AI283" s="298"/>
      <c r="AJ283" s="299"/>
      <c r="AK283" s="298"/>
      <c r="AL283" s="299"/>
      <c r="AM283" s="296"/>
      <c r="AN283" s="297"/>
      <c r="AO283" s="296"/>
      <c r="AP283" s="297"/>
      <c r="AQ283" s="298"/>
      <c r="AR283" s="299"/>
      <c r="AS283" s="298"/>
      <c r="AT283" s="299"/>
      <c r="AU283" s="296"/>
      <c r="AV283" s="297"/>
      <c r="AW283" s="296"/>
      <c r="AX283" s="297"/>
      <c r="AY283" s="298"/>
      <c r="AZ283" s="299"/>
      <c r="BA283" s="298"/>
      <c r="BB283" s="299"/>
      <c r="BC283" s="296"/>
      <c r="BD283" s="297"/>
      <c r="BE283" s="296"/>
      <c r="BF283" s="297"/>
      <c r="BG283" s="298"/>
      <c r="BH283" s="299"/>
      <c r="BI283" s="298"/>
      <c r="BJ283" s="299"/>
      <c r="BK283" s="296"/>
      <c r="BL283" s="297"/>
      <c r="BM283" s="296"/>
      <c r="BN283" s="297"/>
      <c r="BO283" s="300"/>
      <c r="BP283" s="300"/>
      <c r="BQ283" s="300"/>
      <c r="BR283" s="66"/>
      <c r="BS283" s="301"/>
      <c r="BT283" s="302"/>
      <c r="BU283" s="324"/>
      <c r="BV283" s="324"/>
      <c r="BW283" s="324"/>
      <c r="BX283" s="324"/>
      <c r="BY283" s="324"/>
      <c r="BZ283" s="324"/>
      <c r="CA283" s="324"/>
      <c r="CB283" s="293"/>
      <c r="CC283" s="294"/>
      <c r="CD283" s="294"/>
      <c r="CE283" s="294"/>
      <c r="CF283" s="294"/>
      <c r="CG283" s="294"/>
      <c r="CH283" s="295"/>
      <c r="CI283" s="62">
        <f t="shared" si="13"/>
        <v>0</v>
      </c>
    </row>
    <row r="284" spans="1:87" ht="35.1" customHeight="1" x14ac:dyDescent="0.25">
      <c r="A284" s="40">
        <f t="shared" si="12"/>
        <v>272</v>
      </c>
      <c r="B284" s="304"/>
      <c r="C284" s="304"/>
      <c r="D284" s="305"/>
      <c r="E284" s="305"/>
      <c r="F284" s="305"/>
      <c r="G284" s="306"/>
      <c r="H284" s="307"/>
      <c r="I284" s="47"/>
      <c r="J284" s="72"/>
      <c r="K284" s="308"/>
      <c r="L284" s="308"/>
      <c r="M284" s="309"/>
      <c r="N284" s="309"/>
      <c r="O284" s="310"/>
      <c r="P284" s="310"/>
      <c r="Q284" s="311"/>
      <c r="R284" s="311"/>
      <c r="S284" s="298"/>
      <c r="T284" s="299"/>
      <c r="U284" s="298"/>
      <c r="V284" s="299"/>
      <c r="W284" s="312"/>
      <c r="X284" s="313"/>
      <c r="Y284" s="312"/>
      <c r="Z284" s="313"/>
      <c r="AA284" s="298"/>
      <c r="AB284" s="299"/>
      <c r="AC284" s="298"/>
      <c r="AD284" s="299"/>
      <c r="AE284" s="312"/>
      <c r="AF284" s="313"/>
      <c r="AG284" s="312"/>
      <c r="AH284" s="313"/>
      <c r="AI284" s="298"/>
      <c r="AJ284" s="299"/>
      <c r="AK284" s="298"/>
      <c r="AL284" s="299"/>
      <c r="AM284" s="312"/>
      <c r="AN284" s="313"/>
      <c r="AO284" s="312"/>
      <c r="AP284" s="313"/>
      <c r="AQ284" s="298"/>
      <c r="AR284" s="299"/>
      <c r="AS284" s="298"/>
      <c r="AT284" s="299"/>
      <c r="AU284" s="312"/>
      <c r="AV284" s="313"/>
      <c r="AW284" s="312"/>
      <c r="AX284" s="313"/>
      <c r="AY284" s="298"/>
      <c r="AZ284" s="299"/>
      <c r="BA284" s="298"/>
      <c r="BB284" s="299"/>
      <c r="BC284" s="312"/>
      <c r="BD284" s="313"/>
      <c r="BE284" s="312"/>
      <c r="BF284" s="313"/>
      <c r="BG284" s="298"/>
      <c r="BH284" s="299"/>
      <c r="BI284" s="298"/>
      <c r="BJ284" s="299"/>
      <c r="BK284" s="312"/>
      <c r="BL284" s="313"/>
      <c r="BM284" s="312"/>
      <c r="BN284" s="313"/>
      <c r="BO284" s="300"/>
      <c r="BP284" s="300"/>
      <c r="BQ284" s="300"/>
      <c r="BR284" s="66"/>
      <c r="BS284" s="314"/>
      <c r="BT284" s="315"/>
      <c r="BU284" s="324"/>
      <c r="BV284" s="324"/>
      <c r="BW284" s="324"/>
      <c r="BX284" s="324"/>
      <c r="BY284" s="324"/>
      <c r="BZ284" s="324"/>
      <c r="CA284" s="324"/>
      <c r="CB284" s="293"/>
      <c r="CC284" s="294"/>
      <c r="CD284" s="294"/>
      <c r="CE284" s="294"/>
      <c r="CF284" s="294"/>
      <c r="CG284" s="294"/>
      <c r="CH284" s="295"/>
      <c r="CI284" s="62">
        <f t="shared" si="13"/>
        <v>0</v>
      </c>
    </row>
    <row r="285" spans="1:87" ht="35.1" customHeight="1" x14ac:dyDescent="0.25">
      <c r="A285" s="40">
        <f t="shared" si="12"/>
        <v>273</v>
      </c>
      <c r="B285" s="305"/>
      <c r="C285" s="305"/>
      <c r="D285" s="316"/>
      <c r="E285" s="316"/>
      <c r="F285" s="316"/>
      <c r="G285" s="317"/>
      <c r="H285" s="318"/>
      <c r="I285" s="47"/>
      <c r="J285" s="71"/>
      <c r="K285" s="308"/>
      <c r="L285" s="308"/>
      <c r="M285" s="319"/>
      <c r="N285" s="319"/>
      <c r="O285" s="310"/>
      <c r="P285" s="310"/>
      <c r="Q285" s="320"/>
      <c r="R285" s="320"/>
      <c r="S285" s="298"/>
      <c r="T285" s="299"/>
      <c r="U285" s="298"/>
      <c r="V285" s="299"/>
      <c r="W285" s="296"/>
      <c r="X285" s="297"/>
      <c r="Y285" s="296"/>
      <c r="Z285" s="297"/>
      <c r="AA285" s="298"/>
      <c r="AB285" s="299"/>
      <c r="AC285" s="298"/>
      <c r="AD285" s="299"/>
      <c r="AE285" s="296"/>
      <c r="AF285" s="297"/>
      <c r="AG285" s="296"/>
      <c r="AH285" s="297"/>
      <c r="AI285" s="298"/>
      <c r="AJ285" s="299"/>
      <c r="AK285" s="298"/>
      <c r="AL285" s="299"/>
      <c r="AM285" s="296"/>
      <c r="AN285" s="297"/>
      <c r="AO285" s="296"/>
      <c r="AP285" s="297"/>
      <c r="AQ285" s="298"/>
      <c r="AR285" s="299"/>
      <c r="AS285" s="298"/>
      <c r="AT285" s="299"/>
      <c r="AU285" s="296"/>
      <c r="AV285" s="297"/>
      <c r="AW285" s="296"/>
      <c r="AX285" s="297"/>
      <c r="AY285" s="298"/>
      <c r="AZ285" s="299"/>
      <c r="BA285" s="298"/>
      <c r="BB285" s="299"/>
      <c r="BC285" s="296"/>
      <c r="BD285" s="297"/>
      <c r="BE285" s="296"/>
      <c r="BF285" s="297"/>
      <c r="BG285" s="298"/>
      <c r="BH285" s="299"/>
      <c r="BI285" s="298"/>
      <c r="BJ285" s="299"/>
      <c r="BK285" s="296"/>
      <c r="BL285" s="297"/>
      <c r="BM285" s="296"/>
      <c r="BN285" s="297"/>
      <c r="BO285" s="300"/>
      <c r="BP285" s="300"/>
      <c r="BQ285" s="300"/>
      <c r="BR285" s="66"/>
      <c r="BS285" s="301"/>
      <c r="BT285" s="302"/>
      <c r="BU285" s="324"/>
      <c r="BV285" s="324"/>
      <c r="BW285" s="324"/>
      <c r="BX285" s="324"/>
      <c r="BY285" s="324"/>
      <c r="BZ285" s="324"/>
      <c r="CA285" s="324"/>
      <c r="CB285" s="293"/>
      <c r="CC285" s="294"/>
      <c r="CD285" s="294"/>
      <c r="CE285" s="294"/>
      <c r="CF285" s="294"/>
      <c r="CG285" s="294"/>
      <c r="CH285" s="295"/>
      <c r="CI285" s="62">
        <f t="shared" si="13"/>
        <v>0</v>
      </c>
    </row>
    <row r="286" spans="1:87" ht="35.1" customHeight="1" x14ac:dyDescent="0.25">
      <c r="A286" s="40">
        <f t="shared" si="12"/>
        <v>274</v>
      </c>
      <c r="B286" s="304"/>
      <c r="C286" s="304"/>
      <c r="D286" s="305"/>
      <c r="E286" s="305"/>
      <c r="F286" s="305"/>
      <c r="G286" s="306"/>
      <c r="H286" s="307"/>
      <c r="I286" s="47"/>
      <c r="J286" s="72"/>
      <c r="K286" s="308"/>
      <c r="L286" s="308"/>
      <c r="M286" s="309"/>
      <c r="N286" s="309"/>
      <c r="O286" s="310"/>
      <c r="P286" s="310"/>
      <c r="Q286" s="311"/>
      <c r="R286" s="311"/>
      <c r="S286" s="298"/>
      <c r="T286" s="299"/>
      <c r="U286" s="298"/>
      <c r="V286" s="299"/>
      <c r="W286" s="312"/>
      <c r="X286" s="313"/>
      <c r="Y286" s="312"/>
      <c r="Z286" s="313"/>
      <c r="AA286" s="298"/>
      <c r="AB286" s="299"/>
      <c r="AC286" s="298"/>
      <c r="AD286" s="299"/>
      <c r="AE286" s="312"/>
      <c r="AF286" s="313"/>
      <c r="AG286" s="312"/>
      <c r="AH286" s="313"/>
      <c r="AI286" s="298"/>
      <c r="AJ286" s="299"/>
      <c r="AK286" s="298"/>
      <c r="AL286" s="299"/>
      <c r="AM286" s="312"/>
      <c r="AN286" s="313"/>
      <c r="AO286" s="312"/>
      <c r="AP286" s="313"/>
      <c r="AQ286" s="298"/>
      <c r="AR286" s="299"/>
      <c r="AS286" s="298"/>
      <c r="AT286" s="299"/>
      <c r="AU286" s="312"/>
      <c r="AV286" s="313"/>
      <c r="AW286" s="312"/>
      <c r="AX286" s="313"/>
      <c r="AY286" s="298"/>
      <c r="AZ286" s="299"/>
      <c r="BA286" s="298"/>
      <c r="BB286" s="299"/>
      <c r="BC286" s="312"/>
      <c r="BD286" s="313"/>
      <c r="BE286" s="312"/>
      <c r="BF286" s="313"/>
      <c r="BG286" s="298"/>
      <c r="BH286" s="299"/>
      <c r="BI286" s="298"/>
      <c r="BJ286" s="299"/>
      <c r="BK286" s="312"/>
      <c r="BL286" s="313"/>
      <c r="BM286" s="312"/>
      <c r="BN286" s="313"/>
      <c r="BO286" s="300"/>
      <c r="BP286" s="300"/>
      <c r="BQ286" s="300"/>
      <c r="BR286" s="66"/>
      <c r="BS286" s="314"/>
      <c r="BT286" s="315"/>
      <c r="BU286" s="324"/>
      <c r="BV286" s="324"/>
      <c r="BW286" s="324"/>
      <c r="BX286" s="324"/>
      <c r="BY286" s="324"/>
      <c r="BZ286" s="324"/>
      <c r="CA286" s="324"/>
      <c r="CB286" s="293"/>
      <c r="CC286" s="294"/>
      <c r="CD286" s="294"/>
      <c r="CE286" s="294"/>
      <c r="CF286" s="294"/>
      <c r="CG286" s="294"/>
      <c r="CH286" s="295"/>
      <c r="CI286" s="62">
        <f t="shared" si="13"/>
        <v>0</v>
      </c>
    </row>
    <row r="287" spans="1:87" ht="35.1" customHeight="1" x14ac:dyDescent="0.25">
      <c r="A287" s="40">
        <f t="shared" si="12"/>
        <v>275</v>
      </c>
      <c r="B287" s="305"/>
      <c r="C287" s="305"/>
      <c r="D287" s="316"/>
      <c r="E287" s="316"/>
      <c r="F287" s="316"/>
      <c r="G287" s="317"/>
      <c r="H287" s="318"/>
      <c r="I287" s="47"/>
      <c r="J287" s="71"/>
      <c r="K287" s="308"/>
      <c r="L287" s="308"/>
      <c r="M287" s="319"/>
      <c r="N287" s="319"/>
      <c r="O287" s="310"/>
      <c r="P287" s="310"/>
      <c r="Q287" s="320"/>
      <c r="R287" s="320"/>
      <c r="S287" s="298"/>
      <c r="T287" s="299"/>
      <c r="U287" s="298"/>
      <c r="V287" s="299"/>
      <c r="W287" s="296"/>
      <c r="X287" s="297"/>
      <c r="Y287" s="296"/>
      <c r="Z287" s="297"/>
      <c r="AA287" s="298"/>
      <c r="AB287" s="299"/>
      <c r="AC287" s="298"/>
      <c r="AD287" s="299"/>
      <c r="AE287" s="296"/>
      <c r="AF287" s="297"/>
      <c r="AG287" s="296"/>
      <c r="AH287" s="297"/>
      <c r="AI287" s="298"/>
      <c r="AJ287" s="299"/>
      <c r="AK287" s="298"/>
      <c r="AL287" s="299"/>
      <c r="AM287" s="296"/>
      <c r="AN287" s="297"/>
      <c r="AO287" s="296"/>
      <c r="AP287" s="297"/>
      <c r="AQ287" s="298"/>
      <c r="AR287" s="299"/>
      <c r="AS287" s="298"/>
      <c r="AT287" s="299"/>
      <c r="AU287" s="296"/>
      <c r="AV287" s="297"/>
      <c r="AW287" s="296"/>
      <c r="AX287" s="297"/>
      <c r="AY287" s="298"/>
      <c r="AZ287" s="299"/>
      <c r="BA287" s="298"/>
      <c r="BB287" s="299"/>
      <c r="BC287" s="296"/>
      <c r="BD287" s="297"/>
      <c r="BE287" s="296"/>
      <c r="BF287" s="297"/>
      <c r="BG287" s="298"/>
      <c r="BH287" s="299"/>
      <c r="BI287" s="298"/>
      <c r="BJ287" s="299"/>
      <c r="BK287" s="296"/>
      <c r="BL287" s="297"/>
      <c r="BM287" s="296"/>
      <c r="BN287" s="297"/>
      <c r="BO287" s="300"/>
      <c r="BP287" s="300"/>
      <c r="BQ287" s="300"/>
      <c r="BR287" s="66"/>
      <c r="BS287" s="301"/>
      <c r="BT287" s="302"/>
      <c r="BU287" s="324"/>
      <c r="BV287" s="324"/>
      <c r="BW287" s="324"/>
      <c r="BX287" s="324"/>
      <c r="BY287" s="324"/>
      <c r="BZ287" s="324"/>
      <c r="CA287" s="324"/>
      <c r="CB287" s="293"/>
      <c r="CC287" s="294"/>
      <c r="CD287" s="294"/>
      <c r="CE287" s="294"/>
      <c r="CF287" s="294"/>
      <c r="CG287" s="294"/>
      <c r="CH287" s="295"/>
      <c r="CI287" s="62">
        <f t="shared" si="13"/>
        <v>0</v>
      </c>
    </row>
    <row r="288" spans="1:87" ht="35.1" customHeight="1" x14ac:dyDescent="0.25">
      <c r="A288" s="40">
        <f t="shared" si="12"/>
        <v>276</v>
      </c>
      <c r="B288" s="304"/>
      <c r="C288" s="304"/>
      <c r="D288" s="305"/>
      <c r="E288" s="305"/>
      <c r="F288" s="305"/>
      <c r="G288" s="306"/>
      <c r="H288" s="307"/>
      <c r="I288" s="47"/>
      <c r="J288" s="72"/>
      <c r="K288" s="308"/>
      <c r="L288" s="308"/>
      <c r="M288" s="309"/>
      <c r="N288" s="309"/>
      <c r="O288" s="310"/>
      <c r="P288" s="310"/>
      <c r="Q288" s="311"/>
      <c r="R288" s="311"/>
      <c r="S288" s="298"/>
      <c r="T288" s="299"/>
      <c r="U288" s="298"/>
      <c r="V288" s="299"/>
      <c r="W288" s="312"/>
      <c r="X288" s="313"/>
      <c r="Y288" s="312"/>
      <c r="Z288" s="313"/>
      <c r="AA288" s="298"/>
      <c r="AB288" s="299"/>
      <c r="AC288" s="298"/>
      <c r="AD288" s="299"/>
      <c r="AE288" s="312"/>
      <c r="AF288" s="313"/>
      <c r="AG288" s="312"/>
      <c r="AH288" s="313"/>
      <c r="AI288" s="298"/>
      <c r="AJ288" s="299"/>
      <c r="AK288" s="298"/>
      <c r="AL288" s="299"/>
      <c r="AM288" s="312"/>
      <c r="AN288" s="313"/>
      <c r="AO288" s="312"/>
      <c r="AP288" s="313"/>
      <c r="AQ288" s="298"/>
      <c r="AR288" s="299"/>
      <c r="AS288" s="298"/>
      <c r="AT288" s="299"/>
      <c r="AU288" s="312"/>
      <c r="AV288" s="313"/>
      <c r="AW288" s="312"/>
      <c r="AX288" s="313"/>
      <c r="AY288" s="298"/>
      <c r="AZ288" s="299"/>
      <c r="BA288" s="298"/>
      <c r="BB288" s="299"/>
      <c r="BC288" s="312"/>
      <c r="BD288" s="313"/>
      <c r="BE288" s="312"/>
      <c r="BF288" s="313"/>
      <c r="BG288" s="298"/>
      <c r="BH288" s="299"/>
      <c r="BI288" s="298"/>
      <c r="BJ288" s="299"/>
      <c r="BK288" s="312"/>
      <c r="BL288" s="313"/>
      <c r="BM288" s="312"/>
      <c r="BN288" s="313"/>
      <c r="BO288" s="300"/>
      <c r="BP288" s="300"/>
      <c r="BQ288" s="300"/>
      <c r="BR288" s="66"/>
      <c r="BS288" s="314"/>
      <c r="BT288" s="315"/>
      <c r="BU288" s="324"/>
      <c r="BV288" s="324"/>
      <c r="BW288" s="324"/>
      <c r="BX288" s="324"/>
      <c r="BY288" s="324"/>
      <c r="BZ288" s="324"/>
      <c r="CA288" s="324"/>
      <c r="CB288" s="293"/>
      <c r="CC288" s="294"/>
      <c r="CD288" s="294"/>
      <c r="CE288" s="294"/>
      <c r="CF288" s="294"/>
      <c r="CG288" s="294"/>
      <c r="CH288" s="295"/>
      <c r="CI288" s="62">
        <f t="shared" si="13"/>
        <v>0</v>
      </c>
    </row>
    <row r="289" spans="1:87" ht="35.1" customHeight="1" x14ac:dyDescent="0.25">
      <c r="A289" s="40">
        <f t="shared" si="12"/>
        <v>277</v>
      </c>
      <c r="B289" s="305"/>
      <c r="C289" s="305"/>
      <c r="D289" s="316"/>
      <c r="E289" s="316"/>
      <c r="F289" s="316"/>
      <c r="G289" s="317"/>
      <c r="H289" s="318"/>
      <c r="I289" s="47"/>
      <c r="J289" s="71"/>
      <c r="K289" s="308"/>
      <c r="L289" s="308"/>
      <c r="M289" s="319"/>
      <c r="N289" s="319"/>
      <c r="O289" s="310"/>
      <c r="P289" s="310"/>
      <c r="Q289" s="320"/>
      <c r="R289" s="320"/>
      <c r="S289" s="298"/>
      <c r="T289" s="299"/>
      <c r="U289" s="298"/>
      <c r="V289" s="299"/>
      <c r="W289" s="296"/>
      <c r="X289" s="297"/>
      <c r="Y289" s="296"/>
      <c r="Z289" s="297"/>
      <c r="AA289" s="298"/>
      <c r="AB289" s="299"/>
      <c r="AC289" s="298"/>
      <c r="AD289" s="299"/>
      <c r="AE289" s="296"/>
      <c r="AF289" s="297"/>
      <c r="AG289" s="296"/>
      <c r="AH289" s="297"/>
      <c r="AI289" s="298"/>
      <c r="AJ289" s="299"/>
      <c r="AK289" s="298"/>
      <c r="AL289" s="299"/>
      <c r="AM289" s="296"/>
      <c r="AN289" s="297"/>
      <c r="AO289" s="296"/>
      <c r="AP289" s="297"/>
      <c r="AQ289" s="298"/>
      <c r="AR289" s="299"/>
      <c r="AS289" s="298"/>
      <c r="AT289" s="299"/>
      <c r="AU289" s="296"/>
      <c r="AV289" s="297"/>
      <c r="AW289" s="296"/>
      <c r="AX289" s="297"/>
      <c r="AY289" s="298"/>
      <c r="AZ289" s="299"/>
      <c r="BA289" s="298"/>
      <c r="BB289" s="299"/>
      <c r="BC289" s="296"/>
      <c r="BD289" s="297"/>
      <c r="BE289" s="296"/>
      <c r="BF289" s="297"/>
      <c r="BG289" s="298"/>
      <c r="BH289" s="299"/>
      <c r="BI289" s="298"/>
      <c r="BJ289" s="299"/>
      <c r="BK289" s="296"/>
      <c r="BL289" s="297"/>
      <c r="BM289" s="296"/>
      <c r="BN289" s="297"/>
      <c r="BO289" s="300"/>
      <c r="BP289" s="300"/>
      <c r="BQ289" s="300"/>
      <c r="BR289" s="66"/>
      <c r="BS289" s="301"/>
      <c r="BT289" s="302"/>
      <c r="BU289" s="324"/>
      <c r="BV289" s="324"/>
      <c r="BW289" s="324"/>
      <c r="BX289" s="324"/>
      <c r="BY289" s="324"/>
      <c r="BZ289" s="324"/>
      <c r="CA289" s="324"/>
      <c r="CB289" s="293"/>
      <c r="CC289" s="294"/>
      <c r="CD289" s="294"/>
      <c r="CE289" s="294"/>
      <c r="CF289" s="294"/>
      <c r="CG289" s="294"/>
      <c r="CH289" s="295"/>
      <c r="CI289" s="62">
        <f t="shared" si="13"/>
        <v>0</v>
      </c>
    </row>
    <row r="290" spans="1:87" ht="35.1" customHeight="1" x14ac:dyDescent="0.25">
      <c r="A290" s="40">
        <f t="shared" si="12"/>
        <v>278</v>
      </c>
      <c r="B290" s="304"/>
      <c r="C290" s="304"/>
      <c r="D290" s="305"/>
      <c r="E290" s="305"/>
      <c r="F290" s="305"/>
      <c r="G290" s="306"/>
      <c r="H290" s="307"/>
      <c r="I290" s="47"/>
      <c r="J290" s="72"/>
      <c r="K290" s="308"/>
      <c r="L290" s="308"/>
      <c r="M290" s="309"/>
      <c r="N290" s="309"/>
      <c r="O290" s="310"/>
      <c r="P290" s="310"/>
      <c r="Q290" s="311"/>
      <c r="R290" s="311"/>
      <c r="S290" s="298"/>
      <c r="T290" s="299"/>
      <c r="U290" s="298"/>
      <c r="V290" s="299"/>
      <c r="W290" s="312"/>
      <c r="X290" s="313"/>
      <c r="Y290" s="312"/>
      <c r="Z290" s="313"/>
      <c r="AA290" s="298"/>
      <c r="AB290" s="299"/>
      <c r="AC290" s="298"/>
      <c r="AD290" s="299"/>
      <c r="AE290" s="312"/>
      <c r="AF290" s="313"/>
      <c r="AG290" s="312"/>
      <c r="AH290" s="313"/>
      <c r="AI290" s="298"/>
      <c r="AJ290" s="299"/>
      <c r="AK290" s="298"/>
      <c r="AL290" s="299"/>
      <c r="AM290" s="312"/>
      <c r="AN290" s="313"/>
      <c r="AO290" s="312"/>
      <c r="AP290" s="313"/>
      <c r="AQ290" s="298"/>
      <c r="AR290" s="299"/>
      <c r="AS290" s="298"/>
      <c r="AT290" s="299"/>
      <c r="AU290" s="312"/>
      <c r="AV290" s="313"/>
      <c r="AW290" s="312"/>
      <c r="AX290" s="313"/>
      <c r="AY290" s="298"/>
      <c r="AZ290" s="299"/>
      <c r="BA290" s="298"/>
      <c r="BB290" s="299"/>
      <c r="BC290" s="312"/>
      <c r="BD290" s="313"/>
      <c r="BE290" s="312"/>
      <c r="BF290" s="313"/>
      <c r="BG290" s="298"/>
      <c r="BH290" s="299"/>
      <c r="BI290" s="298"/>
      <c r="BJ290" s="299"/>
      <c r="BK290" s="312"/>
      <c r="BL290" s="313"/>
      <c r="BM290" s="312"/>
      <c r="BN290" s="313"/>
      <c r="BO290" s="300"/>
      <c r="BP290" s="300"/>
      <c r="BQ290" s="300"/>
      <c r="BR290" s="66"/>
      <c r="BS290" s="314"/>
      <c r="BT290" s="315"/>
      <c r="BU290" s="324"/>
      <c r="BV290" s="324"/>
      <c r="BW290" s="324"/>
      <c r="BX290" s="324"/>
      <c r="BY290" s="324"/>
      <c r="BZ290" s="324"/>
      <c r="CA290" s="324"/>
      <c r="CB290" s="293"/>
      <c r="CC290" s="294"/>
      <c r="CD290" s="294"/>
      <c r="CE290" s="294"/>
      <c r="CF290" s="294"/>
      <c r="CG290" s="294"/>
      <c r="CH290" s="295"/>
      <c r="CI290" s="62">
        <f t="shared" si="13"/>
        <v>0</v>
      </c>
    </row>
    <row r="291" spans="1:87" ht="35.1" customHeight="1" x14ac:dyDescent="0.25">
      <c r="A291" s="40">
        <f t="shared" si="12"/>
        <v>279</v>
      </c>
      <c r="B291" s="305"/>
      <c r="C291" s="305"/>
      <c r="D291" s="316"/>
      <c r="E291" s="316"/>
      <c r="F291" s="316"/>
      <c r="G291" s="317"/>
      <c r="H291" s="318"/>
      <c r="I291" s="47"/>
      <c r="J291" s="71"/>
      <c r="K291" s="308"/>
      <c r="L291" s="308"/>
      <c r="M291" s="319"/>
      <c r="N291" s="319"/>
      <c r="O291" s="310"/>
      <c r="P291" s="310"/>
      <c r="Q291" s="320"/>
      <c r="R291" s="320"/>
      <c r="S291" s="298"/>
      <c r="T291" s="299"/>
      <c r="U291" s="298"/>
      <c r="V291" s="299"/>
      <c r="W291" s="296"/>
      <c r="X291" s="297"/>
      <c r="Y291" s="296"/>
      <c r="Z291" s="297"/>
      <c r="AA291" s="298"/>
      <c r="AB291" s="299"/>
      <c r="AC291" s="298"/>
      <c r="AD291" s="299"/>
      <c r="AE291" s="296"/>
      <c r="AF291" s="297"/>
      <c r="AG291" s="296"/>
      <c r="AH291" s="297"/>
      <c r="AI291" s="298"/>
      <c r="AJ291" s="299"/>
      <c r="AK291" s="298"/>
      <c r="AL291" s="299"/>
      <c r="AM291" s="296"/>
      <c r="AN291" s="297"/>
      <c r="AO291" s="296"/>
      <c r="AP291" s="297"/>
      <c r="AQ291" s="298"/>
      <c r="AR291" s="299"/>
      <c r="AS291" s="298"/>
      <c r="AT291" s="299"/>
      <c r="AU291" s="296"/>
      <c r="AV291" s="297"/>
      <c r="AW291" s="296"/>
      <c r="AX291" s="297"/>
      <c r="AY291" s="298"/>
      <c r="AZ291" s="299"/>
      <c r="BA291" s="298"/>
      <c r="BB291" s="299"/>
      <c r="BC291" s="296"/>
      <c r="BD291" s="297"/>
      <c r="BE291" s="296"/>
      <c r="BF291" s="297"/>
      <c r="BG291" s="298"/>
      <c r="BH291" s="299"/>
      <c r="BI291" s="298"/>
      <c r="BJ291" s="299"/>
      <c r="BK291" s="296"/>
      <c r="BL291" s="297"/>
      <c r="BM291" s="296"/>
      <c r="BN291" s="297"/>
      <c r="BO291" s="300"/>
      <c r="BP291" s="300"/>
      <c r="BQ291" s="300"/>
      <c r="BR291" s="66"/>
      <c r="BS291" s="301"/>
      <c r="BT291" s="302"/>
      <c r="BU291" s="324"/>
      <c r="BV291" s="324"/>
      <c r="BW291" s="324"/>
      <c r="BX291" s="324"/>
      <c r="BY291" s="324"/>
      <c r="BZ291" s="324"/>
      <c r="CA291" s="324"/>
      <c r="CB291" s="293"/>
      <c r="CC291" s="294"/>
      <c r="CD291" s="294"/>
      <c r="CE291" s="294"/>
      <c r="CF291" s="294"/>
      <c r="CG291" s="294"/>
      <c r="CH291" s="295"/>
      <c r="CI291" s="62">
        <f t="shared" si="13"/>
        <v>0</v>
      </c>
    </row>
    <row r="292" spans="1:87" ht="35.1" customHeight="1" x14ac:dyDescent="0.25">
      <c r="A292" s="40">
        <f t="shared" si="12"/>
        <v>280</v>
      </c>
      <c r="B292" s="304"/>
      <c r="C292" s="304"/>
      <c r="D292" s="305"/>
      <c r="E292" s="305"/>
      <c r="F292" s="305"/>
      <c r="G292" s="306"/>
      <c r="H292" s="307"/>
      <c r="I292" s="47"/>
      <c r="J292" s="72"/>
      <c r="K292" s="308"/>
      <c r="L292" s="308"/>
      <c r="M292" s="309"/>
      <c r="N292" s="309"/>
      <c r="O292" s="310"/>
      <c r="P292" s="310"/>
      <c r="Q292" s="311"/>
      <c r="R292" s="311"/>
      <c r="S292" s="298"/>
      <c r="T292" s="299"/>
      <c r="U292" s="298"/>
      <c r="V292" s="299"/>
      <c r="W292" s="312"/>
      <c r="X292" s="313"/>
      <c r="Y292" s="312"/>
      <c r="Z292" s="313"/>
      <c r="AA292" s="298"/>
      <c r="AB292" s="299"/>
      <c r="AC292" s="298"/>
      <c r="AD292" s="299"/>
      <c r="AE292" s="312"/>
      <c r="AF292" s="313"/>
      <c r="AG292" s="312"/>
      <c r="AH292" s="313"/>
      <c r="AI292" s="298"/>
      <c r="AJ292" s="299"/>
      <c r="AK292" s="298"/>
      <c r="AL292" s="299"/>
      <c r="AM292" s="312"/>
      <c r="AN292" s="313"/>
      <c r="AO292" s="312"/>
      <c r="AP292" s="313"/>
      <c r="AQ292" s="298"/>
      <c r="AR292" s="299"/>
      <c r="AS292" s="298"/>
      <c r="AT292" s="299"/>
      <c r="AU292" s="312"/>
      <c r="AV292" s="313"/>
      <c r="AW292" s="312"/>
      <c r="AX292" s="313"/>
      <c r="AY292" s="298"/>
      <c r="AZ292" s="299"/>
      <c r="BA292" s="298"/>
      <c r="BB292" s="299"/>
      <c r="BC292" s="312"/>
      <c r="BD292" s="313"/>
      <c r="BE292" s="312"/>
      <c r="BF292" s="313"/>
      <c r="BG292" s="298"/>
      <c r="BH292" s="299"/>
      <c r="BI292" s="298"/>
      <c r="BJ292" s="299"/>
      <c r="BK292" s="312"/>
      <c r="BL292" s="313"/>
      <c r="BM292" s="312"/>
      <c r="BN292" s="313"/>
      <c r="BO292" s="300"/>
      <c r="BP292" s="300"/>
      <c r="BQ292" s="300"/>
      <c r="BR292" s="66"/>
      <c r="BS292" s="314"/>
      <c r="BT292" s="315"/>
      <c r="BU292" s="324"/>
      <c r="BV292" s="324"/>
      <c r="BW292" s="324"/>
      <c r="BX292" s="324"/>
      <c r="BY292" s="324"/>
      <c r="BZ292" s="324"/>
      <c r="CA292" s="324"/>
      <c r="CB292" s="293"/>
      <c r="CC292" s="294"/>
      <c r="CD292" s="294"/>
      <c r="CE292" s="294"/>
      <c r="CF292" s="294"/>
      <c r="CG292" s="294"/>
      <c r="CH292" s="295"/>
      <c r="CI292" s="62">
        <f t="shared" si="13"/>
        <v>0</v>
      </c>
    </row>
    <row r="293" spans="1:87" ht="35.1" customHeight="1" x14ac:dyDescent="0.25">
      <c r="A293" s="40">
        <f>ROW(A281)</f>
        <v>281</v>
      </c>
      <c r="B293" s="305"/>
      <c r="C293" s="305"/>
      <c r="D293" s="316"/>
      <c r="E293" s="316"/>
      <c r="F293" s="316"/>
      <c r="G293" s="317"/>
      <c r="H293" s="318"/>
      <c r="I293" s="47"/>
      <c r="J293" s="71"/>
      <c r="K293" s="308"/>
      <c r="L293" s="308"/>
      <c r="M293" s="319"/>
      <c r="N293" s="319"/>
      <c r="O293" s="310"/>
      <c r="P293" s="310"/>
      <c r="Q293" s="320"/>
      <c r="R293" s="320"/>
      <c r="S293" s="298"/>
      <c r="T293" s="299"/>
      <c r="U293" s="298"/>
      <c r="V293" s="299"/>
      <c r="W293" s="296"/>
      <c r="X293" s="297"/>
      <c r="Y293" s="296"/>
      <c r="Z293" s="297"/>
      <c r="AA293" s="298"/>
      <c r="AB293" s="299"/>
      <c r="AC293" s="298"/>
      <c r="AD293" s="299"/>
      <c r="AE293" s="296"/>
      <c r="AF293" s="297"/>
      <c r="AG293" s="296"/>
      <c r="AH293" s="297"/>
      <c r="AI293" s="298"/>
      <c r="AJ293" s="299"/>
      <c r="AK293" s="298"/>
      <c r="AL293" s="299"/>
      <c r="AM293" s="296"/>
      <c r="AN293" s="297"/>
      <c r="AO293" s="296"/>
      <c r="AP293" s="297"/>
      <c r="AQ293" s="298"/>
      <c r="AR293" s="299"/>
      <c r="AS293" s="298"/>
      <c r="AT293" s="299"/>
      <c r="AU293" s="296"/>
      <c r="AV293" s="297"/>
      <c r="AW293" s="296"/>
      <c r="AX293" s="297"/>
      <c r="AY293" s="298"/>
      <c r="AZ293" s="299"/>
      <c r="BA293" s="298"/>
      <c r="BB293" s="299"/>
      <c r="BC293" s="296"/>
      <c r="BD293" s="297"/>
      <c r="BE293" s="296"/>
      <c r="BF293" s="297"/>
      <c r="BG293" s="298"/>
      <c r="BH293" s="299"/>
      <c r="BI293" s="298"/>
      <c r="BJ293" s="299"/>
      <c r="BK293" s="296"/>
      <c r="BL293" s="297"/>
      <c r="BM293" s="296"/>
      <c r="BN293" s="297"/>
      <c r="BO293" s="321"/>
      <c r="BP293" s="322"/>
      <c r="BQ293" s="323"/>
      <c r="BR293" s="66"/>
      <c r="BS293" s="301"/>
      <c r="BT293" s="302"/>
      <c r="BU293" s="324"/>
      <c r="BV293" s="324"/>
      <c r="BW293" s="324"/>
      <c r="BX293" s="324"/>
      <c r="BY293" s="324"/>
      <c r="BZ293" s="324"/>
      <c r="CA293" s="324"/>
      <c r="CB293" s="293"/>
      <c r="CC293" s="294"/>
      <c r="CD293" s="294"/>
      <c r="CE293" s="294"/>
      <c r="CF293" s="294"/>
      <c r="CG293" s="294"/>
      <c r="CH293" s="295"/>
      <c r="CI293" s="62">
        <f t="shared" si="13"/>
        <v>0</v>
      </c>
    </row>
    <row r="294" spans="1:87" ht="35.1" customHeight="1" x14ac:dyDescent="0.25">
      <c r="A294" s="40">
        <f t="shared" ref="A294:A320" si="14">ROW(A282)</f>
        <v>282</v>
      </c>
      <c r="B294" s="304"/>
      <c r="C294" s="304"/>
      <c r="D294" s="305"/>
      <c r="E294" s="305"/>
      <c r="F294" s="305"/>
      <c r="G294" s="306"/>
      <c r="H294" s="307"/>
      <c r="I294" s="47"/>
      <c r="J294" s="72"/>
      <c r="K294" s="308"/>
      <c r="L294" s="308"/>
      <c r="M294" s="309"/>
      <c r="N294" s="309"/>
      <c r="O294" s="310"/>
      <c r="P294" s="310"/>
      <c r="Q294" s="311"/>
      <c r="R294" s="311"/>
      <c r="S294" s="298"/>
      <c r="T294" s="299"/>
      <c r="U294" s="298"/>
      <c r="V294" s="299"/>
      <c r="W294" s="312"/>
      <c r="X294" s="313"/>
      <c r="Y294" s="312"/>
      <c r="Z294" s="313"/>
      <c r="AA294" s="298"/>
      <c r="AB294" s="299"/>
      <c r="AC294" s="298"/>
      <c r="AD294" s="299"/>
      <c r="AE294" s="312"/>
      <c r="AF294" s="313"/>
      <c r="AG294" s="312"/>
      <c r="AH294" s="313"/>
      <c r="AI294" s="298"/>
      <c r="AJ294" s="299"/>
      <c r="AK294" s="298"/>
      <c r="AL294" s="299"/>
      <c r="AM294" s="312"/>
      <c r="AN294" s="313"/>
      <c r="AO294" s="312"/>
      <c r="AP294" s="313"/>
      <c r="AQ294" s="298"/>
      <c r="AR294" s="299"/>
      <c r="AS294" s="298"/>
      <c r="AT294" s="299"/>
      <c r="AU294" s="312"/>
      <c r="AV294" s="313"/>
      <c r="AW294" s="312"/>
      <c r="AX294" s="313"/>
      <c r="AY294" s="298"/>
      <c r="AZ294" s="299"/>
      <c r="BA294" s="298"/>
      <c r="BB294" s="299"/>
      <c r="BC294" s="312"/>
      <c r="BD294" s="313"/>
      <c r="BE294" s="312"/>
      <c r="BF294" s="313"/>
      <c r="BG294" s="298"/>
      <c r="BH294" s="299"/>
      <c r="BI294" s="298"/>
      <c r="BJ294" s="299"/>
      <c r="BK294" s="312"/>
      <c r="BL294" s="313"/>
      <c r="BM294" s="312"/>
      <c r="BN294" s="313"/>
      <c r="BO294" s="300"/>
      <c r="BP294" s="300"/>
      <c r="BQ294" s="300"/>
      <c r="BR294" s="66"/>
      <c r="BS294" s="314"/>
      <c r="BT294" s="315"/>
      <c r="BU294" s="324"/>
      <c r="BV294" s="324"/>
      <c r="BW294" s="324"/>
      <c r="BX294" s="324"/>
      <c r="BY294" s="324"/>
      <c r="BZ294" s="324"/>
      <c r="CA294" s="324"/>
      <c r="CB294" s="293"/>
      <c r="CC294" s="294"/>
      <c r="CD294" s="294"/>
      <c r="CE294" s="294"/>
      <c r="CF294" s="294"/>
      <c r="CG294" s="294"/>
      <c r="CH294" s="295"/>
      <c r="CI294" s="62">
        <f t="shared" si="13"/>
        <v>0</v>
      </c>
    </row>
    <row r="295" spans="1:87" ht="35.1" customHeight="1" x14ac:dyDescent="0.25">
      <c r="A295" s="40">
        <f t="shared" si="14"/>
        <v>283</v>
      </c>
      <c r="B295" s="305"/>
      <c r="C295" s="305"/>
      <c r="D295" s="316"/>
      <c r="E295" s="316"/>
      <c r="F295" s="316"/>
      <c r="G295" s="317"/>
      <c r="H295" s="318"/>
      <c r="I295" s="47"/>
      <c r="J295" s="71"/>
      <c r="K295" s="308"/>
      <c r="L295" s="308"/>
      <c r="M295" s="319"/>
      <c r="N295" s="319"/>
      <c r="O295" s="310"/>
      <c r="P295" s="310"/>
      <c r="Q295" s="320"/>
      <c r="R295" s="320"/>
      <c r="S295" s="298"/>
      <c r="T295" s="299"/>
      <c r="U295" s="298"/>
      <c r="V295" s="299"/>
      <c r="W295" s="296"/>
      <c r="X295" s="297"/>
      <c r="Y295" s="296"/>
      <c r="Z295" s="297"/>
      <c r="AA295" s="298"/>
      <c r="AB295" s="299"/>
      <c r="AC295" s="298"/>
      <c r="AD295" s="299"/>
      <c r="AE295" s="296"/>
      <c r="AF295" s="297"/>
      <c r="AG295" s="296"/>
      <c r="AH295" s="297"/>
      <c r="AI295" s="298"/>
      <c r="AJ295" s="299"/>
      <c r="AK295" s="298"/>
      <c r="AL295" s="299"/>
      <c r="AM295" s="296"/>
      <c r="AN295" s="297"/>
      <c r="AO295" s="296"/>
      <c r="AP295" s="297"/>
      <c r="AQ295" s="298"/>
      <c r="AR295" s="299"/>
      <c r="AS295" s="298"/>
      <c r="AT295" s="299"/>
      <c r="AU295" s="296"/>
      <c r="AV295" s="297"/>
      <c r="AW295" s="296"/>
      <c r="AX295" s="297"/>
      <c r="AY295" s="298"/>
      <c r="AZ295" s="299"/>
      <c r="BA295" s="298"/>
      <c r="BB295" s="299"/>
      <c r="BC295" s="296"/>
      <c r="BD295" s="297"/>
      <c r="BE295" s="296"/>
      <c r="BF295" s="297"/>
      <c r="BG295" s="298"/>
      <c r="BH295" s="299"/>
      <c r="BI295" s="298"/>
      <c r="BJ295" s="299"/>
      <c r="BK295" s="296"/>
      <c r="BL295" s="297"/>
      <c r="BM295" s="296"/>
      <c r="BN295" s="297"/>
      <c r="BO295" s="300"/>
      <c r="BP295" s="300"/>
      <c r="BQ295" s="300"/>
      <c r="BR295" s="66"/>
      <c r="BS295" s="301"/>
      <c r="BT295" s="302"/>
      <c r="BU295" s="324"/>
      <c r="BV295" s="324"/>
      <c r="BW295" s="324"/>
      <c r="BX295" s="324"/>
      <c r="BY295" s="324"/>
      <c r="BZ295" s="324"/>
      <c r="CA295" s="324"/>
      <c r="CB295" s="293"/>
      <c r="CC295" s="294"/>
      <c r="CD295" s="294"/>
      <c r="CE295" s="294"/>
      <c r="CF295" s="294"/>
      <c r="CG295" s="294"/>
      <c r="CH295" s="295"/>
      <c r="CI295" s="62">
        <f t="shared" si="13"/>
        <v>0</v>
      </c>
    </row>
    <row r="296" spans="1:87" ht="35.1" customHeight="1" x14ac:dyDescent="0.25">
      <c r="A296" s="40">
        <f t="shared" si="14"/>
        <v>284</v>
      </c>
      <c r="B296" s="304"/>
      <c r="C296" s="304"/>
      <c r="D296" s="305"/>
      <c r="E296" s="305"/>
      <c r="F296" s="305"/>
      <c r="G296" s="306"/>
      <c r="H296" s="307"/>
      <c r="I296" s="47"/>
      <c r="J296" s="72"/>
      <c r="K296" s="308"/>
      <c r="L296" s="308"/>
      <c r="M296" s="309"/>
      <c r="N296" s="309"/>
      <c r="O296" s="310"/>
      <c r="P296" s="310"/>
      <c r="Q296" s="311"/>
      <c r="R296" s="311"/>
      <c r="S296" s="298"/>
      <c r="T296" s="299"/>
      <c r="U296" s="298"/>
      <c r="V296" s="299"/>
      <c r="W296" s="312"/>
      <c r="X296" s="313"/>
      <c r="Y296" s="312"/>
      <c r="Z296" s="313"/>
      <c r="AA296" s="298"/>
      <c r="AB296" s="299"/>
      <c r="AC296" s="298"/>
      <c r="AD296" s="299"/>
      <c r="AE296" s="312"/>
      <c r="AF296" s="313"/>
      <c r="AG296" s="312"/>
      <c r="AH296" s="313"/>
      <c r="AI296" s="298"/>
      <c r="AJ296" s="299"/>
      <c r="AK296" s="298"/>
      <c r="AL296" s="299"/>
      <c r="AM296" s="312"/>
      <c r="AN296" s="313"/>
      <c r="AO296" s="312"/>
      <c r="AP296" s="313"/>
      <c r="AQ296" s="298"/>
      <c r="AR296" s="299"/>
      <c r="AS296" s="298"/>
      <c r="AT296" s="299"/>
      <c r="AU296" s="312"/>
      <c r="AV296" s="313"/>
      <c r="AW296" s="312"/>
      <c r="AX296" s="313"/>
      <c r="AY296" s="298"/>
      <c r="AZ296" s="299"/>
      <c r="BA296" s="298"/>
      <c r="BB296" s="299"/>
      <c r="BC296" s="312"/>
      <c r="BD296" s="313"/>
      <c r="BE296" s="312"/>
      <c r="BF296" s="313"/>
      <c r="BG296" s="298"/>
      <c r="BH296" s="299"/>
      <c r="BI296" s="298"/>
      <c r="BJ296" s="299"/>
      <c r="BK296" s="312"/>
      <c r="BL296" s="313"/>
      <c r="BM296" s="312"/>
      <c r="BN296" s="313"/>
      <c r="BO296" s="300"/>
      <c r="BP296" s="300"/>
      <c r="BQ296" s="300"/>
      <c r="BR296" s="66"/>
      <c r="BS296" s="314"/>
      <c r="BT296" s="315"/>
      <c r="BU296" s="324"/>
      <c r="BV296" s="324"/>
      <c r="BW296" s="324"/>
      <c r="BX296" s="324"/>
      <c r="BY296" s="324"/>
      <c r="BZ296" s="324"/>
      <c r="CA296" s="324"/>
      <c r="CB296" s="293"/>
      <c r="CC296" s="294"/>
      <c r="CD296" s="294"/>
      <c r="CE296" s="294"/>
      <c r="CF296" s="294"/>
      <c r="CG296" s="294"/>
      <c r="CH296" s="295"/>
      <c r="CI296" s="62">
        <f t="shared" si="13"/>
        <v>0</v>
      </c>
    </row>
    <row r="297" spans="1:87" ht="35.1" customHeight="1" x14ac:dyDescent="0.25">
      <c r="A297" s="40">
        <f t="shared" si="14"/>
        <v>285</v>
      </c>
      <c r="B297" s="305"/>
      <c r="C297" s="305"/>
      <c r="D297" s="316"/>
      <c r="E297" s="316"/>
      <c r="F297" s="316"/>
      <c r="G297" s="317"/>
      <c r="H297" s="318"/>
      <c r="I297" s="47"/>
      <c r="J297" s="71"/>
      <c r="K297" s="308"/>
      <c r="L297" s="308"/>
      <c r="M297" s="319"/>
      <c r="N297" s="319"/>
      <c r="O297" s="310"/>
      <c r="P297" s="310"/>
      <c r="Q297" s="320"/>
      <c r="R297" s="320"/>
      <c r="S297" s="298"/>
      <c r="T297" s="299"/>
      <c r="U297" s="298"/>
      <c r="V297" s="299"/>
      <c r="W297" s="296"/>
      <c r="X297" s="297"/>
      <c r="Y297" s="296"/>
      <c r="Z297" s="297"/>
      <c r="AA297" s="298"/>
      <c r="AB297" s="299"/>
      <c r="AC297" s="298"/>
      <c r="AD297" s="299"/>
      <c r="AE297" s="296"/>
      <c r="AF297" s="297"/>
      <c r="AG297" s="296"/>
      <c r="AH297" s="297"/>
      <c r="AI297" s="298"/>
      <c r="AJ297" s="299"/>
      <c r="AK297" s="298"/>
      <c r="AL297" s="299"/>
      <c r="AM297" s="296"/>
      <c r="AN297" s="297"/>
      <c r="AO297" s="296"/>
      <c r="AP297" s="297"/>
      <c r="AQ297" s="298"/>
      <c r="AR297" s="299"/>
      <c r="AS297" s="298"/>
      <c r="AT297" s="299"/>
      <c r="AU297" s="296"/>
      <c r="AV297" s="297"/>
      <c r="AW297" s="296"/>
      <c r="AX297" s="297"/>
      <c r="AY297" s="298"/>
      <c r="AZ297" s="299"/>
      <c r="BA297" s="298"/>
      <c r="BB297" s="299"/>
      <c r="BC297" s="296"/>
      <c r="BD297" s="297"/>
      <c r="BE297" s="296"/>
      <c r="BF297" s="297"/>
      <c r="BG297" s="298"/>
      <c r="BH297" s="299"/>
      <c r="BI297" s="298"/>
      <c r="BJ297" s="299"/>
      <c r="BK297" s="296"/>
      <c r="BL297" s="297"/>
      <c r="BM297" s="296"/>
      <c r="BN297" s="297"/>
      <c r="BO297" s="300"/>
      <c r="BP297" s="300"/>
      <c r="BQ297" s="300"/>
      <c r="BR297" s="66"/>
      <c r="BS297" s="301"/>
      <c r="BT297" s="302"/>
      <c r="BU297" s="324"/>
      <c r="BV297" s="324"/>
      <c r="BW297" s="324"/>
      <c r="BX297" s="324"/>
      <c r="BY297" s="324"/>
      <c r="BZ297" s="324"/>
      <c r="CA297" s="324"/>
      <c r="CB297" s="293"/>
      <c r="CC297" s="294"/>
      <c r="CD297" s="294"/>
      <c r="CE297" s="294"/>
      <c r="CF297" s="294"/>
      <c r="CG297" s="294"/>
      <c r="CH297" s="295"/>
      <c r="CI297" s="62">
        <f t="shared" si="13"/>
        <v>0</v>
      </c>
    </row>
    <row r="298" spans="1:87" ht="35.1" customHeight="1" x14ac:dyDescent="0.25">
      <c r="A298" s="40">
        <f t="shared" si="14"/>
        <v>286</v>
      </c>
      <c r="B298" s="304"/>
      <c r="C298" s="304"/>
      <c r="D298" s="305"/>
      <c r="E298" s="305"/>
      <c r="F298" s="305"/>
      <c r="G298" s="306"/>
      <c r="H298" s="307"/>
      <c r="I298" s="47"/>
      <c r="J298" s="72"/>
      <c r="K298" s="308"/>
      <c r="L298" s="308"/>
      <c r="M298" s="309"/>
      <c r="N298" s="309"/>
      <c r="O298" s="310"/>
      <c r="P298" s="310"/>
      <c r="Q298" s="311"/>
      <c r="R298" s="311"/>
      <c r="S298" s="298"/>
      <c r="T298" s="299"/>
      <c r="U298" s="298"/>
      <c r="V298" s="299"/>
      <c r="W298" s="312"/>
      <c r="X298" s="313"/>
      <c r="Y298" s="312"/>
      <c r="Z298" s="313"/>
      <c r="AA298" s="298"/>
      <c r="AB298" s="299"/>
      <c r="AC298" s="298"/>
      <c r="AD298" s="299"/>
      <c r="AE298" s="312"/>
      <c r="AF298" s="313"/>
      <c r="AG298" s="312"/>
      <c r="AH298" s="313"/>
      <c r="AI298" s="298"/>
      <c r="AJ298" s="299"/>
      <c r="AK298" s="298"/>
      <c r="AL298" s="299"/>
      <c r="AM298" s="312"/>
      <c r="AN298" s="313"/>
      <c r="AO298" s="312"/>
      <c r="AP298" s="313"/>
      <c r="AQ298" s="298"/>
      <c r="AR298" s="299"/>
      <c r="AS298" s="298"/>
      <c r="AT298" s="299"/>
      <c r="AU298" s="312"/>
      <c r="AV298" s="313"/>
      <c r="AW298" s="312"/>
      <c r="AX298" s="313"/>
      <c r="AY298" s="298"/>
      <c r="AZ298" s="299"/>
      <c r="BA298" s="298"/>
      <c r="BB298" s="299"/>
      <c r="BC298" s="312"/>
      <c r="BD298" s="313"/>
      <c r="BE298" s="312"/>
      <c r="BF298" s="313"/>
      <c r="BG298" s="298"/>
      <c r="BH298" s="299"/>
      <c r="BI298" s="298"/>
      <c r="BJ298" s="299"/>
      <c r="BK298" s="312"/>
      <c r="BL298" s="313"/>
      <c r="BM298" s="312"/>
      <c r="BN298" s="313"/>
      <c r="BO298" s="300"/>
      <c r="BP298" s="300"/>
      <c r="BQ298" s="300"/>
      <c r="BR298" s="66"/>
      <c r="BS298" s="314"/>
      <c r="BT298" s="315"/>
      <c r="BU298" s="324"/>
      <c r="BV298" s="324"/>
      <c r="BW298" s="324"/>
      <c r="BX298" s="324"/>
      <c r="BY298" s="324"/>
      <c r="BZ298" s="324"/>
      <c r="CA298" s="324"/>
      <c r="CB298" s="293"/>
      <c r="CC298" s="294"/>
      <c r="CD298" s="294"/>
      <c r="CE298" s="294"/>
      <c r="CF298" s="294"/>
      <c r="CG298" s="294"/>
      <c r="CH298" s="295"/>
      <c r="CI298" s="62">
        <f t="shared" si="13"/>
        <v>0</v>
      </c>
    </row>
    <row r="299" spans="1:87" ht="35.1" customHeight="1" x14ac:dyDescent="0.25">
      <c r="A299" s="40">
        <f t="shared" si="14"/>
        <v>287</v>
      </c>
      <c r="B299" s="305"/>
      <c r="C299" s="305"/>
      <c r="D299" s="316"/>
      <c r="E299" s="316"/>
      <c r="F299" s="316"/>
      <c r="G299" s="317"/>
      <c r="H299" s="318"/>
      <c r="I299" s="47"/>
      <c r="J299" s="71"/>
      <c r="K299" s="308"/>
      <c r="L299" s="308"/>
      <c r="M299" s="319"/>
      <c r="N299" s="319"/>
      <c r="O299" s="310"/>
      <c r="P299" s="310"/>
      <c r="Q299" s="320"/>
      <c r="R299" s="320"/>
      <c r="S299" s="298"/>
      <c r="T299" s="299"/>
      <c r="U299" s="298"/>
      <c r="V299" s="299"/>
      <c r="W299" s="296"/>
      <c r="X299" s="297"/>
      <c r="Y299" s="296"/>
      <c r="Z299" s="297"/>
      <c r="AA299" s="298"/>
      <c r="AB299" s="299"/>
      <c r="AC299" s="298"/>
      <c r="AD299" s="299"/>
      <c r="AE299" s="296"/>
      <c r="AF299" s="297"/>
      <c r="AG299" s="296"/>
      <c r="AH299" s="297"/>
      <c r="AI299" s="298"/>
      <c r="AJ299" s="299"/>
      <c r="AK299" s="298"/>
      <c r="AL299" s="299"/>
      <c r="AM299" s="296"/>
      <c r="AN299" s="297"/>
      <c r="AO299" s="296"/>
      <c r="AP299" s="297"/>
      <c r="AQ299" s="298"/>
      <c r="AR299" s="299"/>
      <c r="AS299" s="298"/>
      <c r="AT299" s="299"/>
      <c r="AU299" s="296"/>
      <c r="AV299" s="297"/>
      <c r="AW299" s="296"/>
      <c r="AX299" s="297"/>
      <c r="AY299" s="298"/>
      <c r="AZ299" s="299"/>
      <c r="BA299" s="298"/>
      <c r="BB299" s="299"/>
      <c r="BC299" s="296"/>
      <c r="BD299" s="297"/>
      <c r="BE299" s="296"/>
      <c r="BF299" s="297"/>
      <c r="BG299" s="298"/>
      <c r="BH299" s="299"/>
      <c r="BI299" s="298"/>
      <c r="BJ299" s="299"/>
      <c r="BK299" s="296"/>
      <c r="BL299" s="297"/>
      <c r="BM299" s="296"/>
      <c r="BN299" s="297"/>
      <c r="BO299" s="300"/>
      <c r="BP299" s="300"/>
      <c r="BQ299" s="300"/>
      <c r="BR299" s="66"/>
      <c r="BS299" s="301"/>
      <c r="BT299" s="302"/>
      <c r="BU299" s="324"/>
      <c r="BV299" s="324"/>
      <c r="BW299" s="324"/>
      <c r="BX299" s="324"/>
      <c r="BY299" s="324"/>
      <c r="BZ299" s="324"/>
      <c r="CA299" s="324"/>
      <c r="CB299" s="293"/>
      <c r="CC299" s="294"/>
      <c r="CD299" s="294"/>
      <c r="CE299" s="294"/>
      <c r="CF299" s="294"/>
      <c r="CG299" s="294"/>
      <c r="CH299" s="295"/>
      <c r="CI299" s="62">
        <f t="shared" si="13"/>
        <v>0</v>
      </c>
    </row>
    <row r="300" spans="1:87" ht="35.1" customHeight="1" x14ac:dyDescent="0.25">
      <c r="A300" s="40">
        <f t="shared" si="14"/>
        <v>288</v>
      </c>
      <c r="B300" s="304"/>
      <c r="C300" s="304"/>
      <c r="D300" s="305"/>
      <c r="E300" s="305"/>
      <c r="F300" s="305"/>
      <c r="G300" s="306"/>
      <c r="H300" s="307"/>
      <c r="I300" s="47"/>
      <c r="J300" s="72"/>
      <c r="K300" s="308"/>
      <c r="L300" s="308"/>
      <c r="M300" s="309"/>
      <c r="N300" s="309"/>
      <c r="O300" s="310"/>
      <c r="P300" s="310"/>
      <c r="Q300" s="311"/>
      <c r="R300" s="311"/>
      <c r="S300" s="298"/>
      <c r="T300" s="299"/>
      <c r="U300" s="298"/>
      <c r="V300" s="299"/>
      <c r="W300" s="312"/>
      <c r="X300" s="313"/>
      <c r="Y300" s="312"/>
      <c r="Z300" s="313"/>
      <c r="AA300" s="298"/>
      <c r="AB300" s="299"/>
      <c r="AC300" s="298"/>
      <c r="AD300" s="299"/>
      <c r="AE300" s="312"/>
      <c r="AF300" s="313"/>
      <c r="AG300" s="312"/>
      <c r="AH300" s="313"/>
      <c r="AI300" s="298"/>
      <c r="AJ300" s="299"/>
      <c r="AK300" s="298"/>
      <c r="AL300" s="299"/>
      <c r="AM300" s="312"/>
      <c r="AN300" s="313"/>
      <c r="AO300" s="312"/>
      <c r="AP300" s="313"/>
      <c r="AQ300" s="298"/>
      <c r="AR300" s="299"/>
      <c r="AS300" s="298"/>
      <c r="AT300" s="299"/>
      <c r="AU300" s="312"/>
      <c r="AV300" s="313"/>
      <c r="AW300" s="312"/>
      <c r="AX300" s="313"/>
      <c r="AY300" s="298"/>
      <c r="AZ300" s="299"/>
      <c r="BA300" s="298"/>
      <c r="BB300" s="299"/>
      <c r="BC300" s="312"/>
      <c r="BD300" s="313"/>
      <c r="BE300" s="312"/>
      <c r="BF300" s="313"/>
      <c r="BG300" s="298"/>
      <c r="BH300" s="299"/>
      <c r="BI300" s="298"/>
      <c r="BJ300" s="299"/>
      <c r="BK300" s="312"/>
      <c r="BL300" s="313"/>
      <c r="BM300" s="312"/>
      <c r="BN300" s="313"/>
      <c r="BO300" s="300"/>
      <c r="BP300" s="300"/>
      <c r="BQ300" s="300"/>
      <c r="BR300" s="66"/>
      <c r="BS300" s="314"/>
      <c r="BT300" s="315"/>
      <c r="BU300" s="324"/>
      <c r="BV300" s="324"/>
      <c r="BW300" s="324"/>
      <c r="BX300" s="324"/>
      <c r="BY300" s="324"/>
      <c r="BZ300" s="324"/>
      <c r="CA300" s="324"/>
      <c r="CB300" s="293"/>
      <c r="CC300" s="294"/>
      <c r="CD300" s="294"/>
      <c r="CE300" s="294"/>
      <c r="CF300" s="294"/>
      <c r="CG300" s="294"/>
      <c r="CH300" s="295"/>
      <c r="CI300" s="62">
        <f t="shared" si="13"/>
        <v>0</v>
      </c>
    </row>
    <row r="301" spans="1:87" ht="35.1" customHeight="1" x14ac:dyDescent="0.25">
      <c r="A301" s="40">
        <f t="shared" si="14"/>
        <v>289</v>
      </c>
      <c r="B301" s="305"/>
      <c r="C301" s="305"/>
      <c r="D301" s="316"/>
      <c r="E301" s="316"/>
      <c r="F301" s="316"/>
      <c r="G301" s="317"/>
      <c r="H301" s="318"/>
      <c r="I301" s="47"/>
      <c r="J301" s="71"/>
      <c r="K301" s="308"/>
      <c r="L301" s="308"/>
      <c r="M301" s="319"/>
      <c r="N301" s="319"/>
      <c r="O301" s="310"/>
      <c r="P301" s="310"/>
      <c r="Q301" s="320"/>
      <c r="R301" s="320"/>
      <c r="S301" s="298"/>
      <c r="T301" s="299"/>
      <c r="U301" s="298"/>
      <c r="V301" s="299"/>
      <c r="W301" s="296"/>
      <c r="X301" s="297"/>
      <c r="Y301" s="296"/>
      <c r="Z301" s="297"/>
      <c r="AA301" s="298"/>
      <c r="AB301" s="299"/>
      <c r="AC301" s="298"/>
      <c r="AD301" s="299"/>
      <c r="AE301" s="296"/>
      <c r="AF301" s="297"/>
      <c r="AG301" s="296"/>
      <c r="AH301" s="297"/>
      <c r="AI301" s="298"/>
      <c r="AJ301" s="299"/>
      <c r="AK301" s="298"/>
      <c r="AL301" s="299"/>
      <c r="AM301" s="296"/>
      <c r="AN301" s="297"/>
      <c r="AO301" s="296"/>
      <c r="AP301" s="297"/>
      <c r="AQ301" s="298"/>
      <c r="AR301" s="299"/>
      <c r="AS301" s="298"/>
      <c r="AT301" s="299"/>
      <c r="AU301" s="296"/>
      <c r="AV301" s="297"/>
      <c r="AW301" s="296"/>
      <c r="AX301" s="297"/>
      <c r="AY301" s="298"/>
      <c r="AZ301" s="299"/>
      <c r="BA301" s="298"/>
      <c r="BB301" s="299"/>
      <c r="BC301" s="296"/>
      <c r="BD301" s="297"/>
      <c r="BE301" s="296"/>
      <c r="BF301" s="297"/>
      <c r="BG301" s="298"/>
      <c r="BH301" s="299"/>
      <c r="BI301" s="298"/>
      <c r="BJ301" s="299"/>
      <c r="BK301" s="296"/>
      <c r="BL301" s="297"/>
      <c r="BM301" s="296"/>
      <c r="BN301" s="297"/>
      <c r="BO301" s="300"/>
      <c r="BP301" s="300"/>
      <c r="BQ301" s="300"/>
      <c r="BR301" s="66"/>
      <c r="BS301" s="301"/>
      <c r="BT301" s="302"/>
      <c r="BU301" s="324"/>
      <c r="BV301" s="324"/>
      <c r="BW301" s="324"/>
      <c r="BX301" s="324"/>
      <c r="BY301" s="324"/>
      <c r="BZ301" s="324"/>
      <c r="CA301" s="324"/>
      <c r="CB301" s="293"/>
      <c r="CC301" s="294"/>
      <c r="CD301" s="294"/>
      <c r="CE301" s="294"/>
      <c r="CF301" s="294"/>
      <c r="CG301" s="294"/>
      <c r="CH301" s="295"/>
      <c r="CI301" s="62">
        <f t="shared" si="13"/>
        <v>0</v>
      </c>
    </row>
    <row r="302" spans="1:87" ht="35.1" customHeight="1" x14ac:dyDescent="0.25">
      <c r="A302" s="40">
        <f t="shared" si="14"/>
        <v>290</v>
      </c>
      <c r="B302" s="304"/>
      <c r="C302" s="304"/>
      <c r="D302" s="305"/>
      <c r="E302" s="305"/>
      <c r="F302" s="305"/>
      <c r="G302" s="306"/>
      <c r="H302" s="307"/>
      <c r="I302" s="47"/>
      <c r="J302" s="72"/>
      <c r="K302" s="308"/>
      <c r="L302" s="308"/>
      <c r="M302" s="309"/>
      <c r="N302" s="309"/>
      <c r="O302" s="310"/>
      <c r="P302" s="310"/>
      <c r="Q302" s="311"/>
      <c r="R302" s="311"/>
      <c r="S302" s="298"/>
      <c r="T302" s="299"/>
      <c r="U302" s="298"/>
      <c r="V302" s="299"/>
      <c r="W302" s="312"/>
      <c r="X302" s="313"/>
      <c r="Y302" s="312"/>
      <c r="Z302" s="313"/>
      <c r="AA302" s="298"/>
      <c r="AB302" s="299"/>
      <c r="AC302" s="298"/>
      <c r="AD302" s="299"/>
      <c r="AE302" s="312"/>
      <c r="AF302" s="313"/>
      <c r="AG302" s="312"/>
      <c r="AH302" s="313"/>
      <c r="AI302" s="298"/>
      <c r="AJ302" s="299"/>
      <c r="AK302" s="298"/>
      <c r="AL302" s="299"/>
      <c r="AM302" s="312"/>
      <c r="AN302" s="313"/>
      <c r="AO302" s="312"/>
      <c r="AP302" s="313"/>
      <c r="AQ302" s="298"/>
      <c r="AR302" s="299"/>
      <c r="AS302" s="298"/>
      <c r="AT302" s="299"/>
      <c r="AU302" s="312"/>
      <c r="AV302" s="313"/>
      <c r="AW302" s="312"/>
      <c r="AX302" s="313"/>
      <c r="AY302" s="298"/>
      <c r="AZ302" s="299"/>
      <c r="BA302" s="298"/>
      <c r="BB302" s="299"/>
      <c r="BC302" s="312"/>
      <c r="BD302" s="313"/>
      <c r="BE302" s="312"/>
      <c r="BF302" s="313"/>
      <c r="BG302" s="298"/>
      <c r="BH302" s="299"/>
      <c r="BI302" s="298"/>
      <c r="BJ302" s="299"/>
      <c r="BK302" s="312"/>
      <c r="BL302" s="313"/>
      <c r="BM302" s="312"/>
      <c r="BN302" s="313"/>
      <c r="BO302" s="300"/>
      <c r="BP302" s="300"/>
      <c r="BQ302" s="300"/>
      <c r="BR302" s="66"/>
      <c r="BS302" s="314"/>
      <c r="BT302" s="315"/>
      <c r="BU302" s="324"/>
      <c r="BV302" s="324"/>
      <c r="BW302" s="324"/>
      <c r="BX302" s="324"/>
      <c r="BY302" s="324"/>
      <c r="BZ302" s="324"/>
      <c r="CA302" s="324"/>
      <c r="CB302" s="293"/>
      <c r="CC302" s="294"/>
      <c r="CD302" s="294"/>
      <c r="CE302" s="294"/>
      <c r="CF302" s="294"/>
      <c r="CG302" s="294"/>
      <c r="CH302" s="295"/>
      <c r="CI302" s="62">
        <f t="shared" si="13"/>
        <v>0</v>
      </c>
    </row>
    <row r="303" spans="1:87" ht="35.1" customHeight="1" x14ac:dyDescent="0.25">
      <c r="A303" s="40">
        <f t="shared" si="14"/>
        <v>291</v>
      </c>
      <c r="B303" s="305"/>
      <c r="C303" s="305"/>
      <c r="D303" s="316"/>
      <c r="E303" s="316"/>
      <c r="F303" s="316"/>
      <c r="G303" s="317"/>
      <c r="H303" s="318"/>
      <c r="I303" s="47"/>
      <c r="J303" s="71"/>
      <c r="K303" s="308"/>
      <c r="L303" s="308"/>
      <c r="M303" s="319"/>
      <c r="N303" s="319"/>
      <c r="O303" s="310"/>
      <c r="P303" s="310"/>
      <c r="Q303" s="320"/>
      <c r="R303" s="320"/>
      <c r="S303" s="298"/>
      <c r="T303" s="299"/>
      <c r="U303" s="298"/>
      <c r="V303" s="299"/>
      <c r="W303" s="296"/>
      <c r="X303" s="297"/>
      <c r="Y303" s="296"/>
      <c r="Z303" s="297"/>
      <c r="AA303" s="298"/>
      <c r="AB303" s="299"/>
      <c r="AC303" s="298"/>
      <c r="AD303" s="299"/>
      <c r="AE303" s="296"/>
      <c r="AF303" s="297"/>
      <c r="AG303" s="296"/>
      <c r="AH303" s="297"/>
      <c r="AI303" s="298"/>
      <c r="AJ303" s="299"/>
      <c r="AK303" s="298"/>
      <c r="AL303" s="299"/>
      <c r="AM303" s="296"/>
      <c r="AN303" s="297"/>
      <c r="AO303" s="296"/>
      <c r="AP303" s="297"/>
      <c r="AQ303" s="298"/>
      <c r="AR303" s="299"/>
      <c r="AS303" s="298"/>
      <c r="AT303" s="299"/>
      <c r="AU303" s="296"/>
      <c r="AV303" s="297"/>
      <c r="AW303" s="296"/>
      <c r="AX303" s="297"/>
      <c r="AY303" s="298"/>
      <c r="AZ303" s="299"/>
      <c r="BA303" s="298"/>
      <c r="BB303" s="299"/>
      <c r="BC303" s="296"/>
      <c r="BD303" s="297"/>
      <c r="BE303" s="296"/>
      <c r="BF303" s="297"/>
      <c r="BG303" s="298"/>
      <c r="BH303" s="299"/>
      <c r="BI303" s="298"/>
      <c r="BJ303" s="299"/>
      <c r="BK303" s="296"/>
      <c r="BL303" s="297"/>
      <c r="BM303" s="296"/>
      <c r="BN303" s="297"/>
      <c r="BO303" s="300"/>
      <c r="BP303" s="300"/>
      <c r="BQ303" s="300"/>
      <c r="BR303" s="66"/>
      <c r="BS303" s="301"/>
      <c r="BT303" s="302"/>
      <c r="BU303" s="324"/>
      <c r="BV303" s="324"/>
      <c r="BW303" s="324"/>
      <c r="BX303" s="324"/>
      <c r="BY303" s="324"/>
      <c r="BZ303" s="324"/>
      <c r="CA303" s="324"/>
      <c r="CB303" s="293"/>
      <c r="CC303" s="294"/>
      <c r="CD303" s="294"/>
      <c r="CE303" s="294"/>
      <c r="CF303" s="294"/>
      <c r="CG303" s="294"/>
      <c r="CH303" s="295"/>
      <c r="CI303" s="62">
        <f t="shared" si="13"/>
        <v>0</v>
      </c>
    </row>
    <row r="304" spans="1:87" ht="35.1" customHeight="1" x14ac:dyDescent="0.25">
      <c r="A304" s="40">
        <f t="shared" si="14"/>
        <v>292</v>
      </c>
      <c r="B304" s="304"/>
      <c r="C304" s="304"/>
      <c r="D304" s="305"/>
      <c r="E304" s="305"/>
      <c r="F304" s="305"/>
      <c r="G304" s="306"/>
      <c r="H304" s="307"/>
      <c r="I304" s="47"/>
      <c r="J304" s="72"/>
      <c r="K304" s="308"/>
      <c r="L304" s="308"/>
      <c r="M304" s="309"/>
      <c r="N304" s="309"/>
      <c r="O304" s="310"/>
      <c r="P304" s="310"/>
      <c r="Q304" s="311"/>
      <c r="R304" s="311"/>
      <c r="S304" s="298"/>
      <c r="T304" s="299"/>
      <c r="U304" s="298"/>
      <c r="V304" s="299"/>
      <c r="W304" s="312"/>
      <c r="X304" s="313"/>
      <c r="Y304" s="312"/>
      <c r="Z304" s="313"/>
      <c r="AA304" s="298"/>
      <c r="AB304" s="299"/>
      <c r="AC304" s="298"/>
      <c r="AD304" s="299"/>
      <c r="AE304" s="312"/>
      <c r="AF304" s="313"/>
      <c r="AG304" s="312"/>
      <c r="AH304" s="313"/>
      <c r="AI304" s="298"/>
      <c r="AJ304" s="299"/>
      <c r="AK304" s="298"/>
      <c r="AL304" s="299"/>
      <c r="AM304" s="312"/>
      <c r="AN304" s="313"/>
      <c r="AO304" s="312"/>
      <c r="AP304" s="313"/>
      <c r="AQ304" s="298"/>
      <c r="AR304" s="299"/>
      <c r="AS304" s="298"/>
      <c r="AT304" s="299"/>
      <c r="AU304" s="312"/>
      <c r="AV304" s="313"/>
      <c r="AW304" s="312"/>
      <c r="AX304" s="313"/>
      <c r="AY304" s="298"/>
      <c r="AZ304" s="299"/>
      <c r="BA304" s="298"/>
      <c r="BB304" s="299"/>
      <c r="BC304" s="312"/>
      <c r="BD304" s="313"/>
      <c r="BE304" s="312"/>
      <c r="BF304" s="313"/>
      <c r="BG304" s="298"/>
      <c r="BH304" s="299"/>
      <c r="BI304" s="298"/>
      <c r="BJ304" s="299"/>
      <c r="BK304" s="312"/>
      <c r="BL304" s="313"/>
      <c r="BM304" s="312"/>
      <c r="BN304" s="313"/>
      <c r="BO304" s="300"/>
      <c r="BP304" s="300"/>
      <c r="BQ304" s="300"/>
      <c r="BR304" s="66"/>
      <c r="BS304" s="314"/>
      <c r="BT304" s="315"/>
      <c r="BU304" s="324"/>
      <c r="BV304" s="324"/>
      <c r="BW304" s="324"/>
      <c r="BX304" s="324"/>
      <c r="BY304" s="324"/>
      <c r="BZ304" s="324"/>
      <c r="CA304" s="324"/>
      <c r="CB304" s="293"/>
      <c r="CC304" s="294"/>
      <c r="CD304" s="294"/>
      <c r="CE304" s="294"/>
      <c r="CF304" s="294"/>
      <c r="CG304" s="294"/>
      <c r="CH304" s="295"/>
      <c r="CI304" s="62">
        <f t="shared" si="13"/>
        <v>0</v>
      </c>
    </row>
    <row r="305" spans="1:87" ht="35.1" customHeight="1" x14ac:dyDescent="0.25">
      <c r="A305" s="40">
        <f t="shared" si="14"/>
        <v>293</v>
      </c>
      <c r="B305" s="305"/>
      <c r="C305" s="305"/>
      <c r="D305" s="316"/>
      <c r="E305" s="316"/>
      <c r="F305" s="316"/>
      <c r="G305" s="317"/>
      <c r="H305" s="318"/>
      <c r="I305" s="47"/>
      <c r="J305" s="71"/>
      <c r="K305" s="308"/>
      <c r="L305" s="308"/>
      <c r="M305" s="319"/>
      <c r="N305" s="319"/>
      <c r="O305" s="310"/>
      <c r="P305" s="310"/>
      <c r="Q305" s="320"/>
      <c r="R305" s="320"/>
      <c r="S305" s="298"/>
      <c r="T305" s="299"/>
      <c r="U305" s="298"/>
      <c r="V305" s="299"/>
      <c r="W305" s="296"/>
      <c r="X305" s="297"/>
      <c r="Y305" s="296"/>
      <c r="Z305" s="297"/>
      <c r="AA305" s="298"/>
      <c r="AB305" s="299"/>
      <c r="AC305" s="298"/>
      <c r="AD305" s="299"/>
      <c r="AE305" s="296"/>
      <c r="AF305" s="297"/>
      <c r="AG305" s="296"/>
      <c r="AH305" s="297"/>
      <c r="AI305" s="298"/>
      <c r="AJ305" s="299"/>
      <c r="AK305" s="298"/>
      <c r="AL305" s="299"/>
      <c r="AM305" s="296"/>
      <c r="AN305" s="297"/>
      <c r="AO305" s="296"/>
      <c r="AP305" s="297"/>
      <c r="AQ305" s="298"/>
      <c r="AR305" s="299"/>
      <c r="AS305" s="298"/>
      <c r="AT305" s="299"/>
      <c r="AU305" s="296"/>
      <c r="AV305" s="297"/>
      <c r="AW305" s="296"/>
      <c r="AX305" s="297"/>
      <c r="AY305" s="298"/>
      <c r="AZ305" s="299"/>
      <c r="BA305" s="298"/>
      <c r="BB305" s="299"/>
      <c r="BC305" s="296"/>
      <c r="BD305" s="297"/>
      <c r="BE305" s="296"/>
      <c r="BF305" s="297"/>
      <c r="BG305" s="298"/>
      <c r="BH305" s="299"/>
      <c r="BI305" s="298"/>
      <c r="BJ305" s="299"/>
      <c r="BK305" s="296"/>
      <c r="BL305" s="297"/>
      <c r="BM305" s="296"/>
      <c r="BN305" s="297"/>
      <c r="BO305" s="300"/>
      <c r="BP305" s="300"/>
      <c r="BQ305" s="300"/>
      <c r="BR305" s="66"/>
      <c r="BS305" s="301"/>
      <c r="BT305" s="302"/>
      <c r="BU305" s="324"/>
      <c r="BV305" s="324"/>
      <c r="BW305" s="324"/>
      <c r="BX305" s="324"/>
      <c r="BY305" s="324"/>
      <c r="BZ305" s="324"/>
      <c r="CA305" s="324"/>
      <c r="CB305" s="293"/>
      <c r="CC305" s="294"/>
      <c r="CD305" s="294"/>
      <c r="CE305" s="294"/>
      <c r="CF305" s="294"/>
      <c r="CG305" s="294"/>
      <c r="CH305" s="295"/>
      <c r="CI305" s="62">
        <f t="shared" si="13"/>
        <v>0</v>
      </c>
    </row>
    <row r="306" spans="1:87" ht="35.1" customHeight="1" x14ac:dyDescent="0.25">
      <c r="A306" s="40">
        <f t="shared" si="14"/>
        <v>294</v>
      </c>
      <c r="B306" s="304"/>
      <c r="C306" s="304"/>
      <c r="D306" s="305"/>
      <c r="E306" s="305"/>
      <c r="F306" s="305"/>
      <c r="G306" s="306"/>
      <c r="H306" s="307"/>
      <c r="I306" s="47"/>
      <c r="J306" s="72"/>
      <c r="K306" s="308"/>
      <c r="L306" s="308"/>
      <c r="M306" s="309"/>
      <c r="N306" s="309"/>
      <c r="O306" s="310"/>
      <c r="P306" s="310"/>
      <c r="Q306" s="311"/>
      <c r="R306" s="311"/>
      <c r="S306" s="298"/>
      <c r="T306" s="299"/>
      <c r="U306" s="298"/>
      <c r="V306" s="299"/>
      <c r="W306" s="312"/>
      <c r="X306" s="313"/>
      <c r="Y306" s="312"/>
      <c r="Z306" s="313"/>
      <c r="AA306" s="298"/>
      <c r="AB306" s="299"/>
      <c r="AC306" s="298"/>
      <c r="AD306" s="299"/>
      <c r="AE306" s="312"/>
      <c r="AF306" s="313"/>
      <c r="AG306" s="312"/>
      <c r="AH306" s="313"/>
      <c r="AI306" s="298"/>
      <c r="AJ306" s="299"/>
      <c r="AK306" s="298"/>
      <c r="AL306" s="299"/>
      <c r="AM306" s="312"/>
      <c r="AN306" s="313"/>
      <c r="AO306" s="312"/>
      <c r="AP306" s="313"/>
      <c r="AQ306" s="298"/>
      <c r="AR306" s="299"/>
      <c r="AS306" s="298"/>
      <c r="AT306" s="299"/>
      <c r="AU306" s="312"/>
      <c r="AV306" s="313"/>
      <c r="AW306" s="312"/>
      <c r="AX306" s="313"/>
      <c r="AY306" s="298"/>
      <c r="AZ306" s="299"/>
      <c r="BA306" s="298"/>
      <c r="BB306" s="299"/>
      <c r="BC306" s="312"/>
      <c r="BD306" s="313"/>
      <c r="BE306" s="312"/>
      <c r="BF306" s="313"/>
      <c r="BG306" s="298"/>
      <c r="BH306" s="299"/>
      <c r="BI306" s="298"/>
      <c r="BJ306" s="299"/>
      <c r="BK306" s="312"/>
      <c r="BL306" s="313"/>
      <c r="BM306" s="312"/>
      <c r="BN306" s="313"/>
      <c r="BO306" s="300"/>
      <c r="BP306" s="300"/>
      <c r="BQ306" s="300"/>
      <c r="BR306" s="66"/>
      <c r="BS306" s="314"/>
      <c r="BT306" s="315"/>
      <c r="BU306" s="324"/>
      <c r="BV306" s="324"/>
      <c r="BW306" s="324"/>
      <c r="BX306" s="324"/>
      <c r="BY306" s="324"/>
      <c r="BZ306" s="324"/>
      <c r="CA306" s="324"/>
      <c r="CB306" s="293"/>
      <c r="CC306" s="294"/>
      <c r="CD306" s="294"/>
      <c r="CE306" s="294"/>
      <c r="CF306" s="294"/>
      <c r="CG306" s="294"/>
      <c r="CH306" s="295"/>
      <c r="CI306" s="62">
        <f t="shared" si="13"/>
        <v>0</v>
      </c>
    </row>
    <row r="307" spans="1:87" ht="35.1" customHeight="1" x14ac:dyDescent="0.25">
      <c r="A307" s="40">
        <f>ROW(A295)</f>
        <v>295</v>
      </c>
      <c r="B307" s="305"/>
      <c r="C307" s="305"/>
      <c r="D307" s="316"/>
      <c r="E307" s="316"/>
      <c r="F307" s="316"/>
      <c r="G307" s="317"/>
      <c r="H307" s="318"/>
      <c r="I307" s="47"/>
      <c r="J307" s="71"/>
      <c r="K307" s="308"/>
      <c r="L307" s="308"/>
      <c r="M307" s="319"/>
      <c r="N307" s="319"/>
      <c r="O307" s="310"/>
      <c r="P307" s="310"/>
      <c r="Q307" s="320"/>
      <c r="R307" s="320"/>
      <c r="S307" s="298"/>
      <c r="T307" s="299"/>
      <c r="U307" s="298"/>
      <c r="V307" s="299"/>
      <c r="W307" s="296"/>
      <c r="X307" s="297"/>
      <c r="Y307" s="296"/>
      <c r="Z307" s="297"/>
      <c r="AA307" s="298"/>
      <c r="AB307" s="299"/>
      <c r="AC307" s="298"/>
      <c r="AD307" s="299"/>
      <c r="AE307" s="296"/>
      <c r="AF307" s="297"/>
      <c r="AG307" s="296"/>
      <c r="AH307" s="297"/>
      <c r="AI307" s="298"/>
      <c r="AJ307" s="299"/>
      <c r="AK307" s="298"/>
      <c r="AL307" s="299"/>
      <c r="AM307" s="296"/>
      <c r="AN307" s="297"/>
      <c r="AO307" s="296"/>
      <c r="AP307" s="297"/>
      <c r="AQ307" s="298"/>
      <c r="AR307" s="299"/>
      <c r="AS307" s="298"/>
      <c r="AT307" s="299"/>
      <c r="AU307" s="296"/>
      <c r="AV307" s="297"/>
      <c r="AW307" s="296"/>
      <c r="AX307" s="297"/>
      <c r="AY307" s="298"/>
      <c r="AZ307" s="299"/>
      <c r="BA307" s="298"/>
      <c r="BB307" s="299"/>
      <c r="BC307" s="296"/>
      <c r="BD307" s="297"/>
      <c r="BE307" s="296"/>
      <c r="BF307" s="297"/>
      <c r="BG307" s="298"/>
      <c r="BH307" s="299"/>
      <c r="BI307" s="298"/>
      <c r="BJ307" s="299"/>
      <c r="BK307" s="296"/>
      <c r="BL307" s="297"/>
      <c r="BM307" s="296"/>
      <c r="BN307" s="297"/>
      <c r="BO307" s="321"/>
      <c r="BP307" s="322"/>
      <c r="BQ307" s="323"/>
      <c r="BR307" s="66"/>
      <c r="BS307" s="301"/>
      <c r="BT307" s="302"/>
      <c r="BU307" s="324"/>
      <c r="BV307" s="324"/>
      <c r="BW307" s="324"/>
      <c r="BX307" s="324"/>
      <c r="BY307" s="324"/>
      <c r="BZ307" s="324"/>
      <c r="CA307" s="324"/>
      <c r="CB307" s="293"/>
      <c r="CC307" s="294"/>
      <c r="CD307" s="294"/>
      <c r="CE307" s="294"/>
      <c r="CF307" s="294"/>
      <c r="CG307" s="294"/>
      <c r="CH307" s="295"/>
      <c r="CI307" s="62">
        <f t="shared" si="13"/>
        <v>0</v>
      </c>
    </row>
    <row r="308" spans="1:87" ht="35.1" customHeight="1" x14ac:dyDescent="0.25">
      <c r="A308" s="40">
        <f t="shared" si="14"/>
        <v>296</v>
      </c>
      <c r="B308" s="304"/>
      <c r="C308" s="304"/>
      <c r="D308" s="305"/>
      <c r="E308" s="305"/>
      <c r="F308" s="305"/>
      <c r="G308" s="306"/>
      <c r="H308" s="307"/>
      <c r="I308" s="47"/>
      <c r="J308" s="72"/>
      <c r="K308" s="308"/>
      <c r="L308" s="308"/>
      <c r="M308" s="309"/>
      <c r="N308" s="309"/>
      <c r="O308" s="310"/>
      <c r="P308" s="310"/>
      <c r="Q308" s="311"/>
      <c r="R308" s="311"/>
      <c r="S308" s="298"/>
      <c r="T308" s="299"/>
      <c r="U308" s="298"/>
      <c r="V308" s="299"/>
      <c r="W308" s="312"/>
      <c r="X308" s="313"/>
      <c r="Y308" s="312"/>
      <c r="Z308" s="313"/>
      <c r="AA308" s="298"/>
      <c r="AB308" s="299"/>
      <c r="AC308" s="298"/>
      <c r="AD308" s="299"/>
      <c r="AE308" s="312"/>
      <c r="AF308" s="313"/>
      <c r="AG308" s="312"/>
      <c r="AH308" s="313"/>
      <c r="AI308" s="298"/>
      <c r="AJ308" s="299"/>
      <c r="AK308" s="298"/>
      <c r="AL308" s="299"/>
      <c r="AM308" s="312"/>
      <c r="AN308" s="313"/>
      <c r="AO308" s="312"/>
      <c r="AP308" s="313"/>
      <c r="AQ308" s="298"/>
      <c r="AR308" s="299"/>
      <c r="AS308" s="298"/>
      <c r="AT308" s="299"/>
      <c r="AU308" s="312"/>
      <c r="AV308" s="313"/>
      <c r="AW308" s="312"/>
      <c r="AX308" s="313"/>
      <c r="AY308" s="298"/>
      <c r="AZ308" s="299"/>
      <c r="BA308" s="298"/>
      <c r="BB308" s="299"/>
      <c r="BC308" s="312"/>
      <c r="BD308" s="313"/>
      <c r="BE308" s="312"/>
      <c r="BF308" s="313"/>
      <c r="BG308" s="298"/>
      <c r="BH308" s="299"/>
      <c r="BI308" s="298"/>
      <c r="BJ308" s="299"/>
      <c r="BK308" s="312"/>
      <c r="BL308" s="313"/>
      <c r="BM308" s="312"/>
      <c r="BN308" s="313"/>
      <c r="BO308" s="300"/>
      <c r="BP308" s="300"/>
      <c r="BQ308" s="300"/>
      <c r="BR308" s="66"/>
      <c r="BS308" s="314"/>
      <c r="BT308" s="315"/>
      <c r="BU308" s="324"/>
      <c r="BV308" s="324"/>
      <c r="BW308" s="324"/>
      <c r="BX308" s="324"/>
      <c r="BY308" s="324"/>
      <c r="BZ308" s="324"/>
      <c r="CA308" s="324"/>
      <c r="CB308" s="293"/>
      <c r="CC308" s="294"/>
      <c r="CD308" s="294"/>
      <c r="CE308" s="294"/>
      <c r="CF308" s="294"/>
      <c r="CG308" s="294"/>
      <c r="CH308" s="295"/>
      <c r="CI308" s="62">
        <f t="shared" si="13"/>
        <v>0</v>
      </c>
    </row>
    <row r="309" spans="1:87" ht="35.1" customHeight="1" x14ac:dyDescent="0.25">
      <c r="A309" s="40">
        <f t="shared" si="14"/>
        <v>297</v>
      </c>
      <c r="B309" s="305"/>
      <c r="C309" s="305"/>
      <c r="D309" s="316"/>
      <c r="E309" s="316"/>
      <c r="F309" s="316"/>
      <c r="G309" s="317"/>
      <c r="H309" s="318"/>
      <c r="I309" s="47"/>
      <c r="J309" s="71"/>
      <c r="K309" s="308"/>
      <c r="L309" s="308"/>
      <c r="M309" s="319"/>
      <c r="N309" s="319"/>
      <c r="O309" s="310"/>
      <c r="P309" s="310"/>
      <c r="Q309" s="320"/>
      <c r="R309" s="320"/>
      <c r="S309" s="298"/>
      <c r="T309" s="299"/>
      <c r="U309" s="298"/>
      <c r="V309" s="299"/>
      <c r="W309" s="296"/>
      <c r="X309" s="297"/>
      <c r="Y309" s="296"/>
      <c r="Z309" s="297"/>
      <c r="AA309" s="298"/>
      <c r="AB309" s="299"/>
      <c r="AC309" s="298"/>
      <c r="AD309" s="299"/>
      <c r="AE309" s="296"/>
      <c r="AF309" s="297"/>
      <c r="AG309" s="296"/>
      <c r="AH309" s="297"/>
      <c r="AI309" s="298"/>
      <c r="AJ309" s="299"/>
      <c r="AK309" s="298"/>
      <c r="AL309" s="299"/>
      <c r="AM309" s="296"/>
      <c r="AN309" s="297"/>
      <c r="AO309" s="296"/>
      <c r="AP309" s="297"/>
      <c r="AQ309" s="298"/>
      <c r="AR309" s="299"/>
      <c r="AS309" s="298"/>
      <c r="AT309" s="299"/>
      <c r="AU309" s="296"/>
      <c r="AV309" s="297"/>
      <c r="AW309" s="296"/>
      <c r="AX309" s="297"/>
      <c r="AY309" s="298"/>
      <c r="AZ309" s="299"/>
      <c r="BA309" s="298"/>
      <c r="BB309" s="299"/>
      <c r="BC309" s="296"/>
      <c r="BD309" s="297"/>
      <c r="BE309" s="296"/>
      <c r="BF309" s="297"/>
      <c r="BG309" s="298"/>
      <c r="BH309" s="299"/>
      <c r="BI309" s="298"/>
      <c r="BJ309" s="299"/>
      <c r="BK309" s="296"/>
      <c r="BL309" s="297"/>
      <c r="BM309" s="296"/>
      <c r="BN309" s="297"/>
      <c r="BO309" s="300"/>
      <c r="BP309" s="300"/>
      <c r="BQ309" s="300"/>
      <c r="BR309" s="66"/>
      <c r="BS309" s="301"/>
      <c r="BT309" s="302"/>
      <c r="BU309" s="324"/>
      <c r="BV309" s="324"/>
      <c r="BW309" s="324"/>
      <c r="BX309" s="324"/>
      <c r="BY309" s="324"/>
      <c r="BZ309" s="324"/>
      <c r="CA309" s="324"/>
      <c r="CB309" s="293"/>
      <c r="CC309" s="294"/>
      <c r="CD309" s="294"/>
      <c r="CE309" s="294"/>
      <c r="CF309" s="294"/>
      <c r="CG309" s="294"/>
      <c r="CH309" s="295"/>
      <c r="CI309" s="62">
        <f t="shared" si="13"/>
        <v>0</v>
      </c>
    </row>
    <row r="310" spans="1:87" ht="35.1" customHeight="1" x14ac:dyDescent="0.25">
      <c r="A310" s="40">
        <f t="shared" si="14"/>
        <v>298</v>
      </c>
      <c r="B310" s="304"/>
      <c r="C310" s="304"/>
      <c r="D310" s="305"/>
      <c r="E310" s="305"/>
      <c r="F310" s="305"/>
      <c r="G310" s="306"/>
      <c r="H310" s="307"/>
      <c r="I310" s="47"/>
      <c r="J310" s="72"/>
      <c r="K310" s="308"/>
      <c r="L310" s="308"/>
      <c r="M310" s="309"/>
      <c r="N310" s="309"/>
      <c r="O310" s="310"/>
      <c r="P310" s="310"/>
      <c r="Q310" s="311"/>
      <c r="R310" s="311"/>
      <c r="S310" s="298"/>
      <c r="T310" s="299"/>
      <c r="U310" s="298"/>
      <c r="V310" s="299"/>
      <c r="W310" s="312"/>
      <c r="X310" s="313"/>
      <c r="Y310" s="312"/>
      <c r="Z310" s="313"/>
      <c r="AA310" s="298"/>
      <c r="AB310" s="299"/>
      <c r="AC310" s="298"/>
      <c r="AD310" s="299"/>
      <c r="AE310" s="312"/>
      <c r="AF310" s="313"/>
      <c r="AG310" s="312"/>
      <c r="AH310" s="313"/>
      <c r="AI310" s="298"/>
      <c r="AJ310" s="299"/>
      <c r="AK310" s="298"/>
      <c r="AL310" s="299"/>
      <c r="AM310" s="312"/>
      <c r="AN310" s="313"/>
      <c r="AO310" s="312"/>
      <c r="AP310" s="313"/>
      <c r="AQ310" s="298"/>
      <c r="AR310" s="299"/>
      <c r="AS310" s="298"/>
      <c r="AT310" s="299"/>
      <c r="AU310" s="312"/>
      <c r="AV310" s="313"/>
      <c r="AW310" s="312"/>
      <c r="AX310" s="313"/>
      <c r="AY310" s="298"/>
      <c r="AZ310" s="299"/>
      <c r="BA310" s="298"/>
      <c r="BB310" s="299"/>
      <c r="BC310" s="312"/>
      <c r="BD310" s="313"/>
      <c r="BE310" s="312"/>
      <c r="BF310" s="313"/>
      <c r="BG310" s="298"/>
      <c r="BH310" s="299"/>
      <c r="BI310" s="298"/>
      <c r="BJ310" s="299"/>
      <c r="BK310" s="312"/>
      <c r="BL310" s="313"/>
      <c r="BM310" s="312"/>
      <c r="BN310" s="313"/>
      <c r="BO310" s="300"/>
      <c r="BP310" s="300"/>
      <c r="BQ310" s="300"/>
      <c r="BR310" s="66"/>
      <c r="BS310" s="314"/>
      <c r="BT310" s="315"/>
      <c r="BU310" s="324"/>
      <c r="BV310" s="324"/>
      <c r="BW310" s="324"/>
      <c r="BX310" s="324"/>
      <c r="BY310" s="324"/>
      <c r="BZ310" s="324"/>
      <c r="CA310" s="324"/>
      <c r="CB310" s="293"/>
      <c r="CC310" s="294"/>
      <c r="CD310" s="294"/>
      <c r="CE310" s="294"/>
      <c r="CF310" s="294"/>
      <c r="CG310" s="294"/>
      <c r="CH310" s="295"/>
      <c r="CI310" s="62">
        <f t="shared" si="13"/>
        <v>0</v>
      </c>
    </row>
    <row r="311" spans="1:87" ht="35.1" customHeight="1" x14ac:dyDescent="0.25">
      <c r="A311" s="40">
        <f t="shared" si="14"/>
        <v>299</v>
      </c>
      <c r="B311" s="305"/>
      <c r="C311" s="305"/>
      <c r="D311" s="316"/>
      <c r="E311" s="316"/>
      <c r="F311" s="316"/>
      <c r="G311" s="317"/>
      <c r="H311" s="318"/>
      <c r="I311" s="47"/>
      <c r="J311" s="71"/>
      <c r="K311" s="308"/>
      <c r="L311" s="308"/>
      <c r="M311" s="319"/>
      <c r="N311" s="319"/>
      <c r="O311" s="310"/>
      <c r="P311" s="310"/>
      <c r="Q311" s="320"/>
      <c r="R311" s="320"/>
      <c r="S311" s="298"/>
      <c r="T311" s="299"/>
      <c r="U311" s="298"/>
      <c r="V311" s="299"/>
      <c r="W311" s="296"/>
      <c r="X311" s="297"/>
      <c r="Y311" s="296"/>
      <c r="Z311" s="297"/>
      <c r="AA311" s="298"/>
      <c r="AB311" s="299"/>
      <c r="AC311" s="298"/>
      <c r="AD311" s="299"/>
      <c r="AE311" s="296"/>
      <c r="AF311" s="297"/>
      <c r="AG311" s="296"/>
      <c r="AH311" s="297"/>
      <c r="AI311" s="298"/>
      <c r="AJ311" s="299"/>
      <c r="AK311" s="298"/>
      <c r="AL311" s="299"/>
      <c r="AM311" s="296"/>
      <c r="AN311" s="297"/>
      <c r="AO311" s="296"/>
      <c r="AP311" s="297"/>
      <c r="AQ311" s="298"/>
      <c r="AR311" s="299"/>
      <c r="AS311" s="298"/>
      <c r="AT311" s="299"/>
      <c r="AU311" s="296"/>
      <c r="AV311" s="297"/>
      <c r="AW311" s="296"/>
      <c r="AX311" s="297"/>
      <c r="AY311" s="298"/>
      <c r="AZ311" s="299"/>
      <c r="BA311" s="298"/>
      <c r="BB311" s="299"/>
      <c r="BC311" s="296"/>
      <c r="BD311" s="297"/>
      <c r="BE311" s="296"/>
      <c r="BF311" s="297"/>
      <c r="BG311" s="298"/>
      <c r="BH311" s="299"/>
      <c r="BI311" s="298"/>
      <c r="BJ311" s="299"/>
      <c r="BK311" s="296"/>
      <c r="BL311" s="297"/>
      <c r="BM311" s="296"/>
      <c r="BN311" s="297"/>
      <c r="BO311" s="300"/>
      <c r="BP311" s="300"/>
      <c r="BQ311" s="300"/>
      <c r="BR311" s="66"/>
      <c r="BS311" s="301"/>
      <c r="BT311" s="302"/>
      <c r="BU311" s="324"/>
      <c r="BV311" s="324"/>
      <c r="BW311" s="324"/>
      <c r="BX311" s="324"/>
      <c r="BY311" s="324"/>
      <c r="BZ311" s="324"/>
      <c r="CA311" s="324"/>
      <c r="CB311" s="293"/>
      <c r="CC311" s="294"/>
      <c r="CD311" s="294"/>
      <c r="CE311" s="294"/>
      <c r="CF311" s="294"/>
      <c r="CG311" s="294"/>
      <c r="CH311" s="295"/>
      <c r="CI311" s="62">
        <f t="shared" si="13"/>
        <v>0</v>
      </c>
    </row>
    <row r="312" spans="1:87" ht="35.1" customHeight="1" x14ac:dyDescent="0.25">
      <c r="A312" s="40">
        <f t="shared" si="14"/>
        <v>300</v>
      </c>
      <c r="B312" s="304"/>
      <c r="C312" s="304"/>
      <c r="D312" s="305"/>
      <c r="E312" s="305"/>
      <c r="F312" s="305"/>
      <c r="G312" s="306"/>
      <c r="H312" s="307"/>
      <c r="I312" s="47"/>
      <c r="J312" s="72"/>
      <c r="K312" s="308"/>
      <c r="L312" s="308"/>
      <c r="M312" s="309"/>
      <c r="N312" s="309"/>
      <c r="O312" s="310"/>
      <c r="P312" s="310"/>
      <c r="Q312" s="311"/>
      <c r="R312" s="311"/>
      <c r="S312" s="298"/>
      <c r="T312" s="299"/>
      <c r="U312" s="298"/>
      <c r="V312" s="299"/>
      <c r="W312" s="312"/>
      <c r="X312" s="313"/>
      <c r="Y312" s="312"/>
      <c r="Z312" s="313"/>
      <c r="AA312" s="298"/>
      <c r="AB312" s="299"/>
      <c r="AC312" s="298"/>
      <c r="AD312" s="299"/>
      <c r="AE312" s="312"/>
      <c r="AF312" s="313"/>
      <c r="AG312" s="312"/>
      <c r="AH312" s="313"/>
      <c r="AI312" s="298"/>
      <c r="AJ312" s="299"/>
      <c r="AK312" s="298"/>
      <c r="AL312" s="299"/>
      <c r="AM312" s="312"/>
      <c r="AN312" s="313"/>
      <c r="AO312" s="312"/>
      <c r="AP312" s="313"/>
      <c r="AQ312" s="298"/>
      <c r="AR312" s="299"/>
      <c r="AS312" s="298"/>
      <c r="AT312" s="299"/>
      <c r="AU312" s="312"/>
      <c r="AV312" s="313"/>
      <c r="AW312" s="312"/>
      <c r="AX312" s="313"/>
      <c r="AY312" s="298"/>
      <c r="AZ312" s="299"/>
      <c r="BA312" s="298"/>
      <c r="BB312" s="299"/>
      <c r="BC312" s="312"/>
      <c r="BD312" s="313"/>
      <c r="BE312" s="312"/>
      <c r="BF312" s="313"/>
      <c r="BG312" s="298"/>
      <c r="BH312" s="299"/>
      <c r="BI312" s="298"/>
      <c r="BJ312" s="299"/>
      <c r="BK312" s="312"/>
      <c r="BL312" s="313"/>
      <c r="BM312" s="312"/>
      <c r="BN312" s="313"/>
      <c r="BO312" s="300"/>
      <c r="BP312" s="300"/>
      <c r="BQ312" s="300"/>
      <c r="BR312" s="66"/>
      <c r="BS312" s="314"/>
      <c r="BT312" s="315"/>
      <c r="BU312" s="324"/>
      <c r="BV312" s="324"/>
      <c r="BW312" s="324"/>
      <c r="BX312" s="324"/>
      <c r="BY312" s="324"/>
      <c r="BZ312" s="324"/>
      <c r="CA312" s="324"/>
      <c r="CB312" s="293"/>
      <c r="CC312" s="294"/>
      <c r="CD312" s="294"/>
      <c r="CE312" s="294"/>
      <c r="CF312" s="294"/>
      <c r="CG312" s="294"/>
      <c r="CH312" s="295"/>
      <c r="CI312" s="62">
        <f t="shared" si="13"/>
        <v>0</v>
      </c>
    </row>
    <row r="313" spans="1:87" ht="35.1" customHeight="1" x14ac:dyDescent="0.25">
      <c r="A313" s="40">
        <f t="shared" si="14"/>
        <v>301</v>
      </c>
      <c r="B313" s="305"/>
      <c r="C313" s="305"/>
      <c r="D313" s="316"/>
      <c r="E313" s="316"/>
      <c r="F313" s="316"/>
      <c r="G313" s="317"/>
      <c r="H313" s="318"/>
      <c r="I313" s="47"/>
      <c r="J313" s="71"/>
      <c r="K313" s="308"/>
      <c r="L313" s="308"/>
      <c r="M313" s="319"/>
      <c r="N313" s="319"/>
      <c r="O313" s="310"/>
      <c r="P313" s="310"/>
      <c r="Q313" s="320"/>
      <c r="R313" s="320"/>
      <c r="S313" s="298"/>
      <c r="T313" s="299"/>
      <c r="U313" s="298"/>
      <c r="V313" s="299"/>
      <c r="W313" s="296"/>
      <c r="X313" s="297"/>
      <c r="Y313" s="296"/>
      <c r="Z313" s="297"/>
      <c r="AA313" s="298"/>
      <c r="AB313" s="299"/>
      <c r="AC313" s="298"/>
      <c r="AD313" s="299"/>
      <c r="AE313" s="296"/>
      <c r="AF313" s="297"/>
      <c r="AG313" s="296"/>
      <c r="AH313" s="297"/>
      <c r="AI313" s="298"/>
      <c r="AJ313" s="299"/>
      <c r="AK313" s="298"/>
      <c r="AL313" s="299"/>
      <c r="AM313" s="296"/>
      <c r="AN313" s="297"/>
      <c r="AO313" s="296"/>
      <c r="AP313" s="297"/>
      <c r="AQ313" s="298"/>
      <c r="AR313" s="299"/>
      <c r="AS313" s="298"/>
      <c r="AT313" s="299"/>
      <c r="AU313" s="296"/>
      <c r="AV313" s="297"/>
      <c r="AW313" s="296"/>
      <c r="AX313" s="297"/>
      <c r="AY313" s="298"/>
      <c r="AZ313" s="299"/>
      <c r="BA313" s="298"/>
      <c r="BB313" s="299"/>
      <c r="BC313" s="296"/>
      <c r="BD313" s="297"/>
      <c r="BE313" s="296"/>
      <c r="BF313" s="297"/>
      <c r="BG313" s="298"/>
      <c r="BH313" s="299"/>
      <c r="BI313" s="298"/>
      <c r="BJ313" s="299"/>
      <c r="BK313" s="296"/>
      <c r="BL313" s="297"/>
      <c r="BM313" s="296"/>
      <c r="BN313" s="297"/>
      <c r="BO313" s="300"/>
      <c r="BP313" s="300"/>
      <c r="BQ313" s="300"/>
      <c r="BR313" s="66"/>
      <c r="BS313" s="301"/>
      <c r="BT313" s="302"/>
      <c r="BU313" s="324"/>
      <c r="BV313" s="324"/>
      <c r="BW313" s="324"/>
      <c r="BX313" s="324"/>
      <c r="BY313" s="324"/>
      <c r="BZ313" s="324"/>
      <c r="CA313" s="324"/>
      <c r="CB313" s="293"/>
      <c r="CC313" s="294"/>
      <c r="CD313" s="294"/>
      <c r="CE313" s="294"/>
      <c r="CF313" s="294"/>
      <c r="CG313" s="294"/>
      <c r="CH313" s="295"/>
      <c r="CI313" s="62">
        <f t="shared" si="13"/>
        <v>0</v>
      </c>
    </row>
    <row r="314" spans="1:87" ht="35.1" customHeight="1" x14ac:dyDescent="0.25">
      <c r="A314" s="40">
        <f t="shared" si="14"/>
        <v>302</v>
      </c>
      <c r="B314" s="304"/>
      <c r="C314" s="304"/>
      <c r="D314" s="305"/>
      <c r="E314" s="305"/>
      <c r="F314" s="305"/>
      <c r="G314" s="306"/>
      <c r="H314" s="307"/>
      <c r="I314" s="47"/>
      <c r="J314" s="72"/>
      <c r="K314" s="308"/>
      <c r="L314" s="308"/>
      <c r="M314" s="309"/>
      <c r="N314" s="309"/>
      <c r="O314" s="310"/>
      <c r="P314" s="310"/>
      <c r="Q314" s="311"/>
      <c r="R314" s="311"/>
      <c r="S314" s="298"/>
      <c r="T314" s="299"/>
      <c r="U314" s="298"/>
      <c r="V314" s="299"/>
      <c r="W314" s="312"/>
      <c r="X314" s="313"/>
      <c r="Y314" s="312"/>
      <c r="Z314" s="313"/>
      <c r="AA314" s="298"/>
      <c r="AB314" s="299"/>
      <c r="AC314" s="298"/>
      <c r="AD314" s="299"/>
      <c r="AE314" s="312"/>
      <c r="AF314" s="313"/>
      <c r="AG314" s="312"/>
      <c r="AH314" s="313"/>
      <c r="AI314" s="298"/>
      <c r="AJ314" s="299"/>
      <c r="AK314" s="298"/>
      <c r="AL314" s="299"/>
      <c r="AM314" s="312"/>
      <c r="AN314" s="313"/>
      <c r="AO314" s="312"/>
      <c r="AP314" s="313"/>
      <c r="AQ314" s="298"/>
      <c r="AR314" s="299"/>
      <c r="AS314" s="298"/>
      <c r="AT314" s="299"/>
      <c r="AU314" s="312"/>
      <c r="AV314" s="313"/>
      <c r="AW314" s="312"/>
      <c r="AX314" s="313"/>
      <c r="AY314" s="298"/>
      <c r="AZ314" s="299"/>
      <c r="BA314" s="298"/>
      <c r="BB314" s="299"/>
      <c r="BC314" s="312"/>
      <c r="BD314" s="313"/>
      <c r="BE314" s="312"/>
      <c r="BF314" s="313"/>
      <c r="BG314" s="298"/>
      <c r="BH314" s="299"/>
      <c r="BI314" s="298"/>
      <c r="BJ314" s="299"/>
      <c r="BK314" s="312"/>
      <c r="BL314" s="313"/>
      <c r="BM314" s="312"/>
      <c r="BN314" s="313"/>
      <c r="BO314" s="300"/>
      <c r="BP314" s="300"/>
      <c r="BQ314" s="300"/>
      <c r="BR314" s="66"/>
      <c r="BS314" s="314"/>
      <c r="BT314" s="315"/>
      <c r="BU314" s="324"/>
      <c r="BV314" s="324"/>
      <c r="BW314" s="324"/>
      <c r="BX314" s="324"/>
      <c r="BY314" s="324"/>
      <c r="BZ314" s="324"/>
      <c r="CA314" s="324"/>
      <c r="CB314" s="293"/>
      <c r="CC314" s="294"/>
      <c r="CD314" s="294"/>
      <c r="CE314" s="294"/>
      <c r="CF314" s="294"/>
      <c r="CG314" s="294"/>
      <c r="CH314" s="295"/>
      <c r="CI314" s="62">
        <f t="shared" si="13"/>
        <v>0</v>
      </c>
    </row>
    <row r="315" spans="1:87" ht="35.1" customHeight="1" x14ac:dyDescent="0.25">
      <c r="A315" s="40">
        <f t="shared" si="14"/>
        <v>303</v>
      </c>
      <c r="B315" s="305"/>
      <c r="C315" s="305"/>
      <c r="D315" s="316"/>
      <c r="E315" s="316"/>
      <c r="F315" s="316"/>
      <c r="G315" s="317"/>
      <c r="H315" s="318"/>
      <c r="I315" s="47"/>
      <c r="J315" s="71"/>
      <c r="K315" s="308"/>
      <c r="L315" s="308"/>
      <c r="M315" s="319"/>
      <c r="N315" s="319"/>
      <c r="O315" s="310"/>
      <c r="P315" s="310"/>
      <c r="Q315" s="320"/>
      <c r="R315" s="320"/>
      <c r="S315" s="298"/>
      <c r="T315" s="299"/>
      <c r="U315" s="298"/>
      <c r="V315" s="299"/>
      <c r="W315" s="296"/>
      <c r="X315" s="297"/>
      <c r="Y315" s="296"/>
      <c r="Z315" s="297"/>
      <c r="AA315" s="298"/>
      <c r="AB315" s="299"/>
      <c r="AC315" s="298"/>
      <c r="AD315" s="299"/>
      <c r="AE315" s="296"/>
      <c r="AF315" s="297"/>
      <c r="AG315" s="296"/>
      <c r="AH315" s="297"/>
      <c r="AI315" s="298"/>
      <c r="AJ315" s="299"/>
      <c r="AK315" s="298"/>
      <c r="AL315" s="299"/>
      <c r="AM315" s="296"/>
      <c r="AN315" s="297"/>
      <c r="AO315" s="296"/>
      <c r="AP315" s="297"/>
      <c r="AQ315" s="298"/>
      <c r="AR315" s="299"/>
      <c r="AS315" s="298"/>
      <c r="AT315" s="299"/>
      <c r="AU315" s="296"/>
      <c r="AV315" s="297"/>
      <c r="AW315" s="296"/>
      <c r="AX315" s="297"/>
      <c r="AY315" s="298"/>
      <c r="AZ315" s="299"/>
      <c r="BA315" s="298"/>
      <c r="BB315" s="299"/>
      <c r="BC315" s="296"/>
      <c r="BD315" s="297"/>
      <c r="BE315" s="296"/>
      <c r="BF315" s="297"/>
      <c r="BG315" s="298"/>
      <c r="BH315" s="299"/>
      <c r="BI315" s="298"/>
      <c r="BJ315" s="299"/>
      <c r="BK315" s="296"/>
      <c r="BL315" s="297"/>
      <c r="BM315" s="296"/>
      <c r="BN315" s="297"/>
      <c r="BO315" s="300"/>
      <c r="BP315" s="300"/>
      <c r="BQ315" s="300"/>
      <c r="BR315" s="66"/>
      <c r="BS315" s="301"/>
      <c r="BT315" s="302"/>
      <c r="BU315" s="324"/>
      <c r="BV315" s="324"/>
      <c r="BW315" s="324"/>
      <c r="BX315" s="324"/>
      <c r="BY315" s="324"/>
      <c r="BZ315" s="324"/>
      <c r="CA315" s="324"/>
      <c r="CB315" s="293"/>
      <c r="CC315" s="294"/>
      <c r="CD315" s="294"/>
      <c r="CE315" s="294"/>
      <c r="CF315" s="294"/>
      <c r="CG315" s="294"/>
      <c r="CH315" s="295"/>
      <c r="CI315" s="62">
        <f t="shared" si="13"/>
        <v>0</v>
      </c>
    </row>
    <row r="316" spans="1:87" ht="35.1" customHeight="1" x14ac:dyDescent="0.25">
      <c r="A316" s="40">
        <f t="shared" si="14"/>
        <v>304</v>
      </c>
      <c r="B316" s="304"/>
      <c r="C316" s="304"/>
      <c r="D316" s="305"/>
      <c r="E316" s="305"/>
      <c r="F316" s="305"/>
      <c r="G316" s="306"/>
      <c r="H316" s="307"/>
      <c r="I316" s="47"/>
      <c r="J316" s="72"/>
      <c r="K316" s="308"/>
      <c r="L316" s="308"/>
      <c r="M316" s="309"/>
      <c r="N316" s="309"/>
      <c r="O316" s="310"/>
      <c r="P316" s="310"/>
      <c r="Q316" s="311"/>
      <c r="R316" s="311"/>
      <c r="S316" s="298"/>
      <c r="T316" s="299"/>
      <c r="U316" s="298"/>
      <c r="V316" s="299"/>
      <c r="W316" s="312"/>
      <c r="X316" s="313"/>
      <c r="Y316" s="312"/>
      <c r="Z316" s="313"/>
      <c r="AA316" s="298"/>
      <c r="AB316" s="299"/>
      <c r="AC316" s="298"/>
      <c r="AD316" s="299"/>
      <c r="AE316" s="312"/>
      <c r="AF316" s="313"/>
      <c r="AG316" s="312"/>
      <c r="AH316" s="313"/>
      <c r="AI316" s="298"/>
      <c r="AJ316" s="299"/>
      <c r="AK316" s="298"/>
      <c r="AL316" s="299"/>
      <c r="AM316" s="312"/>
      <c r="AN316" s="313"/>
      <c r="AO316" s="312"/>
      <c r="AP316" s="313"/>
      <c r="AQ316" s="298"/>
      <c r="AR316" s="299"/>
      <c r="AS316" s="298"/>
      <c r="AT316" s="299"/>
      <c r="AU316" s="312"/>
      <c r="AV316" s="313"/>
      <c r="AW316" s="312"/>
      <c r="AX316" s="313"/>
      <c r="AY316" s="298"/>
      <c r="AZ316" s="299"/>
      <c r="BA316" s="298"/>
      <c r="BB316" s="299"/>
      <c r="BC316" s="312"/>
      <c r="BD316" s="313"/>
      <c r="BE316" s="312"/>
      <c r="BF316" s="313"/>
      <c r="BG316" s="298"/>
      <c r="BH316" s="299"/>
      <c r="BI316" s="298"/>
      <c r="BJ316" s="299"/>
      <c r="BK316" s="312"/>
      <c r="BL316" s="313"/>
      <c r="BM316" s="312"/>
      <c r="BN316" s="313"/>
      <c r="BO316" s="300"/>
      <c r="BP316" s="300"/>
      <c r="BQ316" s="300"/>
      <c r="BR316" s="66"/>
      <c r="BS316" s="314"/>
      <c r="BT316" s="315"/>
      <c r="BU316" s="324"/>
      <c r="BV316" s="324"/>
      <c r="BW316" s="324"/>
      <c r="BX316" s="324"/>
      <c r="BY316" s="324"/>
      <c r="BZ316" s="324"/>
      <c r="CA316" s="324"/>
      <c r="CB316" s="293"/>
      <c r="CC316" s="294"/>
      <c r="CD316" s="294"/>
      <c r="CE316" s="294"/>
      <c r="CF316" s="294"/>
      <c r="CG316" s="294"/>
      <c r="CH316" s="295"/>
      <c r="CI316" s="62">
        <f t="shared" si="13"/>
        <v>0</v>
      </c>
    </row>
    <row r="317" spans="1:87" ht="35.1" customHeight="1" x14ac:dyDescent="0.25">
      <c r="A317" s="40">
        <f t="shared" si="14"/>
        <v>305</v>
      </c>
      <c r="B317" s="305"/>
      <c r="C317" s="305"/>
      <c r="D317" s="316"/>
      <c r="E317" s="316"/>
      <c r="F317" s="316"/>
      <c r="G317" s="317"/>
      <c r="H317" s="318"/>
      <c r="I317" s="47"/>
      <c r="J317" s="71"/>
      <c r="K317" s="308"/>
      <c r="L317" s="308"/>
      <c r="M317" s="319"/>
      <c r="N317" s="319"/>
      <c r="O317" s="310"/>
      <c r="P317" s="310"/>
      <c r="Q317" s="320"/>
      <c r="R317" s="320"/>
      <c r="S317" s="298"/>
      <c r="T317" s="299"/>
      <c r="U317" s="298"/>
      <c r="V317" s="299"/>
      <c r="W317" s="296"/>
      <c r="X317" s="297"/>
      <c r="Y317" s="296"/>
      <c r="Z317" s="297"/>
      <c r="AA317" s="298"/>
      <c r="AB317" s="299"/>
      <c r="AC317" s="298"/>
      <c r="AD317" s="299"/>
      <c r="AE317" s="296"/>
      <c r="AF317" s="297"/>
      <c r="AG317" s="296"/>
      <c r="AH317" s="297"/>
      <c r="AI317" s="298"/>
      <c r="AJ317" s="299"/>
      <c r="AK317" s="298"/>
      <c r="AL317" s="299"/>
      <c r="AM317" s="296"/>
      <c r="AN317" s="297"/>
      <c r="AO317" s="296"/>
      <c r="AP317" s="297"/>
      <c r="AQ317" s="298"/>
      <c r="AR317" s="299"/>
      <c r="AS317" s="298"/>
      <c r="AT317" s="299"/>
      <c r="AU317" s="296"/>
      <c r="AV317" s="297"/>
      <c r="AW317" s="296"/>
      <c r="AX317" s="297"/>
      <c r="AY317" s="298"/>
      <c r="AZ317" s="299"/>
      <c r="BA317" s="298"/>
      <c r="BB317" s="299"/>
      <c r="BC317" s="296"/>
      <c r="BD317" s="297"/>
      <c r="BE317" s="296"/>
      <c r="BF317" s="297"/>
      <c r="BG317" s="298"/>
      <c r="BH317" s="299"/>
      <c r="BI317" s="298"/>
      <c r="BJ317" s="299"/>
      <c r="BK317" s="296"/>
      <c r="BL317" s="297"/>
      <c r="BM317" s="296"/>
      <c r="BN317" s="297"/>
      <c r="BO317" s="300"/>
      <c r="BP317" s="300"/>
      <c r="BQ317" s="300"/>
      <c r="BR317" s="66"/>
      <c r="BS317" s="301"/>
      <c r="BT317" s="302"/>
      <c r="BU317" s="324"/>
      <c r="BV317" s="324"/>
      <c r="BW317" s="324"/>
      <c r="BX317" s="324"/>
      <c r="BY317" s="324"/>
      <c r="BZ317" s="324"/>
      <c r="CA317" s="324"/>
      <c r="CB317" s="293"/>
      <c r="CC317" s="294"/>
      <c r="CD317" s="294"/>
      <c r="CE317" s="294"/>
      <c r="CF317" s="294"/>
      <c r="CG317" s="294"/>
      <c r="CH317" s="295"/>
      <c r="CI317" s="62">
        <f t="shared" si="13"/>
        <v>0</v>
      </c>
    </row>
    <row r="318" spans="1:87" ht="35.1" customHeight="1" x14ac:dyDescent="0.25">
      <c r="A318" s="40">
        <f t="shared" si="14"/>
        <v>306</v>
      </c>
      <c r="B318" s="304"/>
      <c r="C318" s="304"/>
      <c r="D318" s="305"/>
      <c r="E318" s="305"/>
      <c r="F318" s="305"/>
      <c r="G318" s="306"/>
      <c r="H318" s="307"/>
      <c r="I318" s="47"/>
      <c r="J318" s="72"/>
      <c r="K318" s="308"/>
      <c r="L318" s="308"/>
      <c r="M318" s="309"/>
      <c r="N318" s="309"/>
      <c r="O318" s="310"/>
      <c r="P318" s="310"/>
      <c r="Q318" s="311"/>
      <c r="R318" s="311"/>
      <c r="S318" s="298"/>
      <c r="T318" s="299"/>
      <c r="U318" s="298"/>
      <c r="V318" s="299"/>
      <c r="W318" s="312"/>
      <c r="X318" s="313"/>
      <c r="Y318" s="312"/>
      <c r="Z318" s="313"/>
      <c r="AA318" s="298"/>
      <c r="AB318" s="299"/>
      <c r="AC318" s="298"/>
      <c r="AD318" s="299"/>
      <c r="AE318" s="312"/>
      <c r="AF318" s="313"/>
      <c r="AG318" s="312"/>
      <c r="AH318" s="313"/>
      <c r="AI318" s="298"/>
      <c r="AJ318" s="299"/>
      <c r="AK318" s="298"/>
      <c r="AL318" s="299"/>
      <c r="AM318" s="312"/>
      <c r="AN318" s="313"/>
      <c r="AO318" s="312"/>
      <c r="AP318" s="313"/>
      <c r="AQ318" s="298"/>
      <c r="AR318" s="299"/>
      <c r="AS318" s="298"/>
      <c r="AT318" s="299"/>
      <c r="AU318" s="312"/>
      <c r="AV318" s="313"/>
      <c r="AW318" s="312"/>
      <c r="AX318" s="313"/>
      <c r="AY318" s="298"/>
      <c r="AZ318" s="299"/>
      <c r="BA318" s="298"/>
      <c r="BB318" s="299"/>
      <c r="BC318" s="312"/>
      <c r="BD318" s="313"/>
      <c r="BE318" s="312"/>
      <c r="BF318" s="313"/>
      <c r="BG318" s="298"/>
      <c r="BH318" s="299"/>
      <c r="BI318" s="298"/>
      <c r="BJ318" s="299"/>
      <c r="BK318" s="312"/>
      <c r="BL318" s="313"/>
      <c r="BM318" s="312"/>
      <c r="BN318" s="313"/>
      <c r="BO318" s="300"/>
      <c r="BP318" s="300"/>
      <c r="BQ318" s="300"/>
      <c r="BR318" s="66"/>
      <c r="BS318" s="314"/>
      <c r="BT318" s="315"/>
      <c r="BU318" s="324"/>
      <c r="BV318" s="324"/>
      <c r="BW318" s="324"/>
      <c r="BX318" s="324"/>
      <c r="BY318" s="324"/>
      <c r="BZ318" s="324"/>
      <c r="CA318" s="324"/>
      <c r="CB318" s="293"/>
      <c r="CC318" s="294"/>
      <c r="CD318" s="294"/>
      <c r="CE318" s="294"/>
      <c r="CF318" s="294"/>
      <c r="CG318" s="294"/>
      <c r="CH318" s="295"/>
      <c r="CI318" s="62">
        <f t="shared" si="13"/>
        <v>0</v>
      </c>
    </row>
    <row r="319" spans="1:87" ht="35.1" customHeight="1" x14ac:dyDescent="0.25">
      <c r="A319" s="40">
        <f t="shared" si="14"/>
        <v>307</v>
      </c>
      <c r="B319" s="305"/>
      <c r="C319" s="305"/>
      <c r="D319" s="316"/>
      <c r="E319" s="316"/>
      <c r="F319" s="316"/>
      <c r="G319" s="317"/>
      <c r="H319" s="318"/>
      <c r="I319" s="47"/>
      <c r="J319" s="71"/>
      <c r="K319" s="308"/>
      <c r="L319" s="308"/>
      <c r="M319" s="319"/>
      <c r="N319" s="319"/>
      <c r="O319" s="310"/>
      <c r="P319" s="310"/>
      <c r="Q319" s="320"/>
      <c r="R319" s="320"/>
      <c r="S319" s="298"/>
      <c r="T319" s="299"/>
      <c r="U319" s="298"/>
      <c r="V319" s="299"/>
      <c r="W319" s="296"/>
      <c r="X319" s="297"/>
      <c r="Y319" s="296"/>
      <c r="Z319" s="297"/>
      <c r="AA319" s="298"/>
      <c r="AB319" s="299"/>
      <c r="AC319" s="298"/>
      <c r="AD319" s="299"/>
      <c r="AE319" s="296"/>
      <c r="AF319" s="297"/>
      <c r="AG319" s="296"/>
      <c r="AH319" s="297"/>
      <c r="AI319" s="298"/>
      <c r="AJ319" s="299"/>
      <c r="AK319" s="298"/>
      <c r="AL319" s="299"/>
      <c r="AM319" s="296"/>
      <c r="AN319" s="297"/>
      <c r="AO319" s="296"/>
      <c r="AP319" s="297"/>
      <c r="AQ319" s="298"/>
      <c r="AR319" s="299"/>
      <c r="AS319" s="298"/>
      <c r="AT319" s="299"/>
      <c r="AU319" s="296"/>
      <c r="AV319" s="297"/>
      <c r="AW319" s="296"/>
      <c r="AX319" s="297"/>
      <c r="AY319" s="298"/>
      <c r="AZ319" s="299"/>
      <c r="BA319" s="298"/>
      <c r="BB319" s="299"/>
      <c r="BC319" s="296"/>
      <c r="BD319" s="297"/>
      <c r="BE319" s="296"/>
      <c r="BF319" s="297"/>
      <c r="BG319" s="298"/>
      <c r="BH319" s="299"/>
      <c r="BI319" s="298"/>
      <c r="BJ319" s="299"/>
      <c r="BK319" s="296"/>
      <c r="BL319" s="297"/>
      <c r="BM319" s="296"/>
      <c r="BN319" s="297"/>
      <c r="BO319" s="300"/>
      <c r="BP319" s="300"/>
      <c r="BQ319" s="300"/>
      <c r="BR319" s="66"/>
      <c r="BS319" s="301"/>
      <c r="BT319" s="302"/>
      <c r="BU319" s="324"/>
      <c r="BV319" s="324"/>
      <c r="BW319" s="324"/>
      <c r="BX319" s="324"/>
      <c r="BY319" s="324"/>
      <c r="BZ319" s="324"/>
      <c r="CA319" s="324"/>
      <c r="CB319" s="293"/>
      <c r="CC319" s="294"/>
      <c r="CD319" s="294"/>
      <c r="CE319" s="294"/>
      <c r="CF319" s="294"/>
      <c r="CG319" s="294"/>
      <c r="CH319" s="295"/>
      <c r="CI319" s="62">
        <f t="shared" si="13"/>
        <v>0</v>
      </c>
    </row>
    <row r="320" spans="1:87" ht="35.1" customHeight="1" x14ac:dyDescent="0.25">
      <c r="A320" s="40">
        <f t="shared" si="14"/>
        <v>308</v>
      </c>
      <c r="B320" s="304"/>
      <c r="C320" s="304"/>
      <c r="D320" s="305"/>
      <c r="E320" s="305"/>
      <c r="F320" s="305"/>
      <c r="G320" s="306"/>
      <c r="H320" s="307"/>
      <c r="I320" s="47"/>
      <c r="J320" s="72"/>
      <c r="K320" s="308"/>
      <c r="L320" s="308"/>
      <c r="M320" s="309"/>
      <c r="N320" s="309"/>
      <c r="O320" s="310"/>
      <c r="P320" s="310"/>
      <c r="Q320" s="311"/>
      <c r="R320" s="311"/>
      <c r="S320" s="298"/>
      <c r="T320" s="299"/>
      <c r="U320" s="298"/>
      <c r="V320" s="299"/>
      <c r="W320" s="312"/>
      <c r="X320" s="313"/>
      <c r="Y320" s="312"/>
      <c r="Z320" s="313"/>
      <c r="AA320" s="298"/>
      <c r="AB320" s="299"/>
      <c r="AC320" s="298"/>
      <c r="AD320" s="299"/>
      <c r="AE320" s="312"/>
      <c r="AF320" s="313"/>
      <c r="AG320" s="312"/>
      <c r="AH320" s="313"/>
      <c r="AI320" s="298"/>
      <c r="AJ320" s="299"/>
      <c r="AK320" s="298"/>
      <c r="AL320" s="299"/>
      <c r="AM320" s="312"/>
      <c r="AN320" s="313"/>
      <c r="AO320" s="312"/>
      <c r="AP320" s="313"/>
      <c r="AQ320" s="298"/>
      <c r="AR320" s="299"/>
      <c r="AS320" s="298"/>
      <c r="AT320" s="299"/>
      <c r="AU320" s="312"/>
      <c r="AV320" s="313"/>
      <c r="AW320" s="312"/>
      <c r="AX320" s="313"/>
      <c r="AY320" s="298"/>
      <c r="AZ320" s="299"/>
      <c r="BA320" s="298"/>
      <c r="BB320" s="299"/>
      <c r="BC320" s="312"/>
      <c r="BD320" s="313"/>
      <c r="BE320" s="312"/>
      <c r="BF320" s="313"/>
      <c r="BG320" s="298"/>
      <c r="BH320" s="299"/>
      <c r="BI320" s="298"/>
      <c r="BJ320" s="299"/>
      <c r="BK320" s="312"/>
      <c r="BL320" s="313"/>
      <c r="BM320" s="312"/>
      <c r="BN320" s="313"/>
      <c r="BO320" s="300"/>
      <c r="BP320" s="300"/>
      <c r="BQ320" s="300"/>
      <c r="BR320" s="66"/>
      <c r="BS320" s="314"/>
      <c r="BT320" s="315"/>
      <c r="BU320" s="324"/>
      <c r="BV320" s="324"/>
      <c r="BW320" s="324"/>
      <c r="BX320" s="324"/>
      <c r="BY320" s="324"/>
      <c r="BZ320" s="324"/>
      <c r="CA320" s="324"/>
      <c r="CB320" s="293"/>
      <c r="CC320" s="294"/>
      <c r="CD320" s="294"/>
      <c r="CE320" s="294"/>
      <c r="CF320" s="294"/>
      <c r="CG320" s="294"/>
      <c r="CH320" s="295"/>
      <c r="CI320" s="62">
        <f t="shared" si="13"/>
        <v>0</v>
      </c>
    </row>
    <row r="321" spans="1:87" ht="35.1" customHeight="1" x14ac:dyDescent="0.25">
      <c r="A321" s="40">
        <f>ROW(A309)</f>
        <v>309</v>
      </c>
      <c r="B321" s="305"/>
      <c r="C321" s="305"/>
      <c r="D321" s="316"/>
      <c r="E321" s="316"/>
      <c r="F321" s="316"/>
      <c r="G321" s="317"/>
      <c r="H321" s="318"/>
      <c r="I321" s="47"/>
      <c r="J321" s="71"/>
      <c r="K321" s="308"/>
      <c r="L321" s="308"/>
      <c r="M321" s="319"/>
      <c r="N321" s="319"/>
      <c r="O321" s="310"/>
      <c r="P321" s="310"/>
      <c r="Q321" s="320"/>
      <c r="R321" s="320"/>
      <c r="S321" s="298"/>
      <c r="T321" s="299"/>
      <c r="U321" s="298"/>
      <c r="V321" s="299"/>
      <c r="W321" s="296"/>
      <c r="X321" s="297"/>
      <c r="Y321" s="296"/>
      <c r="Z321" s="297"/>
      <c r="AA321" s="298"/>
      <c r="AB321" s="299"/>
      <c r="AC321" s="298"/>
      <c r="AD321" s="299"/>
      <c r="AE321" s="296"/>
      <c r="AF321" s="297"/>
      <c r="AG321" s="296"/>
      <c r="AH321" s="297"/>
      <c r="AI321" s="298"/>
      <c r="AJ321" s="299"/>
      <c r="AK321" s="298"/>
      <c r="AL321" s="299"/>
      <c r="AM321" s="296"/>
      <c r="AN321" s="297"/>
      <c r="AO321" s="296"/>
      <c r="AP321" s="297"/>
      <c r="AQ321" s="298"/>
      <c r="AR321" s="299"/>
      <c r="AS321" s="298"/>
      <c r="AT321" s="299"/>
      <c r="AU321" s="296"/>
      <c r="AV321" s="297"/>
      <c r="AW321" s="296"/>
      <c r="AX321" s="297"/>
      <c r="AY321" s="298"/>
      <c r="AZ321" s="299"/>
      <c r="BA321" s="298"/>
      <c r="BB321" s="299"/>
      <c r="BC321" s="296"/>
      <c r="BD321" s="297"/>
      <c r="BE321" s="296"/>
      <c r="BF321" s="297"/>
      <c r="BG321" s="298"/>
      <c r="BH321" s="299"/>
      <c r="BI321" s="298"/>
      <c r="BJ321" s="299"/>
      <c r="BK321" s="296"/>
      <c r="BL321" s="297"/>
      <c r="BM321" s="296"/>
      <c r="BN321" s="297"/>
      <c r="BO321" s="321"/>
      <c r="BP321" s="322"/>
      <c r="BQ321" s="323"/>
      <c r="BR321" s="66"/>
      <c r="BS321" s="301"/>
      <c r="BT321" s="302"/>
      <c r="BU321" s="324"/>
      <c r="BV321" s="324"/>
      <c r="BW321" s="324"/>
      <c r="BX321" s="324"/>
      <c r="BY321" s="324"/>
      <c r="BZ321" s="324"/>
      <c r="CA321" s="324"/>
      <c r="CB321" s="293"/>
      <c r="CC321" s="294"/>
      <c r="CD321" s="294"/>
      <c r="CE321" s="294"/>
      <c r="CF321" s="294"/>
      <c r="CG321" s="294"/>
      <c r="CH321" s="295"/>
      <c r="CI321" s="62">
        <f t="shared" si="13"/>
        <v>0</v>
      </c>
    </row>
    <row r="322" spans="1:87" ht="35.1" customHeight="1" x14ac:dyDescent="0.25">
      <c r="A322" s="40">
        <f t="shared" ref="A322:A348" si="15">ROW(A310)</f>
        <v>310</v>
      </c>
      <c r="B322" s="304"/>
      <c r="C322" s="304"/>
      <c r="D322" s="305"/>
      <c r="E322" s="305"/>
      <c r="F322" s="305"/>
      <c r="G322" s="306"/>
      <c r="H322" s="307"/>
      <c r="I322" s="47"/>
      <c r="J322" s="72"/>
      <c r="K322" s="308"/>
      <c r="L322" s="308"/>
      <c r="M322" s="309"/>
      <c r="N322" s="309"/>
      <c r="O322" s="310"/>
      <c r="P322" s="310"/>
      <c r="Q322" s="311"/>
      <c r="R322" s="311"/>
      <c r="S322" s="298"/>
      <c r="T322" s="299"/>
      <c r="U322" s="298"/>
      <c r="V322" s="299"/>
      <c r="W322" s="312"/>
      <c r="X322" s="313"/>
      <c r="Y322" s="312"/>
      <c r="Z322" s="313"/>
      <c r="AA322" s="298"/>
      <c r="AB322" s="299"/>
      <c r="AC322" s="298"/>
      <c r="AD322" s="299"/>
      <c r="AE322" s="312"/>
      <c r="AF322" s="313"/>
      <c r="AG322" s="312"/>
      <c r="AH322" s="313"/>
      <c r="AI322" s="298"/>
      <c r="AJ322" s="299"/>
      <c r="AK322" s="298"/>
      <c r="AL322" s="299"/>
      <c r="AM322" s="312"/>
      <c r="AN322" s="313"/>
      <c r="AO322" s="312"/>
      <c r="AP322" s="313"/>
      <c r="AQ322" s="298"/>
      <c r="AR322" s="299"/>
      <c r="AS322" s="298"/>
      <c r="AT322" s="299"/>
      <c r="AU322" s="312"/>
      <c r="AV322" s="313"/>
      <c r="AW322" s="312"/>
      <c r="AX322" s="313"/>
      <c r="AY322" s="298"/>
      <c r="AZ322" s="299"/>
      <c r="BA322" s="298"/>
      <c r="BB322" s="299"/>
      <c r="BC322" s="312"/>
      <c r="BD322" s="313"/>
      <c r="BE322" s="312"/>
      <c r="BF322" s="313"/>
      <c r="BG322" s="298"/>
      <c r="BH322" s="299"/>
      <c r="BI322" s="298"/>
      <c r="BJ322" s="299"/>
      <c r="BK322" s="312"/>
      <c r="BL322" s="313"/>
      <c r="BM322" s="312"/>
      <c r="BN322" s="313"/>
      <c r="BO322" s="300"/>
      <c r="BP322" s="300"/>
      <c r="BQ322" s="300"/>
      <c r="BR322" s="66"/>
      <c r="BS322" s="314"/>
      <c r="BT322" s="315"/>
      <c r="BU322" s="324"/>
      <c r="BV322" s="324"/>
      <c r="BW322" s="324"/>
      <c r="BX322" s="324"/>
      <c r="BY322" s="324"/>
      <c r="BZ322" s="324"/>
      <c r="CA322" s="324"/>
      <c r="CB322" s="293"/>
      <c r="CC322" s="294"/>
      <c r="CD322" s="294"/>
      <c r="CE322" s="294"/>
      <c r="CF322" s="294"/>
      <c r="CG322" s="294"/>
      <c r="CH322" s="295"/>
      <c r="CI322" s="62">
        <f t="shared" si="13"/>
        <v>0</v>
      </c>
    </row>
    <row r="323" spans="1:87" ht="35.1" customHeight="1" x14ac:dyDescent="0.25">
      <c r="A323" s="40">
        <f t="shared" si="15"/>
        <v>311</v>
      </c>
      <c r="B323" s="305"/>
      <c r="C323" s="305"/>
      <c r="D323" s="316"/>
      <c r="E323" s="316"/>
      <c r="F323" s="316"/>
      <c r="G323" s="317"/>
      <c r="H323" s="318"/>
      <c r="I323" s="47"/>
      <c r="J323" s="71"/>
      <c r="K323" s="308"/>
      <c r="L323" s="308"/>
      <c r="M323" s="319"/>
      <c r="N323" s="319"/>
      <c r="O323" s="310"/>
      <c r="P323" s="310"/>
      <c r="Q323" s="320"/>
      <c r="R323" s="320"/>
      <c r="S323" s="298"/>
      <c r="T323" s="299"/>
      <c r="U323" s="298"/>
      <c r="V323" s="299"/>
      <c r="W323" s="296"/>
      <c r="X323" s="297"/>
      <c r="Y323" s="296"/>
      <c r="Z323" s="297"/>
      <c r="AA323" s="298"/>
      <c r="AB323" s="299"/>
      <c r="AC323" s="298"/>
      <c r="AD323" s="299"/>
      <c r="AE323" s="296"/>
      <c r="AF323" s="297"/>
      <c r="AG323" s="296"/>
      <c r="AH323" s="297"/>
      <c r="AI323" s="298"/>
      <c r="AJ323" s="299"/>
      <c r="AK323" s="298"/>
      <c r="AL323" s="299"/>
      <c r="AM323" s="296"/>
      <c r="AN323" s="297"/>
      <c r="AO323" s="296"/>
      <c r="AP323" s="297"/>
      <c r="AQ323" s="298"/>
      <c r="AR323" s="299"/>
      <c r="AS323" s="298"/>
      <c r="AT323" s="299"/>
      <c r="AU323" s="296"/>
      <c r="AV323" s="297"/>
      <c r="AW323" s="296"/>
      <c r="AX323" s="297"/>
      <c r="AY323" s="298"/>
      <c r="AZ323" s="299"/>
      <c r="BA323" s="298"/>
      <c r="BB323" s="299"/>
      <c r="BC323" s="296"/>
      <c r="BD323" s="297"/>
      <c r="BE323" s="296"/>
      <c r="BF323" s="297"/>
      <c r="BG323" s="298"/>
      <c r="BH323" s="299"/>
      <c r="BI323" s="298"/>
      <c r="BJ323" s="299"/>
      <c r="BK323" s="296"/>
      <c r="BL323" s="297"/>
      <c r="BM323" s="296"/>
      <c r="BN323" s="297"/>
      <c r="BO323" s="300"/>
      <c r="BP323" s="300"/>
      <c r="BQ323" s="300"/>
      <c r="BR323" s="66"/>
      <c r="BS323" s="301"/>
      <c r="BT323" s="302"/>
      <c r="BU323" s="324"/>
      <c r="BV323" s="324"/>
      <c r="BW323" s="324"/>
      <c r="BX323" s="324"/>
      <c r="BY323" s="324"/>
      <c r="BZ323" s="324"/>
      <c r="CA323" s="324"/>
      <c r="CB323" s="293"/>
      <c r="CC323" s="294"/>
      <c r="CD323" s="294"/>
      <c r="CE323" s="294"/>
      <c r="CF323" s="294"/>
      <c r="CG323" s="294"/>
      <c r="CH323" s="295"/>
      <c r="CI323" s="62">
        <f t="shared" si="13"/>
        <v>0</v>
      </c>
    </row>
    <row r="324" spans="1:87" ht="35.1" customHeight="1" x14ac:dyDescent="0.25">
      <c r="A324" s="40">
        <f t="shared" si="15"/>
        <v>312</v>
      </c>
      <c r="B324" s="304"/>
      <c r="C324" s="304"/>
      <c r="D324" s="305"/>
      <c r="E324" s="305"/>
      <c r="F324" s="305"/>
      <c r="G324" s="306"/>
      <c r="H324" s="307"/>
      <c r="I324" s="47"/>
      <c r="J324" s="72"/>
      <c r="K324" s="308"/>
      <c r="L324" s="308"/>
      <c r="M324" s="309"/>
      <c r="N324" s="309"/>
      <c r="O324" s="310"/>
      <c r="P324" s="310"/>
      <c r="Q324" s="311"/>
      <c r="R324" s="311"/>
      <c r="S324" s="298"/>
      <c r="T324" s="299"/>
      <c r="U324" s="298"/>
      <c r="V324" s="299"/>
      <c r="W324" s="312"/>
      <c r="X324" s="313"/>
      <c r="Y324" s="312"/>
      <c r="Z324" s="313"/>
      <c r="AA324" s="298"/>
      <c r="AB324" s="299"/>
      <c r="AC324" s="298"/>
      <c r="AD324" s="299"/>
      <c r="AE324" s="312"/>
      <c r="AF324" s="313"/>
      <c r="AG324" s="312"/>
      <c r="AH324" s="313"/>
      <c r="AI324" s="298"/>
      <c r="AJ324" s="299"/>
      <c r="AK324" s="298"/>
      <c r="AL324" s="299"/>
      <c r="AM324" s="312"/>
      <c r="AN324" s="313"/>
      <c r="AO324" s="312"/>
      <c r="AP324" s="313"/>
      <c r="AQ324" s="298"/>
      <c r="AR324" s="299"/>
      <c r="AS324" s="298"/>
      <c r="AT324" s="299"/>
      <c r="AU324" s="312"/>
      <c r="AV324" s="313"/>
      <c r="AW324" s="312"/>
      <c r="AX324" s="313"/>
      <c r="AY324" s="298"/>
      <c r="AZ324" s="299"/>
      <c r="BA324" s="298"/>
      <c r="BB324" s="299"/>
      <c r="BC324" s="312"/>
      <c r="BD324" s="313"/>
      <c r="BE324" s="312"/>
      <c r="BF324" s="313"/>
      <c r="BG324" s="298"/>
      <c r="BH324" s="299"/>
      <c r="BI324" s="298"/>
      <c r="BJ324" s="299"/>
      <c r="BK324" s="312"/>
      <c r="BL324" s="313"/>
      <c r="BM324" s="312"/>
      <c r="BN324" s="313"/>
      <c r="BO324" s="300"/>
      <c r="BP324" s="300"/>
      <c r="BQ324" s="300"/>
      <c r="BR324" s="66"/>
      <c r="BS324" s="314"/>
      <c r="BT324" s="315"/>
      <c r="BU324" s="324"/>
      <c r="BV324" s="324"/>
      <c r="BW324" s="324"/>
      <c r="BX324" s="324"/>
      <c r="BY324" s="324"/>
      <c r="BZ324" s="324"/>
      <c r="CA324" s="324"/>
      <c r="CB324" s="293"/>
      <c r="CC324" s="294"/>
      <c r="CD324" s="294"/>
      <c r="CE324" s="294"/>
      <c r="CF324" s="294"/>
      <c r="CG324" s="294"/>
      <c r="CH324" s="295"/>
      <c r="CI324" s="62">
        <f t="shared" si="13"/>
        <v>0</v>
      </c>
    </row>
    <row r="325" spans="1:87" ht="35.1" customHeight="1" x14ac:dyDescent="0.25">
      <c r="A325" s="40">
        <f t="shared" si="15"/>
        <v>313</v>
      </c>
      <c r="B325" s="305"/>
      <c r="C325" s="305"/>
      <c r="D325" s="316"/>
      <c r="E325" s="316"/>
      <c r="F325" s="316"/>
      <c r="G325" s="317"/>
      <c r="H325" s="318"/>
      <c r="I325" s="47"/>
      <c r="J325" s="71"/>
      <c r="K325" s="308"/>
      <c r="L325" s="308"/>
      <c r="M325" s="319"/>
      <c r="N325" s="319"/>
      <c r="O325" s="310"/>
      <c r="P325" s="310"/>
      <c r="Q325" s="320"/>
      <c r="R325" s="320"/>
      <c r="S325" s="298"/>
      <c r="T325" s="299"/>
      <c r="U325" s="298"/>
      <c r="V325" s="299"/>
      <c r="W325" s="296"/>
      <c r="X325" s="297"/>
      <c r="Y325" s="296"/>
      <c r="Z325" s="297"/>
      <c r="AA325" s="298"/>
      <c r="AB325" s="299"/>
      <c r="AC325" s="298"/>
      <c r="AD325" s="299"/>
      <c r="AE325" s="296"/>
      <c r="AF325" s="297"/>
      <c r="AG325" s="296"/>
      <c r="AH325" s="297"/>
      <c r="AI325" s="298"/>
      <c r="AJ325" s="299"/>
      <c r="AK325" s="298"/>
      <c r="AL325" s="299"/>
      <c r="AM325" s="296"/>
      <c r="AN325" s="297"/>
      <c r="AO325" s="296"/>
      <c r="AP325" s="297"/>
      <c r="AQ325" s="298"/>
      <c r="AR325" s="299"/>
      <c r="AS325" s="298"/>
      <c r="AT325" s="299"/>
      <c r="AU325" s="296"/>
      <c r="AV325" s="297"/>
      <c r="AW325" s="296"/>
      <c r="AX325" s="297"/>
      <c r="AY325" s="298"/>
      <c r="AZ325" s="299"/>
      <c r="BA325" s="298"/>
      <c r="BB325" s="299"/>
      <c r="BC325" s="296"/>
      <c r="BD325" s="297"/>
      <c r="BE325" s="296"/>
      <c r="BF325" s="297"/>
      <c r="BG325" s="298"/>
      <c r="BH325" s="299"/>
      <c r="BI325" s="298"/>
      <c r="BJ325" s="299"/>
      <c r="BK325" s="296"/>
      <c r="BL325" s="297"/>
      <c r="BM325" s="296"/>
      <c r="BN325" s="297"/>
      <c r="BO325" s="300"/>
      <c r="BP325" s="300"/>
      <c r="BQ325" s="300"/>
      <c r="BR325" s="66"/>
      <c r="BS325" s="301"/>
      <c r="BT325" s="302"/>
      <c r="BU325" s="324"/>
      <c r="BV325" s="324"/>
      <c r="BW325" s="324"/>
      <c r="BX325" s="324"/>
      <c r="BY325" s="324"/>
      <c r="BZ325" s="324"/>
      <c r="CA325" s="324"/>
      <c r="CB325" s="293"/>
      <c r="CC325" s="294"/>
      <c r="CD325" s="294"/>
      <c r="CE325" s="294"/>
      <c r="CF325" s="294"/>
      <c r="CG325" s="294"/>
      <c r="CH325" s="295"/>
      <c r="CI325" s="62">
        <f t="shared" si="13"/>
        <v>0</v>
      </c>
    </row>
    <row r="326" spans="1:87" ht="35.1" customHeight="1" x14ac:dyDescent="0.25">
      <c r="A326" s="40">
        <f t="shared" si="15"/>
        <v>314</v>
      </c>
      <c r="B326" s="304"/>
      <c r="C326" s="304"/>
      <c r="D326" s="305"/>
      <c r="E326" s="305"/>
      <c r="F326" s="305"/>
      <c r="G326" s="306"/>
      <c r="H326" s="307"/>
      <c r="I326" s="47"/>
      <c r="J326" s="72"/>
      <c r="K326" s="308"/>
      <c r="L326" s="308"/>
      <c r="M326" s="309"/>
      <c r="N326" s="309"/>
      <c r="O326" s="310"/>
      <c r="P326" s="310"/>
      <c r="Q326" s="311"/>
      <c r="R326" s="311"/>
      <c r="S326" s="298"/>
      <c r="T326" s="299"/>
      <c r="U326" s="298"/>
      <c r="V326" s="299"/>
      <c r="W326" s="312"/>
      <c r="X326" s="313"/>
      <c r="Y326" s="312"/>
      <c r="Z326" s="313"/>
      <c r="AA326" s="298"/>
      <c r="AB326" s="299"/>
      <c r="AC326" s="298"/>
      <c r="AD326" s="299"/>
      <c r="AE326" s="312"/>
      <c r="AF326" s="313"/>
      <c r="AG326" s="312"/>
      <c r="AH326" s="313"/>
      <c r="AI326" s="298"/>
      <c r="AJ326" s="299"/>
      <c r="AK326" s="298"/>
      <c r="AL326" s="299"/>
      <c r="AM326" s="312"/>
      <c r="AN326" s="313"/>
      <c r="AO326" s="312"/>
      <c r="AP326" s="313"/>
      <c r="AQ326" s="298"/>
      <c r="AR326" s="299"/>
      <c r="AS326" s="298"/>
      <c r="AT326" s="299"/>
      <c r="AU326" s="312"/>
      <c r="AV326" s="313"/>
      <c r="AW326" s="312"/>
      <c r="AX326" s="313"/>
      <c r="AY326" s="298"/>
      <c r="AZ326" s="299"/>
      <c r="BA326" s="298"/>
      <c r="BB326" s="299"/>
      <c r="BC326" s="312"/>
      <c r="BD326" s="313"/>
      <c r="BE326" s="312"/>
      <c r="BF326" s="313"/>
      <c r="BG326" s="298"/>
      <c r="BH326" s="299"/>
      <c r="BI326" s="298"/>
      <c r="BJ326" s="299"/>
      <c r="BK326" s="312"/>
      <c r="BL326" s="313"/>
      <c r="BM326" s="312"/>
      <c r="BN326" s="313"/>
      <c r="BO326" s="300"/>
      <c r="BP326" s="300"/>
      <c r="BQ326" s="300"/>
      <c r="BR326" s="66"/>
      <c r="BS326" s="314"/>
      <c r="BT326" s="315"/>
      <c r="BU326" s="324"/>
      <c r="BV326" s="324"/>
      <c r="BW326" s="324"/>
      <c r="BX326" s="324"/>
      <c r="BY326" s="324"/>
      <c r="BZ326" s="324"/>
      <c r="CA326" s="324"/>
      <c r="CB326" s="293"/>
      <c r="CC326" s="294"/>
      <c r="CD326" s="294"/>
      <c r="CE326" s="294"/>
      <c r="CF326" s="294"/>
      <c r="CG326" s="294"/>
      <c r="CH326" s="295"/>
      <c r="CI326" s="62">
        <f t="shared" si="13"/>
        <v>0</v>
      </c>
    </row>
    <row r="327" spans="1:87" ht="35.1" customHeight="1" x14ac:dyDescent="0.25">
      <c r="A327" s="40">
        <f t="shared" si="15"/>
        <v>315</v>
      </c>
      <c r="B327" s="305"/>
      <c r="C327" s="305"/>
      <c r="D327" s="316"/>
      <c r="E327" s="316"/>
      <c r="F327" s="316"/>
      <c r="G327" s="317"/>
      <c r="H327" s="318"/>
      <c r="I327" s="47"/>
      <c r="J327" s="71"/>
      <c r="K327" s="308"/>
      <c r="L327" s="308"/>
      <c r="M327" s="319"/>
      <c r="N327" s="319"/>
      <c r="O327" s="310"/>
      <c r="P327" s="310"/>
      <c r="Q327" s="320"/>
      <c r="R327" s="320"/>
      <c r="S327" s="298"/>
      <c r="T327" s="299"/>
      <c r="U327" s="298"/>
      <c r="V327" s="299"/>
      <c r="W327" s="296"/>
      <c r="X327" s="297"/>
      <c r="Y327" s="296"/>
      <c r="Z327" s="297"/>
      <c r="AA327" s="298"/>
      <c r="AB327" s="299"/>
      <c r="AC327" s="298"/>
      <c r="AD327" s="299"/>
      <c r="AE327" s="296"/>
      <c r="AF327" s="297"/>
      <c r="AG327" s="296"/>
      <c r="AH327" s="297"/>
      <c r="AI327" s="298"/>
      <c r="AJ327" s="299"/>
      <c r="AK327" s="298"/>
      <c r="AL327" s="299"/>
      <c r="AM327" s="296"/>
      <c r="AN327" s="297"/>
      <c r="AO327" s="296"/>
      <c r="AP327" s="297"/>
      <c r="AQ327" s="298"/>
      <c r="AR327" s="299"/>
      <c r="AS327" s="298"/>
      <c r="AT327" s="299"/>
      <c r="AU327" s="296"/>
      <c r="AV327" s="297"/>
      <c r="AW327" s="296"/>
      <c r="AX327" s="297"/>
      <c r="AY327" s="298"/>
      <c r="AZ327" s="299"/>
      <c r="BA327" s="298"/>
      <c r="BB327" s="299"/>
      <c r="BC327" s="296"/>
      <c r="BD327" s="297"/>
      <c r="BE327" s="296"/>
      <c r="BF327" s="297"/>
      <c r="BG327" s="298"/>
      <c r="BH327" s="299"/>
      <c r="BI327" s="298"/>
      <c r="BJ327" s="299"/>
      <c r="BK327" s="296"/>
      <c r="BL327" s="297"/>
      <c r="BM327" s="296"/>
      <c r="BN327" s="297"/>
      <c r="BO327" s="300"/>
      <c r="BP327" s="300"/>
      <c r="BQ327" s="300"/>
      <c r="BR327" s="66"/>
      <c r="BS327" s="301"/>
      <c r="BT327" s="302"/>
      <c r="BU327" s="324"/>
      <c r="BV327" s="324"/>
      <c r="BW327" s="324"/>
      <c r="BX327" s="324"/>
      <c r="BY327" s="324"/>
      <c r="BZ327" s="324"/>
      <c r="CA327" s="324"/>
      <c r="CB327" s="293"/>
      <c r="CC327" s="294"/>
      <c r="CD327" s="294"/>
      <c r="CE327" s="294"/>
      <c r="CF327" s="294"/>
      <c r="CG327" s="294"/>
      <c r="CH327" s="295"/>
      <c r="CI327" s="62">
        <f t="shared" si="13"/>
        <v>0</v>
      </c>
    </row>
    <row r="328" spans="1:87" ht="35.1" customHeight="1" x14ac:dyDescent="0.25">
      <c r="A328" s="40">
        <f t="shared" si="15"/>
        <v>316</v>
      </c>
      <c r="B328" s="304"/>
      <c r="C328" s="304"/>
      <c r="D328" s="305"/>
      <c r="E328" s="305"/>
      <c r="F328" s="305"/>
      <c r="G328" s="306"/>
      <c r="H328" s="307"/>
      <c r="I328" s="47"/>
      <c r="J328" s="72"/>
      <c r="K328" s="308"/>
      <c r="L328" s="308"/>
      <c r="M328" s="309"/>
      <c r="N328" s="309"/>
      <c r="O328" s="310"/>
      <c r="P328" s="310"/>
      <c r="Q328" s="311"/>
      <c r="R328" s="311"/>
      <c r="S328" s="298"/>
      <c r="T328" s="299"/>
      <c r="U328" s="298"/>
      <c r="V328" s="299"/>
      <c r="W328" s="312"/>
      <c r="X328" s="313"/>
      <c r="Y328" s="312"/>
      <c r="Z328" s="313"/>
      <c r="AA328" s="298"/>
      <c r="AB328" s="299"/>
      <c r="AC328" s="298"/>
      <c r="AD328" s="299"/>
      <c r="AE328" s="312"/>
      <c r="AF328" s="313"/>
      <c r="AG328" s="312"/>
      <c r="AH328" s="313"/>
      <c r="AI328" s="298"/>
      <c r="AJ328" s="299"/>
      <c r="AK328" s="298"/>
      <c r="AL328" s="299"/>
      <c r="AM328" s="312"/>
      <c r="AN328" s="313"/>
      <c r="AO328" s="312"/>
      <c r="AP328" s="313"/>
      <c r="AQ328" s="298"/>
      <c r="AR328" s="299"/>
      <c r="AS328" s="298"/>
      <c r="AT328" s="299"/>
      <c r="AU328" s="312"/>
      <c r="AV328" s="313"/>
      <c r="AW328" s="312"/>
      <c r="AX328" s="313"/>
      <c r="AY328" s="298"/>
      <c r="AZ328" s="299"/>
      <c r="BA328" s="298"/>
      <c r="BB328" s="299"/>
      <c r="BC328" s="312"/>
      <c r="BD328" s="313"/>
      <c r="BE328" s="312"/>
      <c r="BF328" s="313"/>
      <c r="BG328" s="298"/>
      <c r="BH328" s="299"/>
      <c r="BI328" s="298"/>
      <c r="BJ328" s="299"/>
      <c r="BK328" s="312"/>
      <c r="BL328" s="313"/>
      <c r="BM328" s="312"/>
      <c r="BN328" s="313"/>
      <c r="BO328" s="300"/>
      <c r="BP328" s="300"/>
      <c r="BQ328" s="300"/>
      <c r="BR328" s="66"/>
      <c r="BS328" s="314"/>
      <c r="BT328" s="315"/>
      <c r="BU328" s="324"/>
      <c r="BV328" s="324"/>
      <c r="BW328" s="324"/>
      <c r="BX328" s="324"/>
      <c r="BY328" s="324"/>
      <c r="BZ328" s="324"/>
      <c r="CA328" s="324"/>
      <c r="CB328" s="293"/>
      <c r="CC328" s="294"/>
      <c r="CD328" s="294"/>
      <c r="CE328" s="294"/>
      <c r="CF328" s="294"/>
      <c r="CG328" s="294"/>
      <c r="CH328" s="295"/>
      <c r="CI328" s="62">
        <f t="shared" si="13"/>
        <v>0</v>
      </c>
    </row>
    <row r="329" spans="1:87" ht="35.1" customHeight="1" x14ac:dyDescent="0.25">
      <c r="A329" s="40">
        <f t="shared" si="15"/>
        <v>317</v>
      </c>
      <c r="B329" s="305"/>
      <c r="C329" s="305"/>
      <c r="D329" s="316"/>
      <c r="E329" s="316"/>
      <c r="F329" s="316"/>
      <c r="G329" s="317"/>
      <c r="H329" s="318"/>
      <c r="I329" s="47"/>
      <c r="J329" s="71"/>
      <c r="K329" s="308"/>
      <c r="L329" s="308"/>
      <c r="M329" s="319"/>
      <c r="N329" s="319"/>
      <c r="O329" s="310"/>
      <c r="P329" s="310"/>
      <c r="Q329" s="320"/>
      <c r="R329" s="320"/>
      <c r="S329" s="298"/>
      <c r="T329" s="299"/>
      <c r="U329" s="298"/>
      <c r="V329" s="299"/>
      <c r="W329" s="296"/>
      <c r="X329" s="297"/>
      <c r="Y329" s="296"/>
      <c r="Z329" s="297"/>
      <c r="AA329" s="298"/>
      <c r="AB329" s="299"/>
      <c r="AC329" s="298"/>
      <c r="AD329" s="299"/>
      <c r="AE329" s="296"/>
      <c r="AF329" s="297"/>
      <c r="AG329" s="296"/>
      <c r="AH329" s="297"/>
      <c r="AI329" s="298"/>
      <c r="AJ329" s="299"/>
      <c r="AK329" s="298"/>
      <c r="AL329" s="299"/>
      <c r="AM329" s="296"/>
      <c r="AN329" s="297"/>
      <c r="AO329" s="296"/>
      <c r="AP329" s="297"/>
      <c r="AQ329" s="298"/>
      <c r="AR329" s="299"/>
      <c r="AS329" s="298"/>
      <c r="AT329" s="299"/>
      <c r="AU329" s="296"/>
      <c r="AV329" s="297"/>
      <c r="AW329" s="296"/>
      <c r="AX329" s="297"/>
      <c r="AY329" s="298"/>
      <c r="AZ329" s="299"/>
      <c r="BA329" s="298"/>
      <c r="BB329" s="299"/>
      <c r="BC329" s="296"/>
      <c r="BD329" s="297"/>
      <c r="BE329" s="296"/>
      <c r="BF329" s="297"/>
      <c r="BG329" s="298"/>
      <c r="BH329" s="299"/>
      <c r="BI329" s="298"/>
      <c r="BJ329" s="299"/>
      <c r="BK329" s="296"/>
      <c r="BL329" s="297"/>
      <c r="BM329" s="296"/>
      <c r="BN329" s="297"/>
      <c r="BO329" s="300"/>
      <c r="BP329" s="300"/>
      <c r="BQ329" s="300"/>
      <c r="BR329" s="66"/>
      <c r="BS329" s="301"/>
      <c r="BT329" s="302"/>
      <c r="BU329" s="324"/>
      <c r="BV329" s="324"/>
      <c r="BW329" s="324"/>
      <c r="BX329" s="324"/>
      <c r="BY329" s="324"/>
      <c r="BZ329" s="324"/>
      <c r="CA329" s="324"/>
      <c r="CB329" s="293"/>
      <c r="CC329" s="294"/>
      <c r="CD329" s="294"/>
      <c r="CE329" s="294"/>
      <c r="CF329" s="294"/>
      <c r="CG329" s="294"/>
      <c r="CH329" s="295"/>
      <c r="CI329" s="62">
        <f t="shared" si="13"/>
        <v>0</v>
      </c>
    </row>
    <row r="330" spans="1:87" ht="35.1" customHeight="1" x14ac:dyDescent="0.25">
      <c r="A330" s="40">
        <f t="shared" si="15"/>
        <v>318</v>
      </c>
      <c r="B330" s="304"/>
      <c r="C330" s="304"/>
      <c r="D330" s="305"/>
      <c r="E330" s="305"/>
      <c r="F330" s="305"/>
      <c r="G330" s="306"/>
      <c r="H330" s="307"/>
      <c r="I330" s="47"/>
      <c r="J330" s="72"/>
      <c r="K330" s="308"/>
      <c r="L330" s="308"/>
      <c r="M330" s="309"/>
      <c r="N330" s="309"/>
      <c r="O330" s="310"/>
      <c r="P330" s="310"/>
      <c r="Q330" s="311"/>
      <c r="R330" s="311"/>
      <c r="S330" s="298"/>
      <c r="T330" s="299"/>
      <c r="U330" s="298"/>
      <c r="V330" s="299"/>
      <c r="W330" s="312"/>
      <c r="X330" s="313"/>
      <c r="Y330" s="312"/>
      <c r="Z330" s="313"/>
      <c r="AA330" s="298"/>
      <c r="AB330" s="299"/>
      <c r="AC330" s="298"/>
      <c r="AD330" s="299"/>
      <c r="AE330" s="312"/>
      <c r="AF330" s="313"/>
      <c r="AG330" s="312"/>
      <c r="AH330" s="313"/>
      <c r="AI330" s="298"/>
      <c r="AJ330" s="299"/>
      <c r="AK330" s="298"/>
      <c r="AL330" s="299"/>
      <c r="AM330" s="312"/>
      <c r="AN330" s="313"/>
      <c r="AO330" s="312"/>
      <c r="AP330" s="313"/>
      <c r="AQ330" s="298"/>
      <c r="AR330" s="299"/>
      <c r="AS330" s="298"/>
      <c r="AT330" s="299"/>
      <c r="AU330" s="312"/>
      <c r="AV330" s="313"/>
      <c r="AW330" s="312"/>
      <c r="AX330" s="313"/>
      <c r="AY330" s="298"/>
      <c r="AZ330" s="299"/>
      <c r="BA330" s="298"/>
      <c r="BB330" s="299"/>
      <c r="BC330" s="312"/>
      <c r="BD330" s="313"/>
      <c r="BE330" s="312"/>
      <c r="BF330" s="313"/>
      <c r="BG330" s="298"/>
      <c r="BH330" s="299"/>
      <c r="BI330" s="298"/>
      <c r="BJ330" s="299"/>
      <c r="BK330" s="312"/>
      <c r="BL330" s="313"/>
      <c r="BM330" s="312"/>
      <c r="BN330" s="313"/>
      <c r="BO330" s="300"/>
      <c r="BP330" s="300"/>
      <c r="BQ330" s="300"/>
      <c r="BR330" s="66"/>
      <c r="BS330" s="314"/>
      <c r="BT330" s="315"/>
      <c r="BU330" s="324"/>
      <c r="BV330" s="324"/>
      <c r="BW330" s="324"/>
      <c r="BX330" s="324"/>
      <c r="BY330" s="324"/>
      <c r="BZ330" s="324"/>
      <c r="CA330" s="324"/>
      <c r="CB330" s="293"/>
      <c r="CC330" s="294"/>
      <c r="CD330" s="294"/>
      <c r="CE330" s="294"/>
      <c r="CF330" s="294"/>
      <c r="CG330" s="294"/>
      <c r="CH330" s="295"/>
      <c r="CI330" s="62">
        <f t="shared" si="13"/>
        <v>0</v>
      </c>
    </row>
    <row r="331" spans="1:87" ht="35.1" customHeight="1" x14ac:dyDescent="0.25">
      <c r="A331" s="40">
        <f t="shared" si="15"/>
        <v>319</v>
      </c>
      <c r="B331" s="305"/>
      <c r="C331" s="305"/>
      <c r="D331" s="316"/>
      <c r="E331" s="316"/>
      <c r="F331" s="316"/>
      <c r="G331" s="317"/>
      <c r="H331" s="318"/>
      <c r="I331" s="47"/>
      <c r="J331" s="71"/>
      <c r="K331" s="308"/>
      <c r="L331" s="308"/>
      <c r="M331" s="319"/>
      <c r="N331" s="319"/>
      <c r="O331" s="310"/>
      <c r="P331" s="310"/>
      <c r="Q331" s="320"/>
      <c r="R331" s="320"/>
      <c r="S331" s="298"/>
      <c r="T331" s="299"/>
      <c r="U331" s="298"/>
      <c r="V331" s="299"/>
      <c r="W331" s="296"/>
      <c r="X331" s="297"/>
      <c r="Y331" s="296"/>
      <c r="Z331" s="297"/>
      <c r="AA331" s="298"/>
      <c r="AB331" s="299"/>
      <c r="AC331" s="298"/>
      <c r="AD331" s="299"/>
      <c r="AE331" s="296"/>
      <c r="AF331" s="297"/>
      <c r="AG331" s="296"/>
      <c r="AH331" s="297"/>
      <c r="AI331" s="298"/>
      <c r="AJ331" s="299"/>
      <c r="AK331" s="298"/>
      <c r="AL331" s="299"/>
      <c r="AM331" s="296"/>
      <c r="AN331" s="297"/>
      <c r="AO331" s="296"/>
      <c r="AP331" s="297"/>
      <c r="AQ331" s="298"/>
      <c r="AR331" s="299"/>
      <c r="AS331" s="298"/>
      <c r="AT331" s="299"/>
      <c r="AU331" s="296"/>
      <c r="AV331" s="297"/>
      <c r="AW331" s="296"/>
      <c r="AX331" s="297"/>
      <c r="AY331" s="298"/>
      <c r="AZ331" s="299"/>
      <c r="BA331" s="298"/>
      <c r="BB331" s="299"/>
      <c r="BC331" s="296"/>
      <c r="BD331" s="297"/>
      <c r="BE331" s="296"/>
      <c r="BF331" s="297"/>
      <c r="BG331" s="298"/>
      <c r="BH331" s="299"/>
      <c r="BI331" s="298"/>
      <c r="BJ331" s="299"/>
      <c r="BK331" s="296"/>
      <c r="BL331" s="297"/>
      <c r="BM331" s="296"/>
      <c r="BN331" s="297"/>
      <c r="BO331" s="300"/>
      <c r="BP331" s="300"/>
      <c r="BQ331" s="300"/>
      <c r="BR331" s="66"/>
      <c r="BS331" s="301"/>
      <c r="BT331" s="302"/>
      <c r="BU331" s="324"/>
      <c r="BV331" s="324"/>
      <c r="BW331" s="324"/>
      <c r="BX331" s="324"/>
      <c r="BY331" s="324"/>
      <c r="BZ331" s="324"/>
      <c r="CA331" s="324"/>
      <c r="CB331" s="293"/>
      <c r="CC331" s="294"/>
      <c r="CD331" s="294"/>
      <c r="CE331" s="294"/>
      <c r="CF331" s="294"/>
      <c r="CG331" s="294"/>
      <c r="CH331" s="295"/>
      <c r="CI331" s="62">
        <f t="shared" si="13"/>
        <v>0</v>
      </c>
    </row>
    <row r="332" spans="1:87" ht="35.1" customHeight="1" x14ac:dyDescent="0.25">
      <c r="A332" s="40">
        <f t="shared" si="15"/>
        <v>320</v>
      </c>
      <c r="B332" s="304"/>
      <c r="C332" s="304"/>
      <c r="D332" s="305"/>
      <c r="E332" s="305"/>
      <c r="F332" s="305"/>
      <c r="G332" s="306"/>
      <c r="H332" s="307"/>
      <c r="I332" s="47"/>
      <c r="J332" s="72"/>
      <c r="K332" s="308"/>
      <c r="L332" s="308"/>
      <c r="M332" s="309"/>
      <c r="N332" s="309"/>
      <c r="O332" s="310"/>
      <c r="P332" s="310"/>
      <c r="Q332" s="311"/>
      <c r="R332" s="311"/>
      <c r="S332" s="298"/>
      <c r="T332" s="299"/>
      <c r="U332" s="298"/>
      <c r="V332" s="299"/>
      <c r="W332" s="312"/>
      <c r="X332" s="313"/>
      <c r="Y332" s="312"/>
      <c r="Z332" s="313"/>
      <c r="AA332" s="298"/>
      <c r="AB332" s="299"/>
      <c r="AC332" s="298"/>
      <c r="AD332" s="299"/>
      <c r="AE332" s="312"/>
      <c r="AF332" s="313"/>
      <c r="AG332" s="312"/>
      <c r="AH332" s="313"/>
      <c r="AI332" s="298"/>
      <c r="AJ332" s="299"/>
      <c r="AK332" s="298"/>
      <c r="AL332" s="299"/>
      <c r="AM332" s="312"/>
      <c r="AN332" s="313"/>
      <c r="AO332" s="312"/>
      <c r="AP332" s="313"/>
      <c r="AQ332" s="298"/>
      <c r="AR332" s="299"/>
      <c r="AS332" s="298"/>
      <c r="AT332" s="299"/>
      <c r="AU332" s="312"/>
      <c r="AV332" s="313"/>
      <c r="AW332" s="312"/>
      <c r="AX332" s="313"/>
      <c r="AY332" s="298"/>
      <c r="AZ332" s="299"/>
      <c r="BA332" s="298"/>
      <c r="BB332" s="299"/>
      <c r="BC332" s="312"/>
      <c r="BD332" s="313"/>
      <c r="BE332" s="312"/>
      <c r="BF332" s="313"/>
      <c r="BG332" s="298"/>
      <c r="BH332" s="299"/>
      <c r="BI332" s="298"/>
      <c r="BJ332" s="299"/>
      <c r="BK332" s="312"/>
      <c r="BL332" s="313"/>
      <c r="BM332" s="312"/>
      <c r="BN332" s="313"/>
      <c r="BO332" s="300"/>
      <c r="BP332" s="300"/>
      <c r="BQ332" s="300"/>
      <c r="BR332" s="66"/>
      <c r="BS332" s="314"/>
      <c r="BT332" s="315"/>
      <c r="BU332" s="324"/>
      <c r="BV332" s="324"/>
      <c r="BW332" s="324"/>
      <c r="BX332" s="324"/>
      <c r="BY332" s="324"/>
      <c r="BZ332" s="324"/>
      <c r="CA332" s="324"/>
      <c r="CB332" s="293"/>
      <c r="CC332" s="294"/>
      <c r="CD332" s="294"/>
      <c r="CE332" s="294"/>
      <c r="CF332" s="294"/>
      <c r="CG332" s="294"/>
      <c r="CH332" s="295"/>
      <c r="CI332" s="62">
        <f t="shared" si="13"/>
        <v>0</v>
      </c>
    </row>
    <row r="333" spans="1:87" ht="35.1" customHeight="1" x14ac:dyDescent="0.25">
      <c r="A333" s="40">
        <f t="shared" si="15"/>
        <v>321</v>
      </c>
      <c r="B333" s="305"/>
      <c r="C333" s="305"/>
      <c r="D333" s="316"/>
      <c r="E333" s="316"/>
      <c r="F333" s="316"/>
      <c r="G333" s="317"/>
      <c r="H333" s="318"/>
      <c r="I333" s="47"/>
      <c r="J333" s="71"/>
      <c r="K333" s="308"/>
      <c r="L333" s="308"/>
      <c r="M333" s="319"/>
      <c r="N333" s="319"/>
      <c r="O333" s="310"/>
      <c r="P333" s="310"/>
      <c r="Q333" s="320"/>
      <c r="R333" s="320"/>
      <c r="S333" s="298"/>
      <c r="T333" s="299"/>
      <c r="U333" s="298"/>
      <c r="V333" s="299"/>
      <c r="W333" s="296"/>
      <c r="X333" s="297"/>
      <c r="Y333" s="296"/>
      <c r="Z333" s="297"/>
      <c r="AA333" s="298"/>
      <c r="AB333" s="299"/>
      <c r="AC333" s="298"/>
      <c r="AD333" s="299"/>
      <c r="AE333" s="296"/>
      <c r="AF333" s="297"/>
      <c r="AG333" s="296"/>
      <c r="AH333" s="297"/>
      <c r="AI333" s="298"/>
      <c r="AJ333" s="299"/>
      <c r="AK333" s="298"/>
      <c r="AL333" s="299"/>
      <c r="AM333" s="296"/>
      <c r="AN333" s="297"/>
      <c r="AO333" s="296"/>
      <c r="AP333" s="297"/>
      <c r="AQ333" s="298"/>
      <c r="AR333" s="299"/>
      <c r="AS333" s="298"/>
      <c r="AT333" s="299"/>
      <c r="AU333" s="296"/>
      <c r="AV333" s="297"/>
      <c r="AW333" s="296"/>
      <c r="AX333" s="297"/>
      <c r="AY333" s="298"/>
      <c r="AZ333" s="299"/>
      <c r="BA333" s="298"/>
      <c r="BB333" s="299"/>
      <c r="BC333" s="296"/>
      <c r="BD333" s="297"/>
      <c r="BE333" s="296"/>
      <c r="BF333" s="297"/>
      <c r="BG333" s="298"/>
      <c r="BH333" s="299"/>
      <c r="BI333" s="298"/>
      <c r="BJ333" s="299"/>
      <c r="BK333" s="296"/>
      <c r="BL333" s="297"/>
      <c r="BM333" s="296"/>
      <c r="BN333" s="297"/>
      <c r="BO333" s="300"/>
      <c r="BP333" s="300"/>
      <c r="BQ333" s="300"/>
      <c r="BR333" s="66"/>
      <c r="BS333" s="301"/>
      <c r="BT333" s="302"/>
      <c r="BU333" s="324"/>
      <c r="BV333" s="324"/>
      <c r="BW333" s="324"/>
      <c r="BX333" s="324"/>
      <c r="BY333" s="324"/>
      <c r="BZ333" s="324"/>
      <c r="CA333" s="324"/>
      <c r="CB333" s="293"/>
      <c r="CC333" s="294"/>
      <c r="CD333" s="294"/>
      <c r="CE333" s="294"/>
      <c r="CF333" s="294"/>
      <c r="CG333" s="294"/>
      <c r="CH333" s="295"/>
      <c r="CI333" s="62">
        <f t="shared" si="13"/>
        <v>0</v>
      </c>
    </row>
    <row r="334" spans="1:87" ht="35.1" customHeight="1" x14ac:dyDescent="0.25">
      <c r="A334" s="40">
        <f t="shared" si="15"/>
        <v>322</v>
      </c>
      <c r="B334" s="304"/>
      <c r="C334" s="304"/>
      <c r="D334" s="305"/>
      <c r="E334" s="305"/>
      <c r="F334" s="305"/>
      <c r="G334" s="306"/>
      <c r="H334" s="307"/>
      <c r="I334" s="47"/>
      <c r="J334" s="72"/>
      <c r="K334" s="308"/>
      <c r="L334" s="308"/>
      <c r="M334" s="309"/>
      <c r="N334" s="309"/>
      <c r="O334" s="310"/>
      <c r="P334" s="310"/>
      <c r="Q334" s="311"/>
      <c r="R334" s="311"/>
      <c r="S334" s="298"/>
      <c r="T334" s="299"/>
      <c r="U334" s="298"/>
      <c r="V334" s="299"/>
      <c r="W334" s="312"/>
      <c r="X334" s="313"/>
      <c r="Y334" s="312"/>
      <c r="Z334" s="313"/>
      <c r="AA334" s="298"/>
      <c r="AB334" s="299"/>
      <c r="AC334" s="298"/>
      <c r="AD334" s="299"/>
      <c r="AE334" s="312"/>
      <c r="AF334" s="313"/>
      <c r="AG334" s="312"/>
      <c r="AH334" s="313"/>
      <c r="AI334" s="298"/>
      <c r="AJ334" s="299"/>
      <c r="AK334" s="298"/>
      <c r="AL334" s="299"/>
      <c r="AM334" s="312"/>
      <c r="AN334" s="313"/>
      <c r="AO334" s="312"/>
      <c r="AP334" s="313"/>
      <c r="AQ334" s="298"/>
      <c r="AR334" s="299"/>
      <c r="AS334" s="298"/>
      <c r="AT334" s="299"/>
      <c r="AU334" s="312"/>
      <c r="AV334" s="313"/>
      <c r="AW334" s="312"/>
      <c r="AX334" s="313"/>
      <c r="AY334" s="298"/>
      <c r="AZ334" s="299"/>
      <c r="BA334" s="298"/>
      <c r="BB334" s="299"/>
      <c r="BC334" s="312"/>
      <c r="BD334" s="313"/>
      <c r="BE334" s="312"/>
      <c r="BF334" s="313"/>
      <c r="BG334" s="298"/>
      <c r="BH334" s="299"/>
      <c r="BI334" s="298"/>
      <c r="BJ334" s="299"/>
      <c r="BK334" s="312"/>
      <c r="BL334" s="313"/>
      <c r="BM334" s="312"/>
      <c r="BN334" s="313"/>
      <c r="BO334" s="300"/>
      <c r="BP334" s="300"/>
      <c r="BQ334" s="300"/>
      <c r="BR334" s="66"/>
      <c r="BS334" s="314"/>
      <c r="BT334" s="315"/>
      <c r="BU334" s="324"/>
      <c r="BV334" s="324"/>
      <c r="BW334" s="324"/>
      <c r="BX334" s="324"/>
      <c r="BY334" s="324"/>
      <c r="BZ334" s="324"/>
      <c r="CA334" s="324"/>
      <c r="CB334" s="293"/>
      <c r="CC334" s="294"/>
      <c r="CD334" s="294"/>
      <c r="CE334" s="294"/>
      <c r="CF334" s="294"/>
      <c r="CG334" s="294"/>
      <c r="CH334" s="295"/>
      <c r="CI334" s="62">
        <f t="shared" ref="CI334:CI397" si="16">BS334-G334</f>
        <v>0</v>
      </c>
    </row>
    <row r="335" spans="1:87" ht="35.1" customHeight="1" x14ac:dyDescent="0.25">
      <c r="A335" s="40">
        <f>ROW(A323)</f>
        <v>323</v>
      </c>
      <c r="B335" s="305"/>
      <c r="C335" s="305"/>
      <c r="D335" s="316"/>
      <c r="E335" s="316"/>
      <c r="F335" s="316"/>
      <c r="G335" s="317"/>
      <c r="H335" s="318"/>
      <c r="I335" s="47"/>
      <c r="J335" s="71"/>
      <c r="K335" s="308"/>
      <c r="L335" s="308"/>
      <c r="M335" s="319"/>
      <c r="N335" s="319"/>
      <c r="O335" s="310"/>
      <c r="P335" s="310"/>
      <c r="Q335" s="320"/>
      <c r="R335" s="320"/>
      <c r="S335" s="298"/>
      <c r="T335" s="299"/>
      <c r="U335" s="298"/>
      <c r="V335" s="299"/>
      <c r="W335" s="296"/>
      <c r="X335" s="297"/>
      <c r="Y335" s="296"/>
      <c r="Z335" s="297"/>
      <c r="AA335" s="298"/>
      <c r="AB335" s="299"/>
      <c r="AC335" s="298"/>
      <c r="AD335" s="299"/>
      <c r="AE335" s="296"/>
      <c r="AF335" s="297"/>
      <c r="AG335" s="296"/>
      <c r="AH335" s="297"/>
      <c r="AI335" s="298"/>
      <c r="AJ335" s="299"/>
      <c r="AK335" s="298"/>
      <c r="AL335" s="299"/>
      <c r="AM335" s="296"/>
      <c r="AN335" s="297"/>
      <c r="AO335" s="296"/>
      <c r="AP335" s="297"/>
      <c r="AQ335" s="298"/>
      <c r="AR335" s="299"/>
      <c r="AS335" s="298"/>
      <c r="AT335" s="299"/>
      <c r="AU335" s="296"/>
      <c r="AV335" s="297"/>
      <c r="AW335" s="296"/>
      <c r="AX335" s="297"/>
      <c r="AY335" s="298"/>
      <c r="AZ335" s="299"/>
      <c r="BA335" s="298"/>
      <c r="BB335" s="299"/>
      <c r="BC335" s="296"/>
      <c r="BD335" s="297"/>
      <c r="BE335" s="296"/>
      <c r="BF335" s="297"/>
      <c r="BG335" s="298"/>
      <c r="BH335" s="299"/>
      <c r="BI335" s="298"/>
      <c r="BJ335" s="299"/>
      <c r="BK335" s="296"/>
      <c r="BL335" s="297"/>
      <c r="BM335" s="296"/>
      <c r="BN335" s="297"/>
      <c r="BO335" s="321"/>
      <c r="BP335" s="322"/>
      <c r="BQ335" s="323"/>
      <c r="BR335" s="66"/>
      <c r="BS335" s="301"/>
      <c r="BT335" s="302"/>
      <c r="BU335" s="324"/>
      <c r="BV335" s="324"/>
      <c r="BW335" s="324"/>
      <c r="BX335" s="324"/>
      <c r="BY335" s="324"/>
      <c r="BZ335" s="324"/>
      <c r="CA335" s="324"/>
      <c r="CB335" s="293"/>
      <c r="CC335" s="294"/>
      <c r="CD335" s="294"/>
      <c r="CE335" s="294"/>
      <c r="CF335" s="294"/>
      <c r="CG335" s="294"/>
      <c r="CH335" s="295"/>
      <c r="CI335" s="62">
        <f t="shared" si="16"/>
        <v>0</v>
      </c>
    </row>
    <row r="336" spans="1:87" ht="35.1" customHeight="1" x14ac:dyDescent="0.25">
      <c r="A336" s="40">
        <f t="shared" si="15"/>
        <v>324</v>
      </c>
      <c r="B336" s="304"/>
      <c r="C336" s="304"/>
      <c r="D336" s="305"/>
      <c r="E336" s="305"/>
      <c r="F336" s="305"/>
      <c r="G336" s="306"/>
      <c r="H336" s="307"/>
      <c r="I336" s="47"/>
      <c r="J336" s="72"/>
      <c r="K336" s="308"/>
      <c r="L336" s="308"/>
      <c r="M336" s="309"/>
      <c r="N336" s="309"/>
      <c r="O336" s="310"/>
      <c r="P336" s="310"/>
      <c r="Q336" s="311"/>
      <c r="R336" s="311"/>
      <c r="S336" s="298"/>
      <c r="T336" s="299"/>
      <c r="U336" s="298"/>
      <c r="V336" s="299"/>
      <c r="W336" s="312"/>
      <c r="X336" s="313"/>
      <c r="Y336" s="312"/>
      <c r="Z336" s="313"/>
      <c r="AA336" s="298"/>
      <c r="AB336" s="299"/>
      <c r="AC336" s="298"/>
      <c r="AD336" s="299"/>
      <c r="AE336" s="312"/>
      <c r="AF336" s="313"/>
      <c r="AG336" s="312"/>
      <c r="AH336" s="313"/>
      <c r="AI336" s="298"/>
      <c r="AJ336" s="299"/>
      <c r="AK336" s="298"/>
      <c r="AL336" s="299"/>
      <c r="AM336" s="312"/>
      <c r="AN336" s="313"/>
      <c r="AO336" s="312"/>
      <c r="AP336" s="313"/>
      <c r="AQ336" s="298"/>
      <c r="AR336" s="299"/>
      <c r="AS336" s="298"/>
      <c r="AT336" s="299"/>
      <c r="AU336" s="312"/>
      <c r="AV336" s="313"/>
      <c r="AW336" s="312"/>
      <c r="AX336" s="313"/>
      <c r="AY336" s="298"/>
      <c r="AZ336" s="299"/>
      <c r="BA336" s="298"/>
      <c r="BB336" s="299"/>
      <c r="BC336" s="312"/>
      <c r="BD336" s="313"/>
      <c r="BE336" s="312"/>
      <c r="BF336" s="313"/>
      <c r="BG336" s="298"/>
      <c r="BH336" s="299"/>
      <c r="BI336" s="298"/>
      <c r="BJ336" s="299"/>
      <c r="BK336" s="312"/>
      <c r="BL336" s="313"/>
      <c r="BM336" s="312"/>
      <c r="BN336" s="313"/>
      <c r="BO336" s="300"/>
      <c r="BP336" s="300"/>
      <c r="BQ336" s="300"/>
      <c r="BR336" s="66"/>
      <c r="BS336" s="314"/>
      <c r="BT336" s="315"/>
      <c r="BU336" s="324"/>
      <c r="BV336" s="324"/>
      <c r="BW336" s="324"/>
      <c r="BX336" s="324"/>
      <c r="BY336" s="324"/>
      <c r="BZ336" s="324"/>
      <c r="CA336" s="324"/>
      <c r="CB336" s="293"/>
      <c r="CC336" s="294"/>
      <c r="CD336" s="294"/>
      <c r="CE336" s="294"/>
      <c r="CF336" s="294"/>
      <c r="CG336" s="294"/>
      <c r="CH336" s="295"/>
      <c r="CI336" s="62">
        <f t="shared" si="16"/>
        <v>0</v>
      </c>
    </row>
    <row r="337" spans="1:87" ht="35.1" customHeight="1" x14ac:dyDescent="0.25">
      <c r="A337" s="40">
        <f t="shared" si="15"/>
        <v>325</v>
      </c>
      <c r="B337" s="305"/>
      <c r="C337" s="305"/>
      <c r="D337" s="316"/>
      <c r="E337" s="316"/>
      <c r="F337" s="316"/>
      <c r="G337" s="317"/>
      <c r="H337" s="318"/>
      <c r="I337" s="47"/>
      <c r="J337" s="71"/>
      <c r="K337" s="308"/>
      <c r="L337" s="308"/>
      <c r="M337" s="319"/>
      <c r="N337" s="319"/>
      <c r="O337" s="310"/>
      <c r="P337" s="310"/>
      <c r="Q337" s="320"/>
      <c r="R337" s="320"/>
      <c r="S337" s="298"/>
      <c r="T337" s="299"/>
      <c r="U337" s="298"/>
      <c r="V337" s="299"/>
      <c r="W337" s="296"/>
      <c r="X337" s="297"/>
      <c r="Y337" s="296"/>
      <c r="Z337" s="297"/>
      <c r="AA337" s="298"/>
      <c r="AB337" s="299"/>
      <c r="AC337" s="298"/>
      <c r="AD337" s="299"/>
      <c r="AE337" s="296"/>
      <c r="AF337" s="297"/>
      <c r="AG337" s="296"/>
      <c r="AH337" s="297"/>
      <c r="AI337" s="298"/>
      <c r="AJ337" s="299"/>
      <c r="AK337" s="298"/>
      <c r="AL337" s="299"/>
      <c r="AM337" s="296"/>
      <c r="AN337" s="297"/>
      <c r="AO337" s="296"/>
      <c r="AP337" s="297"/>
      <c r="AQ337" s="298"/>
      <c r="AR337" s="299"/>
      <c r="AS337" s="298"/>
      <c r="AT337" s="299"/>
      <c r="AU337" s="296"/>
      <c r="AV337" s="297"/>
      <c r="AW337" s="296"/>
      <c r="AX337" s="297"/>
      <c r="AY337" s="298"/>
      <c r="AZ337" s="299"/>
      <c r="BA337" s="298"/>
      <c r="BB337" s="299"/>
      <c r="BC337" s="296"/>
      <c r="BD337" s="297"/>
      <c r="BE337" s="296"/>
      <c r="BF337" s="297"/>
      <c r="BG337" s="298"/>
      <c r="BH337" s="299"/>
      <c r="BI337" s="298"/>
      <c r="BJ337" s="299"/>
      <c r="BK337" s="296"/>
      <c r="BL337" s="297"/>
      <c r="BM337" s="296"/>
      <c r="BN337" s="297"/>
      <c r="BO337" s="300"/>
      <c r="BP337" s="300"/>
      <c r="BQ337" s="300"/>
      <c r="BR337" s="66"/>
      <c r="BS337" s="301"/>
      <c r="BT337" s="302"/>
      <c r="BU337" s="324"/>
      <c r="BV337" s="324"/>
      <c r="BW337" s="324"/>
      <c r="BX337" s="324"/>
      <c r="BY337" s="324"/>
      <c r="BZ337" s="324"/>
      <c r="CA337" s="324"/>
      <c r="CB337" s="293"/>
      <c r="CC337" s="294"/>
      <c r="CD337" s="294"/>
      <c r="CE337" s="294"/>
      <c r="CF337" s="294"/>
      <c r="CG337" s="294"/>
      <c r="CH337" s="295"/>
      <c r="CI337" s="62">
        <f t="shared" si="16"/>
        <v>0</v>
      </c>
    </row>
    <row r="338" spans="1:87" ht="35.1" customHeight="1" x14ac:dyDescent="0.25">
      <c r="A338" s="40">
        <f t="shared" si="15"/>
        <v>326</v>
      </c>
      <c r="B338" s="304"/>
      <c r="C338" s="304"/>
      <c r="D338" s="305"/>
      <c r="E338" s="305"/>
      <c r="F338" s="305"/>
      <c r="G338" s="306"/>
      <c r="H338" s="307"/>
      <c r="I338" s="47"/>
      <c r="J338" s="72"/>
      <c r="K338" s="308"/>
      <c r="L338" s="308"/>
      <c r="M338" s="309"/>
      <c r="N338" s="309"/>
      <c r="O338" s="310"/>
      <c r="P338" s="310"/>
      <c r="Q338" s="311"/>
      <c r="R338" s="311"/>
      <c r="S338" s="298"/>
      <c r="T338" s="299"/>
      <c r="U338" s="298"/>
      <c r="V338" s="299"/>
      <c r="W338" s="312"/>
      <c r="X338" s="313"/>
      <c r="Y338" s="312"/>
      <c r="Z338" s="313"/>
      <c r="AA338" s="298"/>
      <c r="AB338" s="299"/>
      <c r="AC338" s="298"/>
      <c r="AD338" s="299"/>
      <c r="AE338" s="312"/>
      <c r="AF338" s="313"/>
      <c r="AG338" s="312"/>
      <c r="AH338" s="313"/>
      <c r="AI338" s="298"/>
      <c r="AJ338" s="299"/>
      <c r="AK338" s="298"/>
      <c r="AL338" s="299"/>
      <c r="AM338" s="312"/>
      <c r="AN338" s="313"/>
      <c r="AO338" s="312"/>
      <c r="AP338" s="313"/>
      <c r="AQ338" s="298"/>
      <c r="AR338" s="299"/>
      <c r="AS338" s="298"/>
      <c r="AT338" s="299"/>
      <c r="AU338" s="312"/>
      <c r="AV338" s="313"/>
      <c r="AW338" s="312"/>
      <c r="AX338" s="313"/>
      <c r="AY338" s="298"/>
      <c r="AZ338" s="299"/>
      <c r="BA338" s="298"/>
      <c r="BB338" s="299"/>
      <c r="BC338" s="312"/>
      <c r="BD338" s="313"/>
      <c r="BE338" s="312"/>
      <c r="BF338" s="313"/>
      <c r="BG338" s="298"/>
      <c r="BH338" s="299"/>
      <c r="BI338" s="298"/>
      <c r="BJ338" s="299"/>
      <c r="BK338" s="312"/>
      <c r="BL338" s="313"/>
      <c r="BM338" s="312"/>
      <c r="BN338" s="313"/>
      <c r="BO338" s="300"/>
      <c r="BP338" s="300"/>
      <c r="BQ338" s="300"/>
      <c r="BR338" s="66"/>
      <c r="BS338" s="314"/>
      <c r="BT338" s="315"/>
      <c r="BU338" s="324"/>
      <c r="BV338" s="324"/>
      <c r="BW338" s="324"/>
      <c r="BX338" s="324"/>
      <c r="BY338" s="324"/>
      <c r="BZ338" s="324"/>
      <c r="CA338" s="324"/>
      <c r="CB338" s="293"/>
      <c r="CC338" s="294"/>
      <c r="CD338" s="294"/>
      <c r="CE338" s="294"/>
      <c r="CF338" s="294"/>
      <c r="CG338" s="294"/>
      <c r="CH338" s="295"/>
      <c r="CI338" s="62">
        <f t="shared" si="16"/>
        <v>0</v>
      </c>
    </row>
    <row r="339" spans="1:87" ht="35.1" customHeight="1" x14ac:dyDescent="0.25">
      <c r="A339" s="40">
        <f t="shared" si="15"/>
        <v>327</v>
      </c>
      <c r="B339" s="305"/>
      <c r="C339" s="305"/>
      <c r="D339" s="316"/>
      <c r="E339" s="316"/>
      <c r="F339" s="316"/>
      <c r="G339" s="317"/>
      <c r="H339" s="318"/>
      <c r="I339" s="47"/>
      <c r="J339" s="71"/>
      <c r="K339" s="308"/>
      <c r="L339" s="308"/>
      <c r="M339" s="319"/>
      <c r="N339" s="319"/>
      <c r="O339" s="310"/>
      <c r="P339" s="310"/>
      <c r="Q339" s="320"/>
      <c r="R339" s="320"/>
      <c r="S339" s="298"/>
      <c r="T339" s="299"/>
      <c r="U339" s="298"/>
      <c r="V339" s="299"/>
      <c r="W339" s="296"/>
      <c r="X339" s="297"/>
      <c r="Y339" s="296"/>
      <c r="Z339" s="297"/>
      <c r="AA339" s="298"/>
      <c r="AB339" s="299"/>
      <c r="AC339" s="298"/>
      <c r="AD339" s="299"/>
      <c r="AE339" s="296"/>
      <c r="AF339" s="297"/>
      <c r="AG339" s="296"/>
      <c r="AH339" s="297"/>
      <c r="AI339" s="298"/>
      <c r="AJ339" s="299"/>
      <c r="AK339" s="298"/>
      <c r="AL339" s="299"/>
      <c r="AM339" s="296"/>
      <c r="AN339" s="297"/>
      <c r="AO339" s="296"/>
      <c r="AP339" s="297"/>
      <c r="AQ339" s="298"/>
      <c r="AR339" s="299"/>
      <c r="AS339" s="298"/>
      <c r="AT339" s="299"/>
      <c r="AU339" s="296"/>
      <c r="AV339" s="297"/>
      <c r="AW339" s="296"/>
      <c r="AX339" s="297"/>
      <c r="AY339" s="298"/>
      <c r="AZ339" s="299"/>
      <c r="BA339" s="298"/>
      <c r="BB339" s="299"/>
      <c r="BC339" s="296"/>
      <c r="BD339" s="297"/>
      <c r="BE339" s="296"/>
      <c r="BF339" s="297"/>
      <c r="BG339" s="298"/>
      <c r="BH339" s="299"/>
      <c r="BI339" s="298"/>
      <c r="BJ339" s="299"/>
      <c r="BK339" s="296"/>
      <c r="BL339" s="297"/>
      <c r="BM339" s="296"/>
      <c r="BN339" s="297"/>
      <c r="BO339" s="300"/>
      <c r="BP339" s="300"/>
      <c r="BQ339" s="300"/>
      <c r="BR339" s="66"/>
      <c r="BS339" s="301"/>
      <c r="BT339" s="302"/>
      <c r="BU339" s="324"/>
      <c r="BV339" s="324"/>
      <c r="BW339" s="324"/>
      <c r="BX339" s="324"/>
      <c r="BY339" s="324"/>
      <c r="BZ339" s="324"/>
      <c r="CA339" s="324"/>
      <c r="CB339" s="293"/>
      <c r="CC339" s="294"/>
      <c r="CD339" s="294"/>
      <c r="CE339" s="294"/>
      <c r="CF339" s="294"/>
      <c r="CG339" s="294"/>
      <c r="CH339" s="295"/>
      <c r="CI339" s="62">
        <f t="shared" si="16"/>
        <v>0</v>
      </c>
    </row>
    <row r="340" spans="1:87" ht="35.1" customHeight="1" x14ac:dyDescent="0.25">
      <c r="A340" s="40">
        <f t="shared" si="15"/>
        <v>328</v>
      </c>
      <c r="B340" s="304"/>
      <c r="C340" s="304"/>
      <c r="D340" s="305"/>
      <c r="E340" s="305"/>
      <c r="F340" s="305"/>
      <c r="G340" s="306"/>
      <c r="H340" s="307"/>
      <c r="I340" s="47"/>
      <c r="J340" s="72"/>
      <c r="K340" s="308"/>
      <c r="L340" s="308"/>
      <c r="M340" s="309"/>
      <c r="N340" s="309"/>
      <c r="O340" s="310"/>
      <c r="P340" s="310"/>
      <c r="Q340" s="311"/>
      <c r="R340" s="311"/>
      <c r="S340" s="298"/>
      <c r="T340" s="299"/>
      <c r="U340" s="298"/>
      <c r="V340" s="299"/>
      <c r="W340" s="312"/>
      <c r="X340" s="313"/>
      <c r="Y340" s="312"/>
      <c r="Z340" s="313"/>
      <c r="AA340" s="298"/>
      <c r="AB340" s="299"/>
      <c r="AC340" s="298"/>
      <c r="AD340" s="299"/>
      <c r="AE340" s="312"/>
      <c r="AF340" s="313"/>
      <c r="AG340" s="312"/>
      <c r="AH340" s="313"/>
      <c r="AI340" s="298"/>
      <c r="AJ340" s="299"/>
      <c r="AK340" s="298"/>
      <c r="AL340" s="299"/>
      <c r="AM340" s="312"/>
      <c r="AN340" s="313"/>
      <c r="AO340" s="312"/>
      <c r="AP340" s="313"/>
      <c r="AQ340" s="298"/>
      <c r="AR340" s="299"/>
      <c r="AS340" s="298"/>
      <c r="AT340" s="299"/>
      <c r="AU340" s="312"/>
      <c r="AV340" s="313"/>
      <c r="AW340" s="312"/>
      <c r="AX340" s="313"/>
      <c r="AY340" s="298"/>
      <c r="AZ340" s="299"/>
      <c r="BA340" s="298"/>
      <c r="BB340" s="299"/>
      <c r="BC340" s="312"/>
      <c r="BD340" s="313"/>
      <c r="BE340" s="312"/>
      <c r="BF340" s="313"/>
      <c r="BG340" s="298"/>
      <c r="BH340" s="299"/>
      <c r="BI340" s="298"/>
      <c r="BJ340" s="299"/>
      <c r="BK340" s="312"/>
      <c r="BL340" s="313"/>
      <c r="BM340" s="312"/>
      <c r="BN340" s="313"/>
      <c r="BO340" s="300"/>
      <c r="BP340" s="300"/>
      <c r="BQ340" s="300"/>
      <c r="BR340" s="66"/>
      <c r="BS340" s="314"/>
      <c r="BT340" s="315"/>
      <c r="BU340" s="324"/>
      <c r="BV340" s="324"/>
      <c r="BW340" s="324"/>
      <c r="BX340" s="324"/>
      <c r="BY340" s="324"/>
      <c r="BZ340" s="324"/>
      <c r="CA340" s="324"/>
      <c r="CB340" s="293"/>
      <c r="CC340" s="294"/>
      <c r="CD340" s="294"/>
      <c r="CE340" s="294"/>
      <c r="CF340" s="294"/>
      <c r="CG340" s="294"/>
      <c r="CH340" s="295"/>
      <c r="CI340" s="62">
        <f t="shared" si="16"/>
        <v>0</v>
      </c>
    </row>
    <row r="341" spans="1:87" ht="35.1" customHeight="1" x14ac:dyDescent="0.25">
      <c r="A341" s="40">
        <f t="shared" si="15"/>
        <v>329</v>
      </c>
      <c r="B341" s="305"/>
      <c r="C341" s="305"/>
      <c r="D341" s="316"/>
      <c r="E341" s="316"/>
      <c r="F341" s="316"/>
      <c r="G341" s="317"/>
      <c r="H341" s="318"/>
      <c r="I341" s="47"/>
      <c r="J341" s="71"/>
      <c r="K341" s="308"/>
      <c r="L341" s="308"/>
      <c r="M341" s="319"/>
      <c r="N341" s="319"/>
      <c r="O341" s="310"/>
      <c r="P341" s="310"/>
      <c r="Q341" s="320"/>
      <c r="R341" s="320"/>
      <c r="S341" s="298"/>
      <c r="T341" s="299"/>
      <c r="U341" s="298"/>
      <c r="V341" s="299"/>
      <c r="W341" s="296"/>
      <c r="X341" s="297"/>
      <c r="Y341" s="296"/>
      <c r="Z341" s="297"/>
      <c r="AA341" s="298"/>
      <c r="AB341" s="299"/>
      <c r="AC341" s="298"/>
      <c r="AD341" s="299"/>
      <c r="AE341" s="296"/>
      <c r="AF341" s="297"/>
      <c r="AG341" s="296"/>
      <c r="AH341" s="297"/>
      <c r="AI341" s="298"/>
      <c r="AJ341" s="299"/>
      <c r="AK341" s="298"/>
      <c r="AL341" s="299"/>
      <c r="AM341" s="296"/>
      <c r="AN341" s="297"/>
      <c r="AO341" s="296"/>
      <c r="AP341" s="297"/>
      <c r="AQ341" s="298"/>
      <c r="AR341" s="299"/>
      <c r="AS341" s="298"/>
      <c r="AT341" s="299"/>
      <c r="AU341" s="296"/>
      <c r="AV341" s="297"/>
      <c r="AW341" s="296"/>
      <c r="AX341" s="297"/>
      <c r="AY341" s="298"/>
      <c r="AZ341" s="299"/>
      <c r="BA341" s="298"/>
      <c r="BB341" s="299"/>
      <c r="BC341" s="296"/>
      <c r="BD341" s="297"/>
      <c r="BE341" s="296"/>
      <c r="BF341" s="297"/>
      <c r="BG341" s="298"/>
      <c r="BH341" s="299"/>
      <c r="BI341" s="298"/>
      <c r="BJ341" s="299"/>
      <c r="BK341" s="296"/>
      <c r="BL341" s="297"/>
      <c r="BM341" s="296"/>
      <c r="BN341" s="297"/>
      <c r="BO341" s="300"/>
      <c r="BP341" s="300"/>
      <c r="BQ341" s="300"/>
      <c r="BR341" s="66"/>
      <c r="BS341" s="301"/>
      <c r="BT341" s="302"/>
      <c r="BU341" s="324"/>
      <c r="BV341" s="324"/>
      <c r="BW341" s="324"/>
      <c r="BX341" s="324"/>
      <c r="BY341" s="324"/>
      <c r="BZ341" s="324"/>
      <c r="CA341" s="324"/>
      <c r="CB341" s="293"/>
      <c r="CC341" s="294"/>
      <c r="CD341" s="294"/>
      <c r="CE341" s="294"/>
      <c r="CF341" s="294"/>
      <c r="CG341" s="294"/>
      <c r="CH341" s="295"/>
      <c r="CI341" s="62">
        <f t="shared" si="16"/>
        <v>0</v>
      </c>
    </row>
    <row r="342" spans="1:87" ht="35.1" customHeight="1" x14ac:dyDescent="0.25">
      <c r="A342" s="40">
        <f t="shared" si="15"/>
        <v>330</v>
      </c>
      <c r="B342" s="304"/>
      <c r="C342" s="304"/>
      <c r="D342" s="305"/>
      <c r="E342" s="305"/>
      <c r="F342" s="305"/>
      <c r="G342" s="306"/>
      <c r="H342" s="307"/>
      <c r="I342" s="47"/>
      <c r="J342" s="72"/>
      <c r="K342" s="308"/>
      <c r="L342" s="308"/>
      <c r="M342" s="309"/>
      <c r="N342" s="309"/>
      <c r="O342" s="310"/>
      <c r="P342" s="310"/>
      <c r="Q342" s="311"/>
      <c r="R342" s="311"/>
      <c r="S342" s="298"/>
      <c r="T342" s="299"/>
      <c r="U342" s="298"/>
      <c r="V342" s="299"/>
      <c r="W342" s="312"/>
      <c r="X342" s="313"/>
      <c r="Y342" s="312"/>
      <c r="Z342" s="313"/>
      <c r="AA342" s="298"/>
      <c r="AB342" s="299"/>
      <c r="AC342" s="298"/>
      <c r="AD342" s="299"/>
      <c r="AE342" s="312"/>
      <c r="AF342" s="313"/>
      <c r="AG342" s="312"/>
      <c r="AH342" s="313"/>
      <c r="AI342" s="298"/>
      <c r="AJ342" s="299"/>
      <c r="AK342" s="298"/>
      <c r="AL342" s="299"/>
      <c r="AM342" s="312"/>
      <c r="AN342" s="313"/>
      <c r="AO342" s="312"/>
      <c r="AP342" s="313"/>
      <c r="AQ342" s="298"/>
      <c r="AR342" s="299"/>
      <c r="AS342" s="298"/>
      <c r="AT342" s="299"/>
      <c r="AU342" s="312"/>
      <c r="AV342" s="313"/>
      <c r="AW342" s="312"/>
      <c r="AX342" s="313"/>
      <c r="AY342" s="298"/>
      <c r="AZ342" s="299"/>
      <c r="BA342" s="298"/>
      <c r="BB342" s="299"/>
      <c r="BC342" s="312"/>
      <c r="BD342" s="313"/>
      <c r="BE342" s="312"/>
      <c r="BF342" s="313"/>
      <c r="BG342" s="298"/>
      <c r="BH342" s="299"/>
      <c r="BI342" s="298"/>
      <c r="BJ342" s="299"/>
      <c r="BK342" s="312"/>
      <c r="BL342" s="313"/>
      <c r="BM342" s="312"/>
      <c r="BN342" s="313"/>
      <c r="BO342" s="300"/>
      <c r="BP342" s="300"/>
      <c r="BQ342" s="300"/>
      <c r="BR342" s="66"/>
      <c r="BS342" s="314"/>
      <c r="BT342" s="315"/>
      <c r="BU342" s="324"/>
      <c r="BV342" s="324"/>
      <c r="BW342" s="324"/>
      <c r="BX342" s="324"/>
      <c r="BY342" s="324"/>
      <c r="BZ342" s="324"/>
      <c r="CA342" s="324"/>
      <c r="CB342" s="293"/>
      <c r="CC342" s="294"/>
      <c r="CD342" s="294"/>
      <c r="CE342" s="294"/>
      <c r="CF342" s="294"/>
      <c r="CG342" s="294"/>
      <c r="CH342" s="295"/>
      <c r="CI342" s="62">
        <f t="shared" si="16"/>
        <v>0</v>
      </c>
    </row>
    <row r="343" spans="1:87" ht="35.1" customHeight="1" x14ac:dyDescent="0.25">
      <c r="A343" s="40">
        <f t="shared" si="15"/>
        <v>331</v>
      </c>
      <c r="B343" s="305"/>
      <c r="C343" s="305"/>
      <c r="D343" s="316"/>
      <c r="E343" s="316"/>
      <c r="F343" s="316"/>
      <c r="G343" s="317"/>
      <c r="H343" s="318"/>
      <c r="I343" s="47"/>
      <c r="J343" s="71"/>
      <c r="K343" s="308"/>
      <c r="L343" s="308"/>
      <c r="M343" s="319"/>
      <c r="N343" s="319"/>
      <c r="O343" s="310"/>
      <c r="P343" s="310"/>
      <c r="Q343" s="320"/>
      <c r="R343" s="320"/>
      <c r="S343" s="298"/>
      <c r="T343" s="299"/>
      <c r="U343" s="298"/>
      <c r="V343" s="299"/>
      <c r="W343" s="296"/>
      <c r="X343" s="297"/>
      <c r="Y343" s="296"/>
      <c r="Z343" s="297"/>
      <c r="AA343" s="298"/>
      <c r="AB343" s="299"/>
      <c r="AC343" s="298"/>
      <c r="AD343" s="299"/>
      <c r="AE343" s="296"/>
      <c r="AF343" s="297"/>
      <c r="AG343" s="296"/>
      <c r="AH343" s="297"/>
      <c r="AI343" s="298"/>
      <c r="AJ343" s="299"/>
      <c r="AK343" s="298"/>
      <c r="AL343" s="299"/>
      <c r="AM343" s="296"/>
      <c r="AN343" s="297"/>
      <c r="AO343" s="296"/>
      <c r="AP343" s="297"/>
      <c r="AQ343" s="298"/>
      <c r="AR343" s="299"/>
      <c r="AS343" s="298"/>
      <c r="AT343" s="299"/>
      <c r="AU343" s="296"/>
      <c r="AV343" s="297"/>
      <c r="AW343" s="296"/>
      <c r="AX343" s="297"/>
      <c r="AY343" s="298"/>
      <c r="AZ343" s="299"/>
      <c r="BA343" s="298"/>
      <c r="BB343" s="299"/>
      <c r="BC343" s="296"/>
      <c r="BD343" s="297"/>
      <c r="BE343" s="296"/>
      <c r="BF343" s="297"/>
      <c r="BG343" s="298"/>
      <c r="BH343" s="299"/>
      <c r="BI343" s="298"/>
      <c r="BJ343" s="299"/>
      <c r="BK343" s="296"/>
      <c r="BL343" s="297"/>
      <c r="BM343" s="296"/>
      <c r="BN343" s="297"/>
      <c r="BO343" s="300"/>
      <c r="BP343" s="300"/>
      <c r="BQ343" s="300"/>
      <c r="BR343" s="66"/>
      <c r="BS343" s="301"/>
      <c r="BT343" s="302"/>
      <c r="BU343" s="324"/>
      <c r="BV343" s="324"/>
      <c r="BW343" s="324"/>
      <c r="BX343" s="324"/>
      <c r="BY343" s="324"/>
      <c r="BZ343" s="324"/>
      <c r="CA343" s="324"/>
      <c r="CB343" s="293"/>
      <c r="CC343" s="294"/>
      <c r="CD343" s="294"/>
      <c r="CE343" s="294"/>
      <c r="CF343" s="294"/>
      <c r="CG343" s="294"/>
      <c r="CH343" s="295"/>
      <c r="CI343" s="62">
        <f t="shared" si="16"/>
        <v>0</v>
      </c>
    </row>
    <row r="344" spans="1:87" ht="35.1" customHeight="1" x14ac:dyDescent="0.25">
      <c r="A344" s="40">
        <f t="shared" si="15"/>
        <v>332</v>
      </c>
      <c r="B344" s="304"/>
      <c r="C344" s="304"/>
      <c r="D344" s="305"/>
      <c r="E344" s="305"/>
      <c r="F344" s="305"/>
      <c r="G344" s="306"/>
      <c r="H344" s="307"/>
      <c r="I344" s="47"/>
      <c r="J344" s="72"/>
      <c r="K344" s="308"/>
      <c r="L344" s="308"/>
      <c r="M344" s="309"/>
      <c r="N344" s="309"/>
      <c r="O344" s="310"/>
      <c r="P344" s="310"/>
      <c r="Q344" s="311"/>
      <c r="R344" s="311"/>
      <c r="S344" s="298"/>
      <c r="T344" s="299"/>
      <c r="U344" s="298"/>
      <c r="V344" s="299"/>
      <c r="W344" s="312"/>
      <c r="X344" s="313"/>
      <c r="Y344" s="312"/>
      <c r="Z344" s="313"/>
      <c r="AA344" s="298"/>
      <c r="AB344" s="299"/>
      <c r="AC344" s="298"/>
      <c r="AD344" s="299"/>
      <c r="AE344" s="312"/>
      <c r="AF344" s="313"/>
      <c r="AG344" s="312"/>
      <c r="AH344" s="313"/>
      <c r="AI344" s="298"/>
      <c r="AJ344" s="299"/>
      <c r="AK344" s="298"/>
      <c r="AL344" s="299"/>
      <c r="AM344" s="312"/>
      <c r="AN344" s="313"/>
      <c r="AO344" s="312"/>
      <c r="AP344" s="313"/>
      <c r="AQ344" s="298"/>
      <c r="AR344" s="299"/>
      <c r="AS344" s="298"/>
      <c r="AT344" s="299"/>
      <c r="AU344" s="312"/>
      <c r="AV344" s="313"/>
      <c r="AW344" s="312"/>
      <c r="AX344" s="313"/>
      <c r="AY344" s="298"/>
      <c r="AZ344" s="299"/>
      <c r="BA344" s="298"/>
      <c r="BB344" s="299"/>
      <c r="BC344" s="312"/>
      <c r="BD344" s="313"/>
      <c r="BE344" s="312"/>
      <c r="BF344" s="313"/>
      <c r="BG344" s="298"/>
      <c r="BH344" s="299"/>
      <c r="BI344" s="298"/>
      <c r="BJ344" s="299"/>
      <c r="BK344" s="312"/>
      <c r="BL344" s="313"/>
      <c r="BM344" s="312"/>
      <c r="BN344" s="313"/>
      <c r="BO344" s="300"/>
      <c r="BP344" s="300"/>
      <c r="BQ344" s="300"/>
      <c r="BR344" s="66"/>
      <c r="BS344" s="314"/>
      <c r="BT344" s="315"/>
      <c r="BU344" s="324"/>
      <c r="BV344" s="324"/>
      <c r="BW344" s="324"/>
      <c r="BX344" s="324"/>
      <c r="BY344" s="324"/>
      <c r="BZ344" s="324"/>
      <c r="CA344" s="324"/>
      <c r="CB344" s="293"/>
      <c r="CC344" s="294"/>
      <c r="CD344" s="294"/>
      <c r="CE344" s="294"/>
      <c r="CF344" s="294"/>
      <c r="CG344" s="294"/>
      <c r="CH344" s="295"/>
      <c r="CI344" s="62">
        <f t="shared" si="16"/>
        <v>0</v>
      </c>
    </row>
    <row r="345" spans="1:87" ht="35.1" customHeight="1" x14ac:dyDescent="0.25">
      <c r="A345" s="40">
        <f t="shared" si="15"/>
        <v>333</v>
      </c>
      <c r="B345" s="305"/>
      <c r="C345" s="305"/>
      <c r="D345" s="316"/>
      <c r="E345" s="316"/>
      <c r="F345" s="316"/>
      <c r="G345" s="317"/>
      <c r="H345" s="318"/>
      <c r="I345" s="47"/>
      <c r="J345" s="71"/>
      <c r="K345" s="308"/>
      <c r="L345" s="308"/>
      <c r="M345" s="319"/>
      <c r="N345" s="319"/>
      <c r="O345" s="310"/>
      <c r="P345" s="310"/>
      <c r="Q345" s="320"/>
      <c r="R345" s="320"/>
      <c r="S345" s="298"/>
      <c r="T345" s="299"/>
      <c r="U345" s="298"/>
      <c r="V345" s="299"/>
      <c r="W345" s="296"/>
      <c r="X345" s="297"/>
      <c r="Y345" s="296"/>
      <c r="Z345" s="297"/>
      <c r="AA345" s="298"/>
      <c r="AB345" s="299"/>
      <c r="AC345" s="298"/>
      <c r="AD345" s="299"/>
      <c r="AE345" s="296"/>
      <c r="AF345" s="297"/>
      <c r="AG345" s="296"/>
      <c r="AH345" s="297"/>
      <c r="AI345" s="298"/>
      <c r="AJ345" s="299"/>
      <c r="AK345" s="298"/>
      <c r="AL345" s="299"/>
      <c r="AM345" s="296"/>
      <c r="AN345" s="297"/>
      <c r="AO345" s="296"/>
      <c r="AP345" s="297"/>
      <c r="AQ345" s="298"/>
      <c r="AR345" s="299"/>
      <c r="AS345" s="298"/>
      <c r="AT345" s="299"/>
      <c r="AU345" s="296"/>
      <c r="AV345" s="297"/>
      <c r="AW345" s="296"/>
      <c r="AX345" s="297"/>
      <c r="AY345" s="298"/>
      <c r="AZ345" s="299"/>
      <c r="BA345" s="298"/>
      <c r="BB345" s="299"/>
      <c r="BC345" s="296"/>
      <c r="BD345" s="297"/>
      <c r="BE345" s="296"/>
      <c r="BF345" s="297"/>
      <c r="BG345" s="298"/>
      <c r="BH345" s="299"/>
      <c r="BI345" s="298"/>
      <c r="BJ345" s="299"/>
      <c r="BK345" s="296"/>
      <c r="BL345" s="297"/>
      <c r="BM345" s="296"/>
      <c r="BN345" s="297"/>
      <c r="BO345" s="300"/>
      <c r="BP345" s="300"/>
      <c r="BQ345" s="300"/>
      <c r="BR345" s="66"/>
      <c r="BS345" s="301"/>
      <c r="BT345" s="302"/>
      <c r="BU345" s="324"/>
      <c r="BV345" s="324"/>
      <c r="BW345" s="324"/>
      <c r="BX345" s="324"/>
      <c r="BY345" s="324"/>
      <c r="BZ345" s="324"/>
      <c r="CA345" s="324"/>
      <c r="CB345" s="293"/>
      <c r="CC345" s="294"/>
      <c r="CD345" s="294"/>
      <c r="CE345" s="294"/>
      <c r="CF345" s="294"/>
      <c r="CG345" s="294"/>
      <c r="CH345" s="295"/>
      <c r="CI345" s="62">
        <f t="shared" si="16"/>
        <v>0</v>
      </c>
    </row>
    <row r="346" spans="1:87" ht="35.1" customHeight="1" x14ac:dyDescent="0.25">
      <c r="A346" s="40">
        <f t="shared" si="15"/>
        <v>334</v>
      </c>
      <c r="B346" s="304"/>
      <c r="C346" s="304"/>
      <c r="D346" s="305"/>
      <c r="E346" s="305"/>
      <c r="F346" s="305"/>
      <c r="G346" s="306"/>
      <c r="H346" s="307"/>
      <c r="I346" s="47"/>
      <c r="J346" s="72"/>
      <c r="K346" s="308"/>
      <c r="L346" s="308"/>
      <c r="M346" s="309"/>
      <c r="N346" s="309"/>
      <c r="O346" s="310"/>
      <c r="P346" s="310"/>
      <c r="Q346" s="311"/>
      <c r="R346" s="311"/>
      <c r="S346" s="298"/>
      <c r="T346" s="299"/>
      <c r="U346" s="298"/>
      <c r="V346" s="299"/>
      <c r="W346" s="312"/>
      <c r="X346" s="313"/>
      <c r="Y346" s="312"/>
      <c r="Z346" s="313"/>
      <c r="AA346" s="298"/>
      <c r="AB346" s="299"/>
      <c r="AC346" s="298"/>
      <c r="AD346" s="299"/>
      <c r="AE346" s="312"/>
      <c r="AF346" s="313"/>
      <c r="AG346" s="312"/>
      <c r="AH346" s="313"/>
      <c r="AI346" s="298"/>
      <c r="AJ346" s="299"/>
      <c r="AK346" s="298"/>
      <c r="AL346" s="299"/>
      <c r="AM346" s="312"/>
      <c r="AN346" s="313"/>
      <c r="AO346" s="312"/>
      <c r="AP346" s="313"/>
      <c r="AQ346" s="298"/>
      <c r="AR346" s="299"/>
      <c r="AS346" s="298"/>
      <c r="AT346" s="299"/>
      <c r="AU346" s="312"/>
      <c r="AV346" s="313"/>
      <c r="AW346" s="312"/>
      <c r="AX346" s="313"/>
      <c r="AY346" s="298"/>
      <c r="AZ346" s="299"/>
      <c r="BA346" s="298"/>
      <c r="BB346" s="299"/>
      <c r="BC346" s="312"/>
      <c r="BD346" s="313"/>
      <c r="BE346" s="312"/>
      <c r="BF346" s="313"/>
      <c r="BG346" s="298"/>
      <c r="BH346" s="299"/>
      <c r="BI346" s="298"/>
      <c r="BJ346" s="299"/>
      <c r="BK346" s="312"/>
      <c r="BL346" s="313"/>
      <c r="BM346" s="312"/>
      <c r="BN346" s="313"/>
      <c r="BO346" s="300"/>
      <c r="BP346" s="300"/>
      <c r="BQ346" s="300"/>
      <c r="BR346" s="66"/>
      <c r="BS346" s="314"/>
      <c r="BT346" s="315"/>
      <c r="BU346" s="324"/>
      <c r="BV346" s="324"/>
      <c r="BW346" s="324"/>
      <c r="BX346" s="324"/>
      <c r="BY346" s="324"/>
      <c r="BZ346" s="324"/>
      <c r="CA346" s="324"/>
      <c r="CB346" s="293"/>
      <c r="CC346" s="294"/>
      <c r="CD346" s="294"/>
      <c r="CE346" s="294"/>
      <c r="CF346" s="294"/>
      <c r="CG346" s="294"/>
      <c r="CH346" s="295"/>
      <c r="CI346" s="62">
        <f t="shared" si="16"/>
        <v>0</v>
      </c>
    </row>
    <row r="347" spans="1:87" ht="35.1" customHeight="1" x14ac:dyDescent="0.25">
      <c r="A347" s="40">
        <f t="shared" si="15"/>
        <v>335</v>
      </c>
      <c r="B347" s="305"/>
      <c r="C347" s="305"/>
      <c r="D347" s="316"/>
      <c r="E347" s="316"/>
      <c r="F347" s="316"/>
      <c r="G347" s="317"/>
      <c r="H347" s="318"/>
      <c r="I347" s="47"/>
      <c r="J347" s="71"/>
      <c r="K347" s="308"/>
      <c r="L347" s="308"/>
      <c r="M347" s="319"/>
      <c r="N347" s="319"/>
      <c r="O347" s="310"/>
      <c r="P347" s="310"/>
      <c r="Q347" s="320"/>
      <c r="R347" s="320"/>
      <c r="S347" s="298"/>
      <c r="T347" s="299"/>
      <c r="U347" s="298"/>
      <c r="V347" s="299"/>
      <c r="W347" s="296"/>
      <c r="X347" s="297"/>
      <c r="Y347" s="296"/>
      <c r="Z347" s="297"/>
      <c r="AA347" s="298"/>
      <c r="AB347" s="299"/>
      <c r="AC347" s="298"/>
      <c r="AD347" s="299"/>
      <c r="AE347" s="296"/>
      <c r="AF347" s="297"/>
      <c r="AG347" s="296"/>
      <c r="AH347" s="297"/>
      <c r="AI347" s="298"/>
      <c r="AJ347" s="299"/>
      <c r="AK347" s="298"/>
      <c r="AL347" s="299"/>
      <c r="AM347" s="296"/>
      <c r="AN347" s="297"/>
      <c r="AO347" s="296"/>
      <c r="AP347" s="297"/>
      <c r="AQ347" s="298"/>
      <c r="AR347" s="299"/>
      <c r="AS347" s="298"/>
      <c r="AT347" s="299"/>
      <c r="AU347" s="296"/>
      <c r="AV347" s="297"/>
      <c r="AW347" s="296"/>
      <c r="AX347" s="297"/>
      <c r="AY347" s="298"/>
      <c r="AZ347" s="299"/>
      <c r="BA347" s="298"/>
      <c r="BB347" s="299"/>
      <c r="BC347" s="296"/>
      <c r="BD347" s="297"/>
      <c r="BE347" s="296"/>
      <c r="BF347" s="297"/>
      <c r="BG347" s="298"/>
      <c r="BH347" s="299"/>
      <c r="BI347" s="298"/>
      <c r="BJ347" s="299"/>
      <c r="BK347" s="296"/>
      <c r="BL347" s="297"/>
      <c r="BM347" s="296"/>
      <c r="BN347" s="297"/>
      <c r="BO347" s="300"/>
      <c r="BP347" s="300"/>
      <c r="BQ347" s="300"/>
      <c r="BR347" s="66"/>
      <c r="BS347" s="301"/>
      <c r="BT347" s="302"/>
      <c r="BU347" s="324"/>
      <c r="BV347" s="324"/>
      <c r="BW347" s="324"/>
      <c r="BX347" s="324"/>
      <c r="BY347" s="324"/>
      <c r="BZ347" s="324"/>
      <c r="CA347" s="324"/>
      <c r="CB347" s="293"/>
      <c r="CC347" s="294"/>
      <c r="CD347" s="294"/>
      <c r="CE347" s="294"/>
      <c r="CF347" s="294"/>
      <c r="CG347" s="294"/>
      <c r="CH347" s="295"/>
      <c r="CI347" s="62">
        <f t="shared" si="16"/>
        <v>0</v>
      </c>
    </row>
    <row r="348" spans="1:87" ht="35.1" customHeight="1" x14ac:dyDescent="0.25">
      <c r="A348" s="40">
        <f t="shared" si="15"/>
        <v>336</v>
      </c>
      <c r="B348" s="304"/>
      <c r="C348" s="304"/>
      <c r="D348" s="305"/>
      <c r="E348" s="305"/>
      <c r="F348" s="305"/>
      <c r="G348" s="306"/>
      <c r="H348" s="307"/>
      <c r="I348" s="47"/>
      <c r="J348" s="72"/>
      <c r="K348" s="308"/>
      <c r="L348" s="308"/>
      <c r="M348" s="309"/>
      <c r="N348" s="309"/>
      <c r="O348" s="310"/>
      <c r="P348" s="310"/>
      <c r="Q348" s="311"/>
      <c r="R348" s="311"/>
      <c r="S348" s="298"/>
      <c r="T348" s="299"/>
      <c r="U348" s="298"/>
      <c r="V348" s="299"/>
      <c r="W348" s="312"/>
      <c r="X348" s="313"/>
      <c r="Y348" s="312"/>
      <c r="Z348" s="313"/>
      <c r="AA348" s="298"/>
      <c r="AB348" s="299"/>
      <c r="AC348" s="298"/>
      <c r="AD348" s="299"/>
      <c r="AE348" s="312"/>
      <c r="AF348" s="313"/>
      <c r="AG348" s="312"/>
      <c r="AH348" s="313"/>
      <c r="AI348" s="298"/>
      <c r="AJ348" s="299"/>
      <c r="AK348" s="298"/>
      <c r="AL348" s="299"/>
      <c r="AM348" s="312"/>
      <c r="AN348" s="313"/>
      <c r="AO348" s="312"/>
      <c r="AP348" s="313"/>
      <c r="AQ348" s="298"/>
      <c r="AR348" s="299"/>
      <c r="AS348" s="298"/>
      <c r="AT348" s="299"/>
      <c r="AU348" s="312"/>
      <c r="AV348" s="313"/>
      <c r="AW348" s="312"/>
      <c r="AX348" s="313"/>
      <c r="AY348" s="298"/>
      <c r="AZ348" s="299"/>
      <c r="BA348" s="298"/>
      <c r="BB348" s="299"/>
      <c r="BC348" s="312"/>
      <c r="BD348" s="313"/>
      <c r="BE348" s="312"/>
      <c r="BF348" s="313"/>
      <c r="BG348" s="298"/>
      <c r="BH348" s="299"/>
      <c r="BI348" s="298"/>
      <c r="BJ348" s="299"/>
      <c r="BK348" s="312"/>
      <c r="BL348" s="313"/>
      <c r="BM348" s="312"/>
      <c r="BN348" s="313"/>
      <c r="BO348" s="300"/>
      <c r="BP348" s="300"/>
      <c r="BQ348" s="300"/>
      <c r="BR348" s="66"/>
      <c r="BS348" s="314"/>
      <c r="BT348" s="315"/>
      <c r="BU348" s="324"/>
      <c r="BV348" s="324"/>
      <c r="BW348" s="324"/>
      <c r="BX348" s="324"/>
      <c r="BY348" s="324"/>
      <c r="BZ348" s="324"/>
      <c r="CA348" s="324"/>
      <c r="CB348" s="293"/>
      <c r="CC348" s="294"/>
      <c r="CD348" s="294"/>
      <c r="CE348" s="294"/>
      <c r="CF348" s="294"/>
      <c r="CG348" s="294"/>
      <c r="CH348" s="295"/>
      <c r="CI348" s="62">
        <f t="shared" si="16"/>
        <v>0</v>
      </c>
    </row>
    <row r="349" spans="1:87" ht="35.1" customHeight="1" x14ac:dyDescent="0.25">
      <c r="A349" s="40">
        <f>ROW(A337)</f>
        <v>337</v>
      </c>
      <c r="B349" s="305"/>
      <c r="C349" s="305"/>
      <c r="D349" s="316"/>
      <c r="E349" s="316"/>
      <c r="F349" s="316"/>
      <c r="G349" s="317"/>
      <c r="H349" s="318"/>
      <c r="I349" s="47"/>
      <c r="J349" s="71"/>
      <c r="K349" s="308"/>
      <c r="L349" s="308"/>
      <c r="M349" s="319"/>
      <c r="N349" s="319"/>
      <c r="O349" s="310"/>
      <c r="P349" s="310"/>
      <c r="Q349" s="320"/>
      <c r="R349" s="320"/>
      <c r="S349" s="298"/>
      <c r="T349" s="299"/>
      <c r="U349" s="298"/>
      <c r="V349" s="299"/>
      <c r="W349" s="296"/>
      <c r="X349" s="297"/>
      <c r="Y349" s="296"/>
      <c r="Z349" s="297"/>
      <c r="AA349" s="298"/>
      <c r="AB349" s="299"/>
      <c r="AC349" s="298"/>
      <c r="AD349" s="299"/>
      <c r="AE349" s="296"/>
      <c r="AF349" s="297"/>
      <c r="AG349" s="296"/>
      <c r="AH349" s="297"/>
      <c r="AI349" s="298"/>
      <c r="AJ349" s="299"/>
      <c r="AK349" s="298"/>
      <c r="AL349" s="299"/>
      <c r="AM349" s="296"/>
      <c r="AN349" s="297"/>
      <c r="AO349" s="296"/>
      <c r="AP349" s="297"/>
      <c r="AQ349" s="298"/>
      <c r="AR349" s="299"/>
      <c r="AS349" s="298"/>
      <c r="AT349" s="299"/>
      <c r="AU349" s="296"/>
      <c r="AV349" s="297"/>
      <c r="AW349" s="296"/>
      <c r="AX349" s="297"/>
      <c r="AY349" s="298"/>
      <c r="AZ349" s="299"/>
      <c r="BA349" s="298"/>
      <c r="BB349" s="299"/>
      <c r="BC349" s="296"/>
      <c r="BD349" s="297"/>
      <c r="BE349" s="296"/>
      <c r="BF349" s="297"/>
      <c r="BG349" s="298"/>
      <c r="BH349" s="299"/>
      <c r="BI349" s="298"/>
      <c r="BJ349" s="299"/>
      <c r="BK349" s="296"/>
      <c r="BL349" s="297"/>
      <c r="BM349" s="296"/>
      <c r="BN349" s="297"/>
      <c r="BO349" s="321"/>
      <c r="BP349" s="322"/>
      <c r="BQ349" s="323"/>
      <c r="BR349" s="66"/>
      <c r="BS349" s="301"/>
      <c r="BT349" s="302"/>
      <c r="BU349" s="324"/>
      <c r="BV349" s="324"/>
      <c r="BW349" s="324"/>
      <c r="BX349" s="324"/>
      <c r="BY349" s="324"/>
      <c r="BZ349" s="324"/>
      <c r="CA349" s="324"/>
      <c r="CB349" s="293"/>
      <c r="CC349" s="294"/>
      <c r="CD349" s="294"/>
      <c r="CE349" s="294"/>
      <c r="CF349" s="294"/>
      <c r="CG349" s="294"/>
      <c r="CH349" s="295"/>
      <c r="CI349" s="62">
        <f t="shared" si="16"/>
        <v>0</v>
      </c>
    </row>
    <row r="350" spans="1:87" ht="35.1" customHeight="1" x14ac:dyDescent="0.25">
      <c r="A350" s="40">
        <f t="shared" ref="A350:A376" si="17">ROW(A338)</f>
        <v>338</v>
      </c>
      <c r="B350" s="304"/>
      <c r="C350" s="304"/>
      <c r="D350" s="305"/>
      <c r="E350" s="305"/>
      <c r="F350" s="305"/>
      <c r="G350" s="306"/>
      <c r="H350" s="307"/>
      <c r="I350" s="47"/>
      <c r="J350" s="72"/>
      <c r="K350" s="308"/>
      <c r="L350" s="308"/>
      <c r="M350" s="309"/>
      <c r="N350" s="309"/>
      <c r="O350" s="310"/>
      <c r="P350" s="310"/>
      <c r="Q350" s="311"/>
      <c r="R350" s="311"/>
      <c r="S350" s="298"/>
      <c r="T350" s="299"/>
      <c r="U350" s="298"/>
      <c r="V350" s="299"/>
      <c r="W350" s="312"/>
      <c r="X350" s="313"/>
      <c r="Y350" s="312"/>
      <c r="Z350" s="313"/>
      <c r="AA350" s="298"/>
      <c r="AB350" s="299"/>
      <c r="AC350" s="298"/>
      <c r="AD350" s="299"/>
      <c r="AE350" s="312"/>
      <c r="AF350" s="313"/>
      <c r="AG350" s="312"/>
      <c r="AH350" s="313"/>
      <c r="AI350" s="298"/>
      <c r="AJ350" s="299"/>
      <c r="AK350" s="298"/>
      <c r="AL350" s="299"/>
      <c r="AM350" s="312"/>
      <c r="AN350" s="313"/>
      <c r="AO350" s="312"/>
      <c r="AP350" s="313"/>
      <c r="AQ350" s="298"/>
      <c r="AR350" s="299"/>
      <c r="AS350" s="298"/>
      <c r="AT350" s="299"/>
      <c r="AU350" s="312"/>
      <c r="AV350" s="313"/>
      <c r="AW350" s="312"/>
      <c r="AX350" s="313"/>
      <c r="AY350" s="298"/>
      <c r="AZ350" s="299"/>
      <c r="BA350" s="298"/>
      <c r="BB350" s="299"/>
      <c r="BC350" s="312"/>
      <c r="BD350" s="313"/>
      <c r="BE350" s="312"/>
      <c r="BF350" s="313"/>
      <c r="BG350" s="298"/>
      <c r="BH350" s="299"/>
      <c r="BI350" s="298"/>
      <c r="BJ350" s="299"/>
      <c r="BK350" s="312"/>
      <c r="BL350" s="313"/>
      <c r="BM350" s="312"/>
      <c r="BN350" s="313"/>
      <c r="BO350" s="300"/>
      <c r="BP350" s="300"/>
      <c r="BQ350" s="300"/>
      <c r="BR350" s="66"/>
      <c r="BS350" s="314"/>
      <c r="BT350" s="315"/>
      <c r="BU350" s="324"/>
      <c r="BV350" s="324"/>
      <c r="BW350" s="324"/>
      <c r="BX350" s="324"/>
      <c r="BY350" s="324"/>
      <c r="BZ350" s="324"/>
      <c r="CA350" s="324"/>
      <c r="CB350" s="293"/>
      <c r="CC350" s="294"/>
      <c r="CD350" s="294"/>
      <c r="CE350" s="294"/>
      <c r="CF350" s="294"/>
      <c r="CG350" s="294"/>
      <c r="CH350" s="295"/>
      <c r="CI350" s="62">
        <f t="shared" si="16"/>
        <v>0</v>
      </c>
    </row>
    <row r="351" spans="1:87" ht="35.1" customHeight="1" x14ac:dyDescent="0.25">
      <c r="A351" s="40">
        <f t="shared" si="17"/>
        <v>339</v>
      </c>
      <c r="B351" s="305"/>
      <c r="C351" s="305"/>
      <c r="D351" s="316"/>
      <c r="E351" s="316"/>
      <c r="F351" s="316"/>
      <c r="G351" s="317"/>
      <c r="H351" s="318"/>
      <c r="I351" s="47"/>
      <c r="J351" s="71"/>
      <c r="K351" s="308"/>
      <c r="L351" s="308"/>
      <c r="M351" s="319"/>
      <c r="N351" s="319"/>
      <c r="O351" s="310"/>
      <c r="P351" s="310"/>
      <c r="Q351" s="320"/>
      <c r="R351" s="320"/>
      <c r="S351" s="298"/>
      <c r="T351" s="299"/>
      <c r="U351" s="298"/>
      <c r="V351" s="299"/>
      <c r="W351" s="296"/>
      <c r="X351" s="297"/>
      <c r="Y351" s="296"/>
      <c r="Z351" s="297"/>
      <c r="AA351" s="298"/>
      <c r="AB351" s="299"/>
      <c r="AC351" s="298"/>
      <c r="AD351" s="299"/>
      <c r="AE351" s="296"/>
      <c r="AF351" s="297"/>
      <c r="AG351" s="296"/>
      <c r="AH351" s="297"/>
      <c r="AI351" s="298"/>
      <c r="AJ351" s="299"/>
      <c r="AK351" s="298"/>
      <c r="AL351" s="299"/>
      <c r="AM351" s="296"/>
      <c r="AN351" s="297"/>
      <c r="AO351" s="296"/>
      <c r="AP351" s="297"/>
      <c r="AQ351" s="298"/>
      <c r="AR351" s="299"/>
      <c r="AS351" s="298"/>
      <c r="AT351" s="299"/>
      <c r="AU351" s="296"/>
      <c r="AV351" s="297"/>
      <c r="AW351" s="296"/>
      <c r="AX351" s="297"/>
      <c r="AY351" s="298"/>
      <c r="AZ351" s="299"/>
      <c r="BA351" s="298"/>
      <c r="BB351" s="299"/>
      <c r="BC351" s="296"/>
      <c r="BD351" s="297"/>
      <c r="BE351" s="296"/>
      <c r="BF351" s="297"/>
      <c r="BG351" s="298"/>
      <c r="BH351" s="299"/>
      <c r="BI351" s="298"/>
      <c r="BJ351" s="299"/>
      <c r="BK351" s="296"/>
      <c r="BL351" s="297"/>
      <c r="BM351" s="296"/>
      <c r="BN351" s="297"/>
      <c r="BO351" s="300"/>
      <c r="BP351" s="300"/>
      <c r="BQ351" s="300"/>
      <c r="BR351" s="66"/>
      <c r="BS351" s="301"/>
      <c r="BT351" s="302"/>
      <c r="BU351" s="324"/>
      <c r="BV351" s="324"/>
      <c r="BW351" s="324"/>
      <c r="BX351" s="324"/>
      <c r="BY351" s="324"/>
      <c r="BZ351" s="324"/>
      <c r="CA351" s="324"/>
      <c r="CB351" s="293"/>
      <c r="CC351" s="294"/>
      <c r="CD351" s="294"/>
      <c r="CE351" s="294"/>
      <c r="CF351" s="294"/>
      <c r="CG351" s="294"/>
      <c r="CH351" s="295"/>
      <c r="CI351" s="62">
        <f t="shared" si="16"/>
        <v>0</v>
      </c>
    </row>
    <row r="352" spans="1:87" ht="35.1" customHeight="1" x14ac:dyDescent="0.25">
      <c r="A352" s="40">
        <f t="shared" si="17"/>
        <v>340</v>
      </c>
      <c r="B352" s="304"/>
      <c r="C352" s="304"/>
      <c r="D352" s="305"/>
      <c r="E352" s="305"/>
      <c r="F352" s="305"/>
      <c r="G352" s="306"/>
      <c r="H352" s="307"/>
      <c r="I352" s="47"/>
      <c r="J352" s="72"/>
      <c r="K352" s="308"/>
      <c r="L352" s="308"/>
      <c r="M352" s="309"/>
      <c r="N352" s="309"/>
      <c r="O352" s="310"/>
      <c r="P352" s="310"/>
      <c r="Q352" s="311"/>
      <c r="R352" s="311"/>
      <c r="S352" s="298"/>
      <c r="T352" s="299"/>
      <c r="U352" s="298"/>
      <c r="V352" s="299"/>
      <c r="W352" s="312"/>
      <c r="X352" s="313"/>
      <c r="Y352" s="312"/>
      <c r="Z352" s="313"/>
      <c r="AA352" s="298"/>
      <c r="AB352" s="299"/>
      <c r="AC352" s="298"/>
      <c r="AD352" s="299"/>
      <c r="AE352" s="312"/>
      <c r="AF352" s="313"/>
      <c r="AG352" s="312"/>
      <c r="AH352" s="313"/>
      <c r="AI352" s="298"/>
      <c r="AJ352" s="299"/>
      <c r="AK352" s="298"/>
      <c r="AL352" s="299"/>
      <c r="AM352" s="312"/>
      <c r="AN352" s="313"/>
      <c r="AO352" s="312"/>
      <c r="AP352" s="313"/>
      <c r="AQ352" s="298"/>
      <c r="AR352" s="299"/>
      <c r="AS352" s="298"/>
      <c r="AT352" s="299"/>
      <c r="AU352" s="312"/>
      <c r="AV352" s="313"/>
      <c r="AW352" s="312"/>
      <c r="AX352" s="313"/>
      <c r="AY352" s="298"/>
      <c r="AZ352" s="299"/>
      <c r="BA352" s="298"/>
      <c r="BB352" s="299"/>
      <c r="BC352" s="312"/>
      <c r="BD352" s="313"/>
      <c r="BE352" s="312"/>
      <c r="BF352" s="313"/>
      <c r="BG352" s="298"/>
      <c r="BH352" s="299"/>
      <c r="BI352" s="298"/>
      <c r="BJ352" s="299"/>
      <c r="BK352" s="312"/>
      <c r="BL352" s="313"/>
      <c r="BM352" s="312"/>
      <c r="BN352" s="313"/>
      <c r="BO352" s="300"/>
      <c r="BP352" s="300"/>
      <c r="BQ352" s="300"/>
      <c r="BR352" s="66"/>
      <c r="BS352" s="314"/>
      <c r="BT352" s="315"/>
      <c r="BU352" s="324"/>
      <c r="BV352" s="324"/>
      <c r="BW352" s="324"/>
      <c r="BX352" s="324"/>
      <c r="BY352" s="324"/>
      <c r="BZ352" s="324"/>
      <c r="CA352" s="324"/>
      <c r="CB352" s="293"/>
      <c r="CC352" s="294"/>
      <c r="CD352" s="294"/>
      <c r="CE352" s="294"/>
      <c r="CF352" s="294"/>
      <c r="CG352" s="294"/>
      <c r="CH352" s="295"/>
      <c r="CI352" s="62">
        <f t="shared" si="16"/>
        <v>0</v>
      </c>
    </row>
    <row r="353" spans="1:87" ht="35.1" customHeight="1" x14ac:dyDescent="0.25">
      <c r="A353" s="40">
        <f t="shared" si="17"/>
        <v>341</v>
      </c>
      <c r="B353" s="305"/>
      <c r="C353" s="305"/>
      <c r="D353" s="316"/>
      <c r="E353" s="316"/>
      <c r="F353" s="316"/>
      <c r="G353" s="317"/>
      <c r="H353" s="318"/>
      <c r="I353" s="47"/>
      <c r="J353" s="71"/>
      <c r="K353" s="308"/>
      <c r="L353" s="308"/>
      <c r="M353" s="319"/>
      <c r="N353" s="319"/>
      <c r="O353" s="310"/>
      <c r="P353" s="310"/>
      <c r="Q353" s="320"/>
      <c r="R353" s="320"/>
      <c r="S353" s="298"/>
      <c r="T353" s="299"/>
      <c r="U353" s="298"/>
      <c r="V353" s="299"/>
      <c r="W353" s="296"/>
      <c r="X353" s="297"/>
      <c r="Y353" s="296"/>
      <c r="Z353" s="297"/>
      <c r="AA353" s="298"/>
      <c r="AB353" s="299"/>
      <c r="AC353" s="298"/>
      <c r="AD353" s="299"/>
      <c r="AE353" s="296"/>
      <c r="AF353" s="297"/>
      <c r="AG353" s="296"/>
      <c r="AH353" s="297"/>
      <c r="AI353" s="298"/>
      <c r="AJ353" s="299"/>
      <c r="AK353" s="298"/>
      <c r="AL353" s="299"/>
      <c r="AM353" s="296"/>
      <c r="AN353" s="297"/>
      <c r="AO353" s="296"/>
      <c r="AP353" s="297"/>
      <c r="AQ353" s="298"/>
      <c r="AR353" s="299"/>
      <c r="AS353" s="298"/>
      <c r="AT353" s="299"/>
      <c r="AU353" s="296"/>
      <c r="AV353" s="297"/>
      <c r="AW353" s="296"/>
      <c r="AX353" s="297"/>
      <c r="AY353" s="298"/>
      <c r="AZ353" s="299"/>
      <c r="BA353" s="298"/>
      <c r="BB353" s="299"/>
      <c r="BC353" s="296"/>
      <c r="BD353" s="297"/>
      <c r="BE353" s="296"/>
      <c r="BF353" s="297"/>
      <c r="BG353" s="298"/>
      <c r="BH353" s="299"/>
      <c r="BI353" s="298"/>
      <c r="BJ353" s="299"/>
      <c r="BK353" s="296"/>
      <c r="BL353" s="297"/>
      <c r="BM353" s="296"/>
      <c r="BN353" s="297"/>
      <c r="BO353" s="300"/>
      <c r="BP353" s="300"/>
      <c r="BQ353" s="300"/>
      <c r="BR353" s="66"/>
      <c r="BS353" s="301"/>
      <c r="BT353" s="302"/>
      <c r="BU353" s="324"/>
      <c r="BV353" s="324"/>
      <c r="BW353" s="324"/>
      <c r="BX353" s="324"/>
      <c r="BY353" s="324"/>
      <c r="BZ353" s="324"/>
      <c r="CA353" s="324"/>
      <c r="CB353" s="293"/>
      <c r="CC353" s="294"/>
      <c r="CD353" s="294"/>
      <c r="CE353" s="294"/>
      <c r="CF353" s="294"/>
      <c r="CG353" s="294"/>
      <c r="CH353" s="295"/>
      <c r="CI353" s="62">
        <f t="shared" si="16"/>
        <v>0</v>
      </c>
    </row>
    <row r="354" spans="1:87" ht="35.1" customHeight="1" x14ac:dyDescent="0.25">
      <c r="A354" s="40">
        <f t="shared" si="17"/>
        <v>342</v>
      </c>
      <c r="B354" s="304"/>
      <c r="C354" s="304"/>
      <c r="D354" s="305"/>
      <c r="E354" s="305"/>
      <c r="F354" s="305"/>
      <c r="G354" s="306"/>
      <c r="H354" s="307"/>
      <c r="I354" s="47"/>
      <c r="J354" s="72"/>
      <c r="K354" s="308"/>
      <c r="L354" s="308"/>
      <c r="M354" s="309"/>
      <c r="N354" s="309"/>
      <c r="O354" s="310"/>
      <c r="P354" s="310"/>
      <c r="Q354" s="311"/>
      <c r="R354" s="311"/>
      <c r="S354" s="298"/>
      <c r="T354" s="299"/>
      <c r="U354" s="298"/>
      <c r="V354" s="299"/>
      <c r="W354" s="312"/>
      <c r="X354" s="313"/>
      <c r="Y354" s="312"/>
      <c r="Z354" s="313"/>
      <c r="AA354" s="298"/>
      <c r="AB354" s="299"/>
      <c r="AC354" s="298"/>
      <c r="AD354" s="299"/>
      <c r="AE354" s="312"/>
      <c r="AF354" s="313"/>
      <c r="AG354" s="312"/>
      <c r="AH354" s="313"/>
      <c r="AI354" s="298"/>
      <c r="AJ354" s="299"/>
      <c r="AK354" s="298"/>
      <c r="AL354" s="299"/>
      <c r="AM354" s="312"/>
      <c r="AN354" s="313"/>
      <c r="AO354" s="312"/>
      <c r="AP354" s="313"/>
      <c r="AQ354" s="298"/>
      <c r="AR354" s="299"/>
      <c r="AS354" s="298"/>
      <c r="AT354" s="299"/>
      <c r="AU354" s="312"/>
      <c r="AV354" s="313"/>
      <c r="AW354" s="312"/>
      <c r="AX354" s="313"/>
      <c r="AY354" s="298"/>
      <c r="AZ354" s="299"/>
      <c r="BA354" s="298"/>
      <c r="BB354" s="299"/>
      <c r="BC354" s="312"/>
      <c r="BD354" s="313"/>
      <c r="BE354" s="312"/>
      <c r="BF354" s="313"/>
      <c r="BG354" s="298"/>
      <c r="BH354" s="299"/>
      <c r="BI354" s="298"/>
      <c r="BJ354" s="299"/>
      <c r="BK354" s="312"/>
      <c r="BL354" s="313"/>
      <c r="BM354" s="312"/>
      <c r="BN354" s="313"/>
      <c r="BO354" s="300"/>
      <c r="BP354" s="300"/>
      <c r="BQ354" s="300"/>
      <c r="BR354" s="66"/>
      <c r="BS354" s="314"/>
      <c r="BT354" s="315"/>
      <c r="BU354" s="324"/>
      <c r="BV354" s="324"/>
      <c r="BW354" s="324"/>
      <c r="BX354" s="324"/>
      <c r="BY354" s="324"/>
      <c r="BZ354" s="324"/>
      <c r="CA354" s="324"/>
      <c r="CB354" s="293"/>
      <c r="CC354" s="294"/>
      <c r="CD354" s="294"/>
      <c r="CE354" s="294"/>
      <c r="CF354" s="294"/>
      <c r="CG354" s="294"/>
      <c r="CH354" s="295"/>
      <c r="CI354" s="62">
        <f t="shared" si="16"/>
        <v>0</v>
      </c>
    </row>
    <row r="355" spans="1:87" ht="35.1" customHeight="1" x14ac:dyDescent="0.25">
      <c r="A355" s="40">
        <f t="shared" si="17"/>
        <v>343</v>
      </c>
      <c r="B355" s="305"/>
      <c r="C355" s="305"/>
      <c r="D355" s="316"/>
      <c r="E355" s="316"/>
      <c r="F355" s="316"/>
      <c r="G355" s="317"/>
      <c r="H355" s="318"/>
      <c r="I355" s="47"/>
      <c r="J355" s="71"/>
      <c r="K355" s="308"/>
      <c r="L355" s="308"/>
      <c r="M355" s="319"/>
      <c r="N355" s="319"/>
      <c r="O355" s="310"/>
      <c r="P355" s="310"/>
      <c r="Q355" s="320"/>
      <c r="R355" s="320"/>
      <c r="S355" s="298"/>
      <c r="T355" s="299"/>
      <c r="U355" s="298"/>
      <c r="V355" s="299"/>
      <c r="W355" s="296"/>
      <c r="X355" s="297"/>
      <c r="Y355" s="296"/>
      <c r="Z355" s="297"/>
      <c r="AA355" s="298"/>
      <c r="AB355" s="299"/>
      <c r="AC355" s="298"/>
      <c r="AD355" s="299"/>
      <c r="AE355" s="296"/>
      <c r="AF355" s="297"/>
      <c r="AG355" s="296"/>
      <c r="AH355" s="297"/>
      <c r="AI355" s="298"/>
      <c r="AJ355" s="299"/>
      <c r="AK355" s="298"/>
      <c r="AL355" s="299"/>
      <c r="AM355" s="296"/>
      <c r="AN355" s="297"/>
      <c r="AO355" s="296"/>
      <c r="AP355" s="297"/>
      <c r="AQ355" s="298"/>
      <c r="AR355" s="299"/>
      <c r="AS355" s="298"/>
      <c r="AT355" s="299"/>
      <c r="AU355" s="296"/>
      <c r="AV355" s="297"/>
      <c r="AW355" s="296"/>
      <c r="AX355" s="297"/>
      <c r="AY355" s="298"/>
      <c r="AZ355" s="299"/>
      <c r="BA355" s="298"/>
      <c r="BB355" s="299"/>
      <c r="BC355" s="296"/>
      <c r="BD355" s="297"/>
      <c r="BE355" s="296"/>
      <c r="BF355" s="297"/>
      <c r="BG355" s="298"/>
      <c r="BH355" s="299"/>
      <c r="BI355" s="298"/>
      <c r="BJ355" s="299"/>
      <c r="BK355" s="296"/>
      <c r="BL355" s="297"/>
      <c r="BM355" s="296"/>
      <c r="BN355" s="297"/>
      <c r="BO355" s="300"/>
      <c r="BP355" s="300"/>
      <c r="BQ355" s="300"/>
      <c r="BR355" s="66"/>
      <c r="BS355" s="301"/>
      <c r="BT355" s="302"/>
      <c r="BU355" s="324"/>
      <c r="BV355" s="324"/>
      <c r="BW355" s="324"/>
      <c r="BX355" s="324"/>
      <c r="BY355" s="324"/>
      <c r="BZ355" s="324"/>
      <c r="CA355" s="324"/>
      <c r="CB355" s="293"/>
      <c r="CC355" s="294"/>
      <c r="CD355" s="294"/>
      <c r="CE355" s="294"/>
      <c r="CF355" s="294"/>
      <c r="CG355" s="294"/>
      <c r="CH355" s="295"/>
      <c r="CI355" s="62">
        <f t="shared" si="16"/>
        <v>0</v>
      </c>
    </row>
    <row r="356" spans="1:87" ht="35.1" customHeight="1" x14ac:dyDescent="0.25">
      <c r="A356" s="40">
        <f t="shared" si="17"/>
        <v>344</v>
      </c>
      <c r="B356" s="304"/>
      <c r="C356" s="304"/>
      <c r="D356" s="305"/>
      <c r="E356" s="305"/>
      <c r="F356" s="305"/>
      <c r="G356" s="306"/>
      <c r="H356" s="307"/>
      <c r="I356" s="47"/>
      <c r="J356" s="72"/>
      <c r="K356" s="308"/>
      <c r="L356" s="308"/>
      <c r="M356" s="309"/>
      <c r="N356" s="309"/>
      <c r="O356" s="310"/>
      <c r="P356" s="310"/>
      <c r="Q356" s="311"/>
      <c r="R356" s="311"/>
      <c r="S356" s="298"/>
      <c r="T356" s="299"/>
      <c r="U356" s="298"/>
      <c r="V356" s="299"/>
      <c r="W356" s="312"/>
      <c r="X356" s="313"/>
      <c r="Y356" s="312"/>
      <c r="Z356" s="313"/>
      <c r="AA356" s="298"/>
      <c r="AB356" s="299"/>
      <c r="AC356" s="298"/>
      <c r="AD356" s="299"/>
      <c r="AE356" s="312"/>
      <c r="AF356" s="313"/>
      <c r="AG356" s="312"/>
      <c r="AH356" s="313"/>
      <c r="AI356" s="298"/>
      <c r="AJ356" s="299"/>
      <c r="AK356" s="298"/>
      <c r="AL356" s="299"/>
      <c r="AM356" s="312"/>
      <c r="AN356" s="313"/>
      <c r="AO356" s="312"/>
      <c r="AP356" s="313"/>
      <c r="AQ356" s="298"/>
      <c r="AR356" s="299"/>
      <c r="AS356" s="298"/>
      <c r="AT356" s="299"/>
      <c r="AU356" s="312"/>
      <c r="AV356" s="313"/>
      <c r="AW356" s="312"/>
      <c r="AX356" s="313"/>
      <c r="AY356" s="298"/>
      <c r="AZ356" s="299"/>
      <c r="BA356" s="298"/>
      <c r="BB356" s="299"/>
      <c r="BC356" s="312"/>
      <c r="BD356" s="313"/>
      <c r="BE356" s="312"/>
      <c r="BF356" s="313"/>
      <c r="BG356" s="298"/>
      <c r="BH356" s="299"/>
      <c r="BI356" s="298"/>
      <c r="BJ356" s="299"/>
      <c r="BK356" s="312"/>
      <c r="BL356" s="313"/>
      <c r="BM356" s="312"/>
      <c r="BN356" s="313"/>
      <c r="BO356" s="300"/>
      <c r="BP356" s="300"/>
      <c r="BQ356" s="300"/>
      <c r="BR356" s="66"/>
      <c r="BS356" s="314"/>
      <c r="BT356" s="315"/>
      <c r="BU356" s="324"/>
      <c r="BV356" s="324"/>
      <c r="BW356" s="324"/>
      <c r="BX356" s="324"/>
      <c r="BY356" s="324"/>
      <c r="BZ356" s="324"/>
      <c r="CA356" s="324"/>
      <c r="CB356" s="293"/>
      <c r="CC356" s="294"/>
      <c r="CD356" s="294"/>
      <c r="CE356" s="294"/>
      <c r="CF356" s="294"/>
      <c r="CG356" s="294"/>
      <c r="CH356" s="295"/>
      <c r="CI356" s="62">
        <f t="shared" si="16"/>
        <v>0</v>
      </c>
    </row>
    <row r="357" spans="1:87" ht="35.1" customHeight="1" x14ac:dyDescent="0.25">
      <c r="A357" s="40">
        <f t="shared" si="17"/>
        <v>345</v>
      </c>
      <c r="B357" s="305"/>
      <c r="C357" s="305"/>
      <c r="D357" s="316"/>
      <c r="E357" s="316"/>
      <c r="F357" s="316"/>
      <c r="G357" s="317"/>
      <c r="H357" s="318"/>
      <c r="I357" s="47"/>
      <c r="J357" s="71"/>
      <c r="K357" s="308"/>
      <c r="L357" s="308"/>
      <c r="M357" s="319"/>
      <c r="N357" s="319"/>
      <c r="O357" s="310"/>
      <c r="P357" s="310"/>
      <c r="Q357" s="320"/>
      <c r="R357" s="320"/>
      <c r="S357" s="298"/>
      <c r="T357" s="299"/>
      <c r="U357" s="298"/>
      <c r="V357" s="299"/>
      <c r="W357" s="296"/>
      <c r="X357" s="297"/>
      <c r="Y357" s="296"/>
      <c r="Z357" s="297"/>
      <c r="AA357" s="298"/>
      <c r="AB357" s="299"/>
      <c r="AC357" s="298"/>
      <c r="AD357" s="299"/>
      <c r="AE357" s="296"/>
      <c r="AF357" s="297"/>
      <c r="AG357" s="296"/>
      <c r="AH357" s="297"/>
      <c r="AI357" s="298"/>
      <c r="AJ357" s="299"/>
      <c r="AK357" s="298"/>
      <c r="AL357" s="299"/>
      <c r="AM357" s="296"/>
      <c r="AN357" s="297"/>
      <c r="AO357" s="296"/>
      <c r="AP357" s="297"/>
      <c r="AQ357" s="298"/>
      <c r="AR357" s="299"/>
      <c r="AS357" s="298"/>
      <c r="AT357" s="299"/>
      <c r="AU357" s="296"/>
      <c r="AV357" s="297"/>
      <c r="AW357" s="296"/>
      <c r="AX357" s="297"/>
      <c r="AY357" s="298"/>
      <c r="AZ357" s="299"/>
      <c r="BA357" s="298"/>
      <c r="BB357" s="299"/>
      <c r="BC357" s="296"/>
      <c r="BD357" s="297"/>
      <c r="BE357" s="296"/>
      <c r="BF357" s="297"/>
      <c r="BG357" s="298"/>
      <c r="BH357" s="299"/>
      <c r="BI357" s="298"/>
      <c r="BJ357" s="299"/>
      <c r="BK357" s="296"/>
      <c r="BL357" s="297"/>
      <c r="BM357" s="296"/>
      <c r="BN357" s="297"/>
      <c r="BO357" s="300"/>
      <c r="BP357" s="300"/>
      <c r="BQ357" s="300"/>
      <c r="BR357" s="66"/>
      <c r="BS357" s="301"/>
      <c r="BT357" s="302"/>
      <c r="BU357" s="324"/>
      <c r="BV357" s="324"/>
      <c r="BW357" s="324"/>
      <c r="BX357" s="324"/>
      <c r="BY357" s="324"/>
      <c r="BZ357" s="324"/>
      <c r="CA357" s="324"/>
      <c r="CB357" s="293"/>
      <c r="CC357" s="294"/>
      <c r="CD357" s="294"/>
      <c r="CE357" s="294"/>
      <c r="CF357" s="294"/>
      <c r="CG357" s="294"/>
      <c r="CH357" s="295"/>
      <c r="CI357" s="62">
        <f t="shared" si="16"/>
        <v>0</v>
      </c>
    </row>
    <row r="358" spans="1:87" ht="35.1" customHeight="1" x14ac:dyDescent="0.25">
      <c r="A358" s="40">
        <f t="shared" si="17"/>
        <v>346</v>
      </c>
      <c r="B358" s="304"/>
      <c r="C358" s="304"/>
      <c r="D358" s="305"/>
      <c r="E358" s="305"/>
      <c r="F358" s="305"/>
      <c r="G358" s="306"/>
      <c r="H358" s="307"/>
      <c r="I358" s="47"/>
      <c r="J358" s="72"/>
      <c r="K358" s="308"/>
      <c r="L358" s="308"/>
      <c r="M358" s="309"/>
      <c r="N358" s="309"/>
      <c r="O358" s="310"/>
      <c r="P358" s="310"/>
      <c r="Q358" s="311"/>
      <c r="R358" s="311"/>
      <c r="S358" s="298"/>
      <c r="T358" s="299"/>
      <c r="U358" s="298"/>
      <c r="V358" s="299"/>
      <c r="W358" s="312"/>
      <c r="X358" s="313"/>
      <c r="Y358" s="312"/>
      <c r="Z358" s="313"/>
      <c r="AA358" s="298"/>
      <c r="AB358" s="299"/>
      <c r="AC358" s="298"/>
      <c r="AD358" s="299"/>
      <c r="AE358" s="312"/>
      <c r="AF358" s="313"/>
      <c r="AG358" s="312"/>
      <c r="AH358" s="313"/>
      <c r="AI358" s="298"/>
      <c r="AJ358" s="299"/>
      <c r="AK358" s="298"/>
      <c r="AL358" s="299"/>
      <c r="AM358" s="312"/>
      <c r="AN358" s="313"/>
      <c r="AO358" s="312"/>
      <c r="AP358" s="313"/>
      <c r="AQ358" s="298"/>
      <c r="AR358" s="299"/>
      <c r="AS358" s="298"/>
      <c r="AT358" s="299"/>
      <c r="AU358" s="312"/>
      <c r="AV358" s="313"/>
      <c r="AW358" s="312"/>
      <c r="AX358" s="313"/>
      <c r="AY358" s="298"/>
      <c r="AZ358" s="299"/>
      <c r="BA358" s="298"/>
      <c r="BB358" s="299"/>
      <c r="BC358" s="312"/>
      <c r="BD358" s="313"/>
      <c r="BE358" s="312"/>
      <c r="BF358" s="313"/>
      <c r="BG358" s="298"/>
      <c r="BH358" s="299"/>
      <c r="BI358" s="298"/>
      <c r="BJ358" s="299"/>
      <c r="BK358" s="312"/>
      <c r="BL358" s="313"/>
      <c r="BM358" s="312"/>
      <c r="BN358" s="313"/>
      <c r="BO358" s="300"/>
      <c r="BP358" s="300"/>
      <c r="BQ358" s="300"/>
      <c r="BR358" s="66"/>
      <c r="BS358" s="314"/>
      <c r="BT358" s="315"/>
      <c r="BU358" s="324"/>
      <c r="BV358" s="324"/>
      <c r="BW358" s="324"/>
      <c r="BX358" s="324"/>
      <c r="BY358" s="324"/>
      <c r="BZ358" s="324"/>
      <c r="CA358" s="324"/>
      <c r="CB358" s="293"/>
      <c r="CC358" s="294"/>
      <c r="CD358" s="294"/>
      <c r="CE358" s="294"/>
      <c r="CF358" s="294"/>
      <c r="CG358" s="294"/>
      <c r="CH358" s="295"/>
      <c r="CI358" s="62">
        <f t="shared" si="16"/>
        <v>0</v>
      </c>
    </row>
    <row r="359" spans="1:87" ht="35.1" customHeight="1" x14ac:dyDescent="0.25">
      <c r="A359" s="40">
        <f t="shared" si="17"/>
        <v>347</v>
      </c>
      <c r="B359" s="305"/>
      <c r="C359" s="305"/>
      <c r="D359" s="316"/>
      <c r="E359" s="316"/>
      <c r="F359" s="316"/>
      <c r="G359" s="317"/>
      <c r="H359" s="318"/>
      <c r="I359" s="47"/>
      <c r="J359" s="71"/>
      <c r="K359" s="308"/>
      <c r="L359" s="308"/>
      <c r="M359" s="319"/>
      <c r="N359" s="319"/>
      <c r="O359" s="310"/>
      <c r="P359" s="310"/>
      <c r="Q359" s="320"/>
      <c r="R359" s="320"/>
      <c r="S359" s="298"/>
      <c r="T359" s="299"/>
      <c r="U359" s="298"/>
      <c r="V359" s="299"/>
      <c r="W359" s="296"/>
      <c r="X359" s="297"/>
      <c r="Y359" s="296"/>
      <c r="Z359" s="297"/>
      <c r="AA359" s="298"/>
      <c r="AB359" s="299"/>
      <c r="AC359" s="298"/>
      <c r="AD359" s="299"/>
      <c r="AE359" s="296"/>
      <c r="AF359" s="297"/>
      <c r="AG359" s="296"/>
      <c r="AH359" s="297"/>
      <c r="AI359" s="298"/>
      <c r="AJ359" s="299"/>
      <c r="AK359" s="298"/>
      <c r="AL359" s="299"/>
      <c r="AM359" s="296"/>
      <c r="AN359" s="297"/>
      <c r="AO359" s="296"/>
      <c r="AP359" s="297"/>
      <c r="AQ359" s="298"/>
      <c r="AR359" s="299"/>
      <c r="AS359" s="298"/>
      <c r="AT359" s="299"/>
      <c r="AU359" s="296"/>
      <c r="AV359" s="297"/>
      <c r="AW359" s="296"/>
      <c r="AX359" s="297"/>
      <c r="AY359" s="298"/>
      <c r="AZ359" s="299"/>
      <c r="BA359" s="298"/>
      <c r="BB359" s="299"/>
      <c r="BC359" s="296"/>
      <c r="BD359" s="297"/>
      <c r="BE359" s="296"/>
      <c r="BF359" s="297"/>
      <c r="BG359" s="298"/>
      <c r="BH359" s="299"/>
      <c r="BI359" s="298"/>
      <c r="BJ359" s="299"/>
      <c r="BK359" s="296"/>
      <c r="BL359" s="297"/>
      <c r="BM359" s="296"/>
      <c r="BN359" s="297"/>
      <c r="BO359" s="300"/>
      <c r="BP359" s="300"/>
      <c r="BQ359" s="300"/>
      <c r="BR359" s="66"/>
      <c r="BS359" s="301"/>
      <c r="BT359" s="302"/>
      <c r="BU359" s="324"/>
      <c r="BV359" s="324"/>
      <c r="BW359" s="324"/>
      <c r="BX359" s="324"/>
      <c r="BY359" s="324"/>
      <c r="BZ359" s="324"/>
      <c r="CA359" s="324"/>
      <c r="CB359" s="293"/>
      <c r="CC359" s="294"/>
      <c r="CD359" s="294"/>
      <c r="CE359" s="294"/>
      <c r="CF359" s="294"/>
      <c r="CG359" s="294"/>
      <c r="CH359" s="295"/>
      <c r="CI359" s="62">
        <f t="shared" si="16"/>
        <v>0</v>
      </c>
    </row>
    <row r="360" spans="1:87" ht="35.1" customHeight="1" x14ac:dyDescent="0.25">
      <c r="A360" s="40">
        <f t="shared" si="17"/>
        <v>348</v>
      </c>
      <c r="B360" s="304"/>
      <c r="C360" s="304"/>
      <c r="D360" s="305"/>
      <c r="E360" s="305"/>
      <c r="F360" s="305"/>
      <c r="G360" s="306"/>
      <c r="H360" s="307"/>
      <c r="I360" s="47"/>
      <c r="J360" s="72"/>
      <c r="K360" s="308"/>
      <c r="L360" s="308"/>
      <c r="M360" s="309"/>
      <c r="N360" s="309"/>
      <c r="O360" s="310"/>
      <c r="P360" s="310"/>
      <c r="Q360" s="311"/>
      <c r="R360" s="311"/>
      <c r="S360" s="298"/>
      <c r="T360" s="299"/>
      <c r="U360" s="298"/>
      <c r="V360" s="299"/>
      <c r="W360" s="312"/>
      <c r="X360" s="313"/>
      <c r="Y360" s="312"/>
      <c r="Z360" s="313"/>
      <c r="AA360" s="298"/>
      <c r="AB360" s="299"/>
      <c r="AC360" s="298"/>
      <c r="AD360" s="299"/>
      <c r="AE360" s="312"/>
      <c r="AF360" s="313"/>
      <c r="AG360" s="312"/>
      <c r="AH360" s="313"/>
      <c r="AI360" s="298"/>
      <c r="AJ360" s="299"/>
      <c r="AK360" s="298"/>
      <c r="AL360" s="299"/>
      <c r="AM360" s="312"/>
      <c r="AN360" s="313"/>
      <c r="AO360" s="312"/>
      <c r="AP360" s="313"/>
      <c r="AQ360" s="298"/>
      <c r="AR360" s="299"/>
      <c r="AS360" s="298"/>
      <c r="AT360" s="299"/>
      <c r="AU360" s="312"/>
      <c r="AV360" s="313"/>
      <c r="AW360" s="312"/>
      <c r="AX360" s="313"/>
      <c r="AY360" s="298"/>
      <c r="AZ360" s="299"/>
      <c r="BA360" s="298"/>
      <c r="BB360" s="299"/>
      <c r="BC360" s="312"/>
      <c r="BD360" s="313"/>
      <c r="BE360" s="312"/>
      <c r="BF360" s="313"/>
      <c r="BG360" s="298"/>
      <c r="BH360" s="299"/>
      <c r="BI360" s="298"/>
      <c r="BJ360" s="299"/>
      <c r="BK360" s="312"/>
      <c r="BL360" s="313"/>
      <c r="BM360" s="312"/>
      <c r="BN360" s="313"/>
      <c r="BO360" s="300"/>
      <c r="BP360" s="300"/>
      <c r="BQ360" s="300"/>
      <c r="BR360" s="66"/>
      <c r="BS360" s="314"/>
      <c r="BT360" s="315"/>
      <c r="BU360" s="324"/>
      <c r="BV360" s="324"/>
      <c r="BW360" s="324"/>
      <c r="BX360" s="324"/>
      <c r="BY360" s="324"/>
      <c r="BZ360" s="324"/>
      <c r="CA360" s="324"/>
      <c r="CB360" s="293"/>
      <c r="CC360" s="294"/>
      <c r="CD360" s="294"/>
      <c r="CE360" s="294"/>
      <c r="CF360" s="294"/>
      <c r="CG360" s="294"/>
      <c r="CH360" s="295"/>
      <c r="CI360" s="62">
        <f t="shared" si="16"/>
        <v>0</v>
      </c>
    </row>
    <row r="361" spans="1:87" ht="35.1" customHeight="1" x14ac:dyDescent="0.25">
      <c r="A361" s="40">
        <f t="shared" si="17"/>
        <v>349</v>
      </c>
      <c r="B361" s="305"/>
      <c r="C361" s="305"/>
      <c r="D361" s="316"/>
      <c r="E361" s="316"/>
      <c r="F361" s="316"/>
      <c r="G361" s="317"/>
      <c r="H361" s="318"/>
      <c r="I361" s="47"/>
      <c r="J361" s="71"/>
      <c r="K361" s="308"/>
      <c r="L361" s="308"/>
      <c r="M361" s="319"/>
      <c r="N361" s="319"/>
      <c r="O361" s="310"/>
      <c r="P361" s="310"/>
      <c r="Q361" s="320"/>
      <c r="R361" s="320"/>
      <c r="S361" s="298"/>
      <c r="T361" s="299"/>
      <c r="U361" s="298"/>
      <c r="V361" s="299"/>
      <c r="W361" s="296"/>
      <c r="X361" s="297"/>
      <c r="Y361" s="296"/>
      <c r="Z361" s="297"/>
      <c r="AA361" s="298"/>
      <c r="AB361" s="299"/>
      <c r="AC361" s="298"/>
      <c r="AD361" s="299"/>
      <c r="AE361" s="296"/>
      <c r="AF361" s="297"/>
      <c r="AG361" s="296"/>
      <c r="AH361" s="297"/>
      <c r="AI361" s="298"/>
      <c r="AJ361" s="299"/>
      <c r="AK361" s="298"/>
      <c r="AL361" s="299"/>
      <c r="AM361" s="296"/>
      <c r="AN361" s="297"/>
      <c r="AO361" s="296"/>
      <c r="AP361" s="297"/>
      <c r="AQ361" s="298"/>
      <c r="AR361" s="299"/>
      <c r="AS361" s="298"/>
      <c r="AT361" s="299"/>
      <c r="AU361" s="296"/>
      <c r="AV361" s="297"/>
      <c r="AW361" s="296"/>
      <c r="AX361" s="297"/>
      <c r="AY361" s="298"/>
      <c r="AZ361" s="299"/>
      <c r="BA361" s="298"/>
      <c r="BB361" s="299"/>
      <c r="BC361" s="296"/>
      <c r="BD361" s="297"/>
      <c r="BE361" s="296"/>
      <c r="BF361" s="297"/>
      <c r="BG361" s="298"/>
      <c r="BH361" s="299"/>
      <c r="BI361" s="298"/>
      <c r="BJ361" s="299"/>
      <c r="BK361" s="296"/>
      <c r="BL361" s="297"/>
      <c r="BM361" s="296"/>
      <c r="BN361" s="297"/>
      <c r="BO361" s="300"/>
      <c r="BP361" s="300"/>
      <c r="BQ361" s="300"/>
      <c r="BR361" s="66"/>
      <c r="BS361" s="301"/>
      <c r="BT361" s="302"/>
      <c r="BU361" s="324"/>
      <c r="BV361" s="324"/>
      <c r="BW361" s="324"/>
      <c r="BX361" s="324"/>
      <c r="BY361" s="324"/>
      <c r="BZ361" s="324"/>
      <c r="CA361" s="324"/>
      <c r="CB361" s="293"/>
      <c r="CC361" s="294"/>
      <c r="CD361" s="294"/>
      <c r="CE361" s="294"/>
      <c r="CF361" s="294"/>
      <c r="CG361" s="294"/>
      <c r="CH361" s="295"/>
      <c r="CI361" s="62">
        <f t="shared" si="16"/>
        <v>0</v>
      </c>
    </row>
    <row r="362" spans="1:87" ht="35.1" customHeight="1" x14ac:dyDescent="0.25">
      <c r="A362" s="40">
        <f t="shared" si="17"/>
        <v>350</v>
      </c>
      <c r="B362" s="304"/>
      <c r="C362" s="304"/>
      <c r="D362" s="305"/>
      <c r="E362" s="305"/>
      <c r="F362" s="305"/>
      <c r="G362" s="306"/>
      <c r="H362" s="307"/>
      <c r="I362" s="47"/>
      <c r="J362" s="72"/>
      <c r="K362" s="308"/>
      <c r="L362" s="308"/>
      <c r="M362" s="309"/>
      <c r="N362" s="309"/>
      <c r="O362" s="310"/>
      <c r="P362" s="310"/>
      <c r="Q362" s="311"/>
      <c r="R362" s="311"/>
      <c r="S362" s="298"/>
      <c r="T362" s="299"/>
      <c r="U362" s="298"/>
      <c r="V362" s="299"/>
      <c r="W362" s="312"/>
      <c r="X362" s="313"/>
      <c r="Y362" s="312"/>
      <c r="Z362" s="313"/>
      <c r="AA362" s="298"/>
      <c r="AB362" s="299"/>
      <c r="AC362" s="298"/>
      <c r="AD362" s="299"/>
      <c r="AE362" s="312"/>
      <c r="AF362" s="313"/>
      <c r="AG362" s="312"/>
      <c r="AH362" s="313"/>
      <c r="AI362" s="298"/>
      <c r="AJ362" s="299"/>
      <c r="AK362" s="298"/>
      <c r="AL362" s="299"/>
      <c r="AM362" s="312"/>
      <c r="AN362" s="313"/>
      <c r="AO362" s="312"/>
      <c r="AP362" s="313"/>
      <c r="AQ362" s="298"/>
      <c r="AR362" s="299"/>
      <c r="AS362" s="298"/>
      <c r="AT362" s="299"/>
      <c r="AU362" s="312"/>
      <c r="AV362" s="313"/>
      <c r="AW362" s="312"/>
      <c r="AX362" s="313"/>
      <c r="AY362" s="298"/>
      <c r="AZ362" s="299"/>
      <c r="BA362" s="298"/>
      <c r="BB362" s="299"/>
      <c r="BC362" s="312"/>
      <c r="BD362" s="313"/>
      <c r="BE362" s="312"/>
      <c r="BF362" s="313"/>
      <c r="BG362" s="298"/>
      <c r="BH362" s="299"/>
      <c r="BI362" s="298"/>
      <c r="BJ362" s="299"/>
      <c r="BK362" s="312"/>
      <c r="BL362" s="313"/>
      <c r="BM362" s="312"/>
      <c r="BN362" s="313"/>
      <c r="BO362" s="300"/>
      <c r="BP362" s="300"/>
      <c r="BQ362" s="300"/>
      <c r="BR362" s="66"/>
      <c r="BS362" s="314"/>
      <c r="BT362" s="315"/>
      <c r="BU362" s="324"/>
      <c r="BV362" s="324"/>
      <c r="BW362" s="324"/>
      <c r="BX362" s="324"/>
      <c r="BY362" s="324"/>
      <c r="BZ362" s="324"/>
      <c r="CA362" s="324"/>
      <c r="CB362" s="293"/>
      <c r="CC362" s="294"/>
      <c r="CD362" s="294"/>
      <c r="CE362" s="294"/>
      <c r="CF362" s="294"/>
      <c r="CG362" s="294"/>
      <c r="CH362" s="295"/>
      <c r="CI362" s="62">
        <f t="shared" si="16"/>
        <v>0</v>
      </c>
    </row>
    <row r="363" spans="1:87" ht="35.1" customHeight="1" x14ac:dyDescent="0.25">
      <c r="A363" s="40">
        <f>ROW(A351)</f>
        <v>351</v>
      </c>
      <c r="B363" s="305"/>
      <c r="C363" s="305"/>
      <c r="D363" s="316"/>
      <c r="E363" s="316"/>
      <c r="F363" s="316"/>
      <c r="G363" s="317"/>
      <c r="H363" s="318"/>
      <c r="I363" s="47"/>
      <c r="J363" s="71"/>
      <c r="K363" s="308"/>
      <c r="L363" s="308"/>
      <c r="M363" s="319"/>
      <c r="N363" s="319"/>
      <c r="O363" s="310"/>
      <c r="P363" s="310"/>
      <c r="Q363" s="320"/>
      <c r="R363" s="320"/>
      <c r="S363" s="298"/>
      <c r="T363" s="299"/>
      <c r="U363" s="298"/>
      <c r="V363" s="299"/>
      <c r="W363" s="296"/>
      <c r="X363" s="297"/>
      <c r="Y363" s="296"/>
      <c r="Z363" s="297"/>
      <c r="AA363" s="298"/>
      <c r="AB363" s="299"/>
      <c r="AC363" s="298"/>
      <c r="AD363" s="299"/>
      <c r="AE363" s="296"/>
      <c r="AF363" s="297"/>
      <c r="AG363" s="296"/>
      <c r="AH363" s="297"/>
      <c r="AI363" s="298"/>
      <c r="AJ363" s="299"/>
      <c r="AK363" s="298"/>
      <c r="AL363" s="299"/>
      <c r="AM363" s="296"/>
      <c r="AN363" s="297"/>
      <c r="AO363" s="296"/>
      <c r="AP363" s="297"/>
      <c r="AQ363" s="298"/>
      <c r="AR363" s="299"/>
      <c r="AS363" s="298"/>
      <c r="AT363" s="299"/>
      <c r="AU363" s="296"/>
      <c r="AV363" s="297"/>
      <c r="AW363" s="296"/>
      <c r="AX363" s="297"/>
      <c r="AY363" s="298"/>
      <c r="AZ363" s="299"/>
      <c r="BA363" s="298"/>
      <c r="BB363" s="299"/>
      <c r="BC363" s="296"/>
      <c r="BD363" s="297"/>
      <c r="BE363" s="296"/>
      <c r="BF363" s="297"/>
      <c r="BG363" s="298"/>
      <c r="BH363" s="299"/>
      <c r="BI363" s="298"/>
      <c r="BJ363" s="299"/>
      <c r="BK363" s="296"/>
      <c r="BL363" s="297"/>
      <c r="BM363" s="296"/>
      <c r="BN363" s="297"/>
      <c r="BO363" s="321"/>
      <c r="BP363" s="322"/>
      <c r="BQ363" s="323"/>
      <c r="BR363" s="66"/>
      <c r="BS363" s="301"/>
      <c r="BT363" s="302"/>
      <c r="BU363" s="324"/>
      <c r="BV363" s="324"/>
      <c r="BW363" s="324"/>
      <c r="BX363" s="324"/>
      <c r="BY363" s="324"/>
      <c r="BZ363" s="324"/>
      <c r="CA363" s="324"/>
      <c r="CB363" s="293"/>
      <c r="CC363" s="294"/>
      <c r="CD363" s="294"/>
      <c r="CE363" s="294"/>
      <c r="CF363" s="294"/>
      <c r="CG363" s="294"/>
      <c r="CH363" s="295"/>
      <c r="CI363" s="62">
        <f t="shared" si="16"/>
        <v>0</v>
      </c>
    </row>
    <row r="364" spans="1:87" ht="35.1" customHeight="1" x14ac:dyDescent="0.25">
      <c r="A364" s="40">
        <f t="shared" si="17"/>
        <v>352</v>
      </c>
      <c r="B364" s="304"/>
      <c r="C364" s="304"/>
      <c r="D364" s="305"/>
      <c r="E364" s="305"/>
      <c r="F364" s="305"/>
      <c r="G364" s="306"/>
      <c r="H364" s="307"/>
      <c r="I364" s="47"/>
      <c r="J364" s="72"/>
      <c r="K364" s="308"/>
      <c r="L364" s="308"/>
      <c r="M364" s="309"/>
      <c r="N364" s="309"/>
      <c r="O364" s="310"/>
      <c r="P364" s="310"/>
      <c r="Q364" s="311"/>
      <c r="R364" s="311"/>
      <c r="S364" s="298"/>
      <c r="T364" s="299"/>
      <c r="U364" s="298"/>
      <c r="V364" s="299"/>
      <c r="W364" s="312"/>
      <c r="X364" s="313"/>
      <c r="Y364" s="312"/>
      <c r="Z364" s="313"/>
      <c r="AA364" s="298"/>
      <c r="AB364" s="299"/>
      <c r="AC364" s="298"/>
      <c r="AD364" s="299"/>
      <c r="AE364" s="312"/>
      <c r="AF364" s="313"/>
      <c r="AG364" s="312"/>
      <c r="AH364" s="313"/>
      <c r="AI364" s="298"/>
      <c r="AJ364" s="299"/>
      <c r="AK364" s="298"/>
      <c r="AL364" s="299"/>
      <c r="AM364" s="312"/>
      <c r="AN364" s="313"/>
      <c r="AO364" s="312"/>
      <c r="AP364" s="313"/>
      <c r="AQ364" s="298"/>
      <c r="AR364" s="299"/>
      <c r="AS364" s="298"/>
      <c r="AT364" s="299"/>
      <c r="AU364" s="312"/>
      <c r="AV364" s="313"/>
      <c r="AW364" s="312"/>
      <c r="AX364" s="313"/>
      <c r="AY364" s="298"/>
      <c r="AZ364" s="299"/>
      <c r="BA364" s="298"/>
      <c r="BB364" s="299"/>
      <c r="BC364" s="312"/>
      <c r="BD364" s="313"/>
      <c r="BE364" s="312"/>
      <c r="BF364" s="313"/>
      <c r="BG364" s="298"/>
      <c r="BH364" s="299"/>
      <c r="BI364" s="298"/>
      <c r="BJ364" s="299"/>
      <c r="BK364" s="312"/>
      <c r="BL364" s="313"/>
      <c r="BM364" s="312"/>
      <c r="BN364" s="313"/>
      <c r="BO364" s="300"/>
      <c r="BP364" s="300"/>
      <c r="BQ364" s="300"/>
      <c r="BR364" s="66"/>
      <c r="BS364" s="314"/>
      <c r="BT364" s="315"/>
      <c r="BU364" s="324"/>
      <c r="BV364" s="324"/>
      <c r="BW364" s="324"/>
      <c r="BX364" s="324"/>
      <c r="BY364" s="324"/>
      <c r="BZ364" s="324"/>
      <c r="CA364" s="324"/>
      <c r="CB364" s="293"/>
      <c r="CC364" s="294"/>
      <c r="CD364" s="294"/>
      <c r="CE364" s="294"/>
      <c r="CF364" s="294"/>
      <c r="CG364" s="294"/>
      <c r="CH364" s="295"/>
      <c r="CI364" s="62">
        <f t="shared" si="16"/>
        <v>0</v>
      </c>
    </row>
    <row r="365" spans="1:87" ht="35.1" customHeight="1" x14ac:dyDescent="0.25">
      <c r="A365" s="40">
        <f t="shared" si="17"/>
        <v>353</v>
      </c>
      <c r="B365" s="305"/>
      <c r="C365" s="305"/>
      <c r="D365" s="316"/>
      <c r="E365" s="316"/>
      <c r="F365" s="316"/>
      <c r="G365" s="317"/>
      <c r="H365" s="318"/>
      <c r="I365" s="47"/>
      <c r="J365" s="71"/>
      <c r="K365" s="308"/>
      <c r="L365" s="308"/>
      <c r="M365" s="319"/>
      <c r="N365" s="319"/>
      <c r="O365" s="310"/>
      <c r="P365" s="310"/>
      <c r="Q365" s="320"/>
      <c r="R365" s="320"/>
      <c r="S365" s="298"/>
      <c r="T365" s="299"/>
      <c r="U365" s="298"/>
      <c r="V365" s="299"/>
      <c r="W365" s="296"/>
      <c r="X365" s="297"/>
      <c r="Y365" s="296"/>
      <c r="Z365" s="297"/>
      <c r="AA365" s="298"/>
      <c r="AB365" s="299"/>
      <c r="AC365" s="298"/>
      <c r="AD365" s="299"/>
      <c r="AE365" s="296"/>
      <c r="AF365" s="297"/>
      <c r="AG365" s="296"/>
      <c r="AH365" s="297"/>
      <c r="AI365" s="298"/>
      <c r="AJ365" s="299"/>
      <c r="AK365" s="298"/>
      <c r="AL365" s="299"/>
      <c r="AM365" s="296"/>
      <c r="AN365" s="297"/>
      <c r="AO365" s="296"/>
      <c r="AP365" s="297"/>
      <c r="AQ365" s="298"/>
      <c r="AR365" s="299"/>
      <c r="AS365" s="298"/>
      <c r="AT365" s="299"/>
      <c r="AU365" s="296"/>
      <c r="AV365" s="297"/>
      <c r="AW365" s="296"/>
      <c r="AX365" s="297"/>
      <c r="AY365" s="298"/>
      <c r="AZ365" s="299"/>
      <c r="BA365" s="298"/>
      <c r="BB365" s="299"/>
      <c r="BC365" s="296"/>
      <c r="BD365" s="297"/>
      <c r="BE365" s="296"/>
      <c r="BF365" s="297"/>
      <c r="BG365" s="298"/>
      <c r="BH365" s="299"/>
      <c r="BI365" s="298"/>
      <c r="BJ365" s="299"/>
      <c r="BK365" s="296"/>
      <c r="BL365" s="297"/>
      <c r="BM365" s="296"/>
      <c r="BN365" s="297"/>
      <c r="BO365" s="300"/>
      <c r="BP365" s="300"/>
      <c r="BQ365" s="300"/>
      <c r="BR365" s="66"/>
      <c r="BS365" s="301"/>
      <c r="BT365" s="302"/>
      <c r="BU365" s="324"/>
      <c r="BV365" s="324"/>
      <c r="BW365" s="324"/>
      <c r="BX365" s="324"/>
      <c r="BY365" s="324"/>
      <c r="BZ365" s="324"/>
      <c r="CA365" s="324"/>
      <c r="CB365" s="293"/>
      <c r="CC365" s="294"/>
      <c r="CD365" s="294"/>
      <c r="CE365" s="294"/>
      <c r="CF365" s="294"/>
      <c r="CG365" s="294"/>
      <c r="CH365" s="295"/>
      <c r="CI365" s="62">
        <f t="shared" si="16"/>
        <v>0</v>
      </c>
    </row>
    <row r="366" spans="1:87" ht="35.1" customHeight="1" x14ac:dyDescent="0.25">
      <c r="A366" s="40">
        <f t="shared" si="17"/>
        <v>354</v>
      </c>
      <c r="B366" s="304"/>
      <c r="C366" s="304"/>
      <c r="D366" s="305"/>
      <c r="E366" s="305"/>
      <c r="F366" s="305"/>
      <c r="G366" s="306"/>
      <c r="H366" s="307"/>
      <c r="I366" s="47"/>
      <c r="J366" s="72"/>
      <c r="K366" s="308"/>
      <c r="L366" s="308"/>
      <c r="M366" s="309"/>
      <c r="N366" s="309"/>
      <c r="O366" s="310"/>
      <c r="P366" s="310"/>
      <c r="Q366" s="311"/>
      <c r="R366" s="311"/>
      <c r="S366" s="298"/>
      <c r="T366" s="299"/>
      <c r="U366" s="298"/>
      <c r="V366" s="299"/>
      <c r="W366" s="312"/>
      <c r="X366" s="313"/>
      <c r="Y366" s="312"/>
      <c r="Z366" s="313"/>
      <c r="AA366" s="298"/>
      <c r="AB366" s="299"/>
      <c r="AC366" s="298"/>
      <c r="AD366" s="299"/>
      <c r="AE366" s="312"/>
      <c r="AF366" s="313"/>
      <c r="AG366" s="312"/>
      <c r="AH366" s="313"/>
      <c r="AI366" s="298"/>
      <c r="AJ366" s="299"/>
      <c r="AK366" s="298"/>
      <c r="AL366" s="299"/>
      <c r="AM366" s="312"/>
      <c r="AN366" s="313"/>
      <c r="AO366" s="312"/>
      <c r="AP366" s="313"/>
      <c r="AQ366" s="298"/>
      <c r="AR366" s="299"/>
      <c r="AS366" s="298"/>
      <c r="AT366" s="299"/>
      <c r="AU366" s="312"/>
      <c r="AV366" s="313"/>
      <c r="AW366" s="312"/>
      <c r="AX366" s="313"/>
      <c r="AY366" s="298"/>
      <c r="AZ366" s="299"/>
      <c r="BA366" s="298"/>
      <c r="BB366" s="299"/>
      <c r="BC366" s="312"/>
      <c r="BD366" s="313"/>
      <c r="BE366" s="312"/>
      <c r="BF366" s="313"/>
      <c r="BG366" s="298"/>
      <c r="BH366" s="299"/>
      <c r="BI366" s="298"/>
      <c r="BJ366" s="299"/>
      <c r="BK366" s="312"/>
      <c r="BL366" s="313"/>
      <c r="BM366" s="312"/>
      <c r="BN366" s="313"/>
      <c r="BO366" s="300"/>
      <c r="BP366" s="300"/>
      <c r="BQ366" s="300"/>
      <c r="BR366" s="66"/>
      <c r="BS366" s="314"/>
      <c r="BT366" s="315"/>
      <c r="BU366" s="324"/>
      <c r="BV366" s="324"/>
      <c r="BW366" s="324"/>
      <c r="BX366" s="324"/>
      <c r="BY366" s="324"/>
      <c r="BZ366" s="324"/>
      <c r="CA366" s="324"/>
      <c r="CB366" s="293"/>
      <c r="CC366" s="294"/>
      <c r="CD366" s="294"/>
      <c r="CE366" s="294"/>
      <c r="CF366" s="294"/>
      <c r="CG366" s="294"/>
      <c r="CH366" s="295"/>
      <c r="CI366" s="62">
        <f t="shared" si="16"/>
        <v>0</v>
      </c>
    </row>
    <row r="367" spans="1:87" ht="35.1" customHeight="1" x14ac:dyDescent="0.25">
      <c r="A367" s="40">
        <f t="shared" si="17"/>
        <v>355</v>
      </c>
      <c r="B367" s="305"/>
      <c r="C367" s="305"/>
      <c r="D367" s="316"/>
      <c r="E367" s="316"/>
      <c r="F367" s="316"/>
      <c r="G367" s="317"/>
      <c r="H367" s="318"/>
      <c r="I367" s="47"/>
      <c r="J367" s="71"/>
      <c r="K367" s="308"/>
      <c r="L367" s="308"/>
      <c r="M367" s="319"/>
      <c r="N367" s="319"/>
      <c r="O367" s="310"/>
      <c r="P367" s="310"/>
      <c r="Q367" s="320"/>
      <c r="R367" s="320"/>
      <c r="S367" s="298"/>
      <c r="T367" s="299"/>
      <c r="U367" s="298"/>
      <c r="V367" s="299"/>
      <c r="W367" s="296"/>
      <c r="X367" s="297"/>
      <c r="Y367" s="296"/>
      <c r="Z367" s="297"/>
      <c r="AA367" s="298"/>
      <c r="AB367" s="299"/>
      <c r="AC367" s="298"/>
      <c r="AD367" s="299"/>
      <c r="AE367" s="296"/>
      <c r="AF367" s="297"/>
      <c r="AG367" s="296"/>
      <c r="AH367" s="297"/>
      <c r="AI367" s="298"/>
      <c r="AJ367" s="299"/>
      <c r="AK367" s="298"/>
      <c r="AL367" s="299"/>
      <c r="AM367" s="296"/>
      <c r="AN367" s="297"/>
      <c r="AO367" s="296"/>
      <c r="AP367" s="297"/>
      <c r="AQ367" s="298"/>
      <c r="AR367" s="299"/>
      <c r="AS367" s="298"/>
      <c r="AT367" s="299"/>
      <c r="AU367" s="296"/>
      <c r="AV367" s="297"/>
      <c r="AW367" s="296"/>
      <c r="AX367" s="297"/>
      <c r="AY367" s="298"/>
      <c r="AZ367" s="299"/>
      <c r="BA367" s="298"/>
      <c r="BB367" s="299"/>
      <c r="BC367" s="296"/>
      <c r="BD367" s="297"/>
      <c r="BE367" s="296"/>
      <c r="BF367" s="297"/>
      <c r="BG367" s="298"/>
      <c r="BH367" s="299"/>
      <c r="BI367" s="298"/>
      <c r="BJ367" s="299"/>
      <c r="BK367" s="296"/>
      <c r="BL367" s="297"/>
      <c r="BM367" s="296"/>
      <c r="BN367" s="297"/>
      <c r="BO367" s="300"/>
      <c r="BP367" s="300"/>
      <c r="BQ367" s="300"/>
      <c r="BR367" s="66"/>
      <c r="BS367" s="301"/>
      <c r="BT367" s="302"/>
      <c r="BU367" s="324"/>
      <c r="BV367" s="324"/>
      <c r="BW367" s="324"/>
      <c r="BX367" s="324"/>
      <c r="BY367" s="324"/>
      <c r="BZ367" s="324"/>
      <c r="CA367" s="324"/>
      <c r="CB367" s="293"/>
      <c r="CC367" s="294"/>
      <c r="CD367" s="294"/>
      <c r="CE367" s="294"/>
      <c r="CF367" s="294"/>
      <c r="CG367" s="294"/>
      <c r="CH367" s="295"/>
      <c r="CI367" s="62">
        <f t="shared" si="16"/>
        <v>0</v>
      </c>
    </row>
    <row r="368" spans="1:87" ht="35.1" customHeight="1" x14ac:dyDescent="0.25">
      <c r="A368" s="40">
        <f t="shared" si="17"/>
        <v>356</v>
      </c>
      <c r="B368" s="304"/>
      <c r="C368" s="304"/>
      <c r="D368" s="305"/>
      <c r="E368" s="305"/>
      <c r="F368" s="305"/>
      <c r="G368" s="306"/>
      <c r="H368" s="307"/>
      <c r="I368" s="47"/>
      <c r="J368" s="72"/>
      <c r="K368" s="308"/>
      <c r="L368" s="308"/>
      <c r="M368" s="309"/>
      <c r="N368" s="309"/>
      <c r="O368" s="310"/>
      <c r="P368" s="310"/>
      <c r="Q368" s="311"/>
      <c r="R368" s="311"/>
      <c r="S368" s="298"/>
      <c r="T368" s="299"/>
      <c r="U368" s="298"/>
      <c r="V368" s="299"/>
      <c r="W368" s="312"/>
      <c r="X368" s="313"/>
      <c r="Y368" s="312"/>
      <c r="Z368" s="313"/>
      <c r="AA368" s="298"/>
      <c r="AB368" s="299"/>
      <c r="AC368" s="298"/>
      <c r="AD368" s="299"/>
      <c r="AE368" s="312"/>
      <c r="AF368" s="313"/>
      <c r="AG368" s="312"/>
      <c r="AH368" s="313"/>
      <c r="AI368" s="298"/>
      <c r="AJ368" s="299"/>
      <c r="AK368" s="298"/>
      <c r="AL368" s="299"/>
      <c r="AM368" s="312"/>
      <c r="AN368" s="313"/>
      <c r="AO368" s="312"/>
      <c r="AP368" s="313"/>
      <c r="AQ368" s="298"/>
      <c r="AR368" s="299"/>
      <c r="AS368" s="298"/>
      <c r="AT368" s="299"/>
      <c r="AU368" s="312"/>
      <c r="AV368" s="313"/>
      <c r="AW368" s="312"/>
      <c r="AX368" s="313"/>
      <c r="AY368" s="298"/>
      <c r="AZ368" s="299"/>
      <c r="BA368" s="298"/>
      <c r="BB368" s="299"/>
      <c r="BC368" s="312"/>
      <c r="BD368" s="313"/>
      <c r="BE368" s="312"/>
      <c r="BF368" s="313"/>
      <c r="BG368" s="298"/>
      <c r="BH368" s="299"/>
      <c r="BI368" s="298"/>
      <c r="BJ368" s="299"/>
      <c r="BK368" s="312"/>
      <c r="BL368" s="313"/>
      <c r="BM368" s="312"/>
      <c r="BN368" s="313"/>
      <c r="BO368" s="300"/>
      <c r="BP368" s="300"/>
      <c r="BQ368" s="300"/>
      <c r="BR368" s="66"/>
      <c r="BS368" s="314"/>
      <c r="BT368" s="315"/>
      <c r="BU368" s="324"/>
      <c r="BV368" s="324"/>
      <c r="BW368" s="324"/>
      <c r="BX368" s="324"/>
      <c r="BY368" s="324"/>
      <c r="BZ368" s="324"/>
      <c r="CA368" s="324"/>
      <c r="CB368" s="293"/>
      <c r="CC368" s="294"/>
      <c r="CD368" s="294"/>
      <c r="CE368" s="294"/>
      <c r="CF368" s="294"/>
      <c r="CG368" s="294"/>
      <c r="CH368" s="295"/>
      <c r="CI368" s="62">
        <f t="shared" si="16"/>
        <v>0</v>
      </c>
    </row>
    <row r="369" spans="1:87" ht="35.1" customHeight="1" x14ac:dyDescent="0.25">
      <c r="A369" s="40">
        <f t="shared" si="17"/>
        <v>357</v>
      </c>
      <c r="B369" s="305"/>
      <c r="C369" s="305"/>
      <c r="D369" s="316"/>
      <c r="E369" s="316"/>
      <c r="F369" s="316"/>
      <c r="G369" s="317"/>
      <c r="H369" s="318"/>
      <c r="I369" s="47"/>
      <c r="J369" s="71"/>
      <c r="K369" s="308"/>
      <c r="L369" s="308"/>
      <c r="M369" s="319"/>
      <c r="N369" s="319"/>
      <c r="O369" s="310"/>
      <c r="P369" s="310"/>
      <c r="Q369" s="320"/>
      <c r="R369" s="320"/>
      <c r="S369" s="298"/>
      <c r="T369" s="299"/>
      <c r="U369" s="298"/>
      <c r="V369" s="299"/>
      <c r="W369" s="296"/>
      <c r="X369" s="297"/>
      <c r="Y369" s="296"/>
      <c r="Z369" s="297"/>
      <c r="AA369" s="298"/>
      <c r="AB369" s="299"/>
      <c r="AC369" s="298"/>
      <c r="AD369" s="299"/>
      <c r="AE369" s="296"/>
      <c r="AF369" s="297"/>
      <c r="AG369" s="296"/>
      <c r="AH369" s="297"/>
      <c r="AI369" s="298"/>
      <c r="AJ369" s="299"/>
      <c r="AK369" s="298"/>
      <c r="AL369" s="299"/>
      <c r="AM369" s="296"/>
      <c r="AN369" s="297"/>
      <c r="AO369" s="296"/>
      <c r="AP369" s="297"/>
      <c r="AQ369" s="298"/>
      <c r="AR369" s="299"/>
      <c r="AS369" s="298"/>
      <c r="AT369" s="299"/>
      <c r="AU369" s="296"/>
      <c r="AV369" s="297"/>
      <c r="AW369" s="296"/>
      <c r="AX369" s="297"/>
      <c r="AY369" s="298"/>
      <c r="AZ369" s="299"/>
      <c r="BA369" s="298"/>
      <c r="BB369" s="299"/>
      <c r="BC369" s="296"/>
      <c r="BD369" s="297"/>
      <c r="BE369" s="296"/>
      <c r="BF369" s="297"/>
      <c r="BG369" s="298"/>
      <c r="BH369" s="299"/>
      <c r="BI369" s="298"/>
      <c r="BJ369" s="299"/>
      <c r="BK369" s="296"/>
      <c r="BL369" s="297"/>
      <c r="BM369" s="296"/>
      <c r="BN369" s="297"/>
      <c r="BO369" s="300"/>
      <c r="BP369" s="300"/>
      <c r="BQ369" s="300"/>
      <c r="BR369" s="66"/>
      <c r="BS369" s="301"/>
      <c r="BT369" s="302"/>
      <c r="BU369" s="324"/>
      <c r="BV369" s="324"/>
      <c r="BW369" s="324"/>
      <c r="BX369" s="324"/>
      <c r="BY369" s="324"/>
      <c r="BZ369" s="324"/>
      <c r="CA369" s="324"/>
      <c r="CB369" s="293"/>
      <c r="CC369" s="294"/>
      <c r="CD369" s="294"/>
      <c r="CE369" s="294"/>
      <c r="CF369" s="294"/>
      <c r="CG369" s="294"/>
      <c r="CH369" s="295"/>
      <c r="CI369" s="62">
        <f t="shared" si="16"/>
        <v>0</v>
      </c>
    </row>
    <row r="370" spans="1:87" ht="35.1" customHeight="1" x14ac:dyDescent="0.25">
      <c r="A370" s="40">
        <f t="shared" si="17"/>
        <v>358</v>
      </c>
      <c r="B370" s="304"/>
      <c r="C370" s="304"/>
      <c r="D370" s="305"/>
      <c r="E370" s="305"/>
      <c r="F370" s="305"/>
      <c r="G370" s="306"/>
      <c r="H370" s="307"/>
      <c r="I370" s="47"/>
      <c r="J370" s="72"/>
      <c r="K370" s="308"/>
      <c r="L370" s="308"/>
      <c r="M370" s="309"/>
      <c r="N370" s="309"/>
      <c r="O370" s="310"/>
      <c r="P370" s="310"/>
      <c r="Q370" s="311"/>
      <c r="R370" s="311"/>
      <c r="S370" s="298"/>
      <c r="T370" s="299"/>
      <c r="U370" s="298"/>
      <c r="V370" s="299"/>
      <c r="W370" s="312"/>
      <c r="X370" s="313"/>
      <c r="Y370" s="312"/>
      <c r="Z370" s="313"/>
      <c r="AA370" s="298"/>
      <c r="AB370" s="299"/>
      <c r="AC370" s="298"/>
      <c r="AD370" s="299"/>
      <c r="AE370" s="312"/>
      <c r="AF370" s="313"/>
      <c r="AG370" s="312"/>
      <c r="AH370" s="313"/>
      <c r="AI370" s="298"/>
      <c r="AJ370" s="299"/>
      <c r="AK370" s="298"/>
      <c r="AL370" s="299"/>
      <c r="AM370" s="312"/>
      <c r="AN370" s="313"/>
      <c r="AO370" s="312"/>
      <c r="AP370" s="313"/>
      <c r="AQ370" s="298"/>
      <c r="AR370" s="299"/>
      <c r="AS370" s="298"/>
      <c r="AT370" s="299"/>
      <c r="AU370" s="312"/>
      <c r="AV370" s="313"/>
      <c r="AW370" s="312"/>
      <c r="AX370" s="313"/>
      <c r="AY370" s="298"/>
      <c r="AZ370" s="299"/>
      <c r="BA370" s="298"/>
      <c r="BB370" s="299"/>
      <c r="BC370" s="312"/>
      <c r="BD370" s="313"/>
      <c r="BE370" s="312"/>
      <c r="BF370" s="313"/>
      <c r="BG370" s="298"/>
      <c r="BH370" s="299"/>
      <c r="BI370" s="298"/>
      <c r="BJ370" s="299"/>
      <c r="BK370" s="312"/>
      <c r="BL370" s="313"/>
      <c r="BM370" s="312"/>
      <c r="BN370" s="313"/>
      <c r="BO370" s="300"/>
      <c r="BP370" s="300"/>
      <c r="BQ370" s="300"/>
      <c r="BR370" s="66"/>
      <c r="BS370" s="314"/>
      <c r="BT370" s="315"/>
      <c r="BU370" s="324"/>
      <c r="BV370" s="324"/>
      <c r="BW370" s="324"/>
      <c r="BX370" s="324"/>
      <c r="BY370" s="324"/>
      <c r="BZ370" s="324"/>
      <c r="CA370" s="324"/>
      <c r="CB370" s="293"/>
      <c r="CC370" s="294"/>
      <c r="CD370" s="294"/>
      <c r="CE370" s="294"/>
      <c r="CF370" s="294"/>
      <c r="CG370" s="294"/>
      <c r="CH370" s="295"/>
      <c r="CI370" s="62">
        <f t="shared" si="16"/>
        <v>0</v>
      </c>
    </row>
    <row r="371" spans="1:87" ht="35.1" customHeight="1" x14ac:dyDescent="0.25">
      <c r="A371" s="40">
        <f t="shared" si="17"/>
        <v>359</v>
      </c>
      <c r="B371" s="305"/>
      <c r="C371" s="305"/>
      <c r="D371" s="316"/>
      <c r="E371" s="316"/>
      <c r="F371" s="316"/>
      <c r="G371" s="317"/>
      <c r="H371" s="318"/>
      <c r="I371" s="47"/>
      <c r="J371" s="71"/>
      <c r="K371" s="308"/>
      <c r="L371" s="308"/>
      <c r="M371" s="319"/>
      <c r="N371" s="319"/>
      <c r="O371" s="310"/>
      <c r="P371" s="310"/>
      <c r="Q371" s="320"/>
      <c r="R371" s="320"/>
      <c r="S371" s="298"/>
      <c r="T371" s="299"/>
      <c r="U371" s="298"/>
      <c r="V371" s="299"/>
      <c r="W371" s="296"/>
      <c r="X371" s="297"/>
      <c r="Y371" s="296"/>
      <c r="Z371" s="297"/>
      <c r="AA371" s="298"/>
      <c r="AB371" s="299"/>
      <c r="AC371" s="298"/>
      <c r="AD371" s="299"/>
      <c r="AE371" s="296"/>
      <c r="AF371" s="297"/>
      <c r="AG371" s="296"/>
      <c r="AH371" s="297"/>
      <c r="AI371" s="298"/>
      <c r="AJ371" s="299"/>
      <c r="AK371" s="298"/>
      <c r="AL371" s="299"/>
      <c r="AM371" s="296"/>
      <c r="AN371" s="297"/>
      <c r="AO371" s="296"/>
      <c r="AP371" s="297"/>
      <c r="AQ371" s="298"/>
      <c r="AR371" s="299"/>
      <c r="AS371" s="298"/>
      <c r="AT371" s="299"/>
      <c r="AU371" s="296"/>
      <c r="AV371" s="297"/>
      <c r="AW371" s="296"/>
      <c r="AX371" s="297"/>
      <c r="AY371" s="298"/>
      <c r="AZ371" s="299"/>
      <c r="BA371" s="298"/>
      <c r="BB371" s="299"/>
      <c r="BC371" s="296"/>
      <c r="BD371" s="297"/>
      <c r="BE371" s="296"/>
      <c r="BF371" s="297"/>
      <c r="BG371" s="298"/>
      <c r="BH371" s="299"/>
      <c r="BI371" s="298"/>
      <c r="BJ371" s="299"/>
      <c r="BK371" s="296"/>
      <c r="BL371" s="297"/>
      <c r="BM371" s="296"/>
      <c r="BN371" s="297"/>
      <c r="BO371" s="300"/>
      <c r="BP371" s="300"/>
      <c r="BQ371" s="300"/>
      <c r="BR371" s="66"/>
      <c r="BS371" s="301"/>
      <c r="BT371" s="302"/>
      <c r="BU371" s="324"/>
      <c r="BV371" s="324"/>
      <c r="BW371" s="324"/>
      <c r="BX371" s="324"/>
      <c r="BY371" s="324"/>
      <c r="BZ371" s="324"/>
      <c r="CA371" s="324"/>
      <c r="CB371" s="293"/>
      <c r="CC371" s="294"/>
      <c r="CD371" s="294"/>
      <c r="CE371" s="294"/>
      <c r="CF371" s="294"/>
      <c r="CG371" s="294"/>
      <c r="CH371" s="295"/>
      <c r="CI371" s="62">
        <f t="shared" si="16"/>
        <v>0</v>
      </c>
    </row>
    <row r="372" spans="1:87" ht="35.1" customHeight="1" x14ac:dyDescent="0.25">
      <c r="A372" s="40">
        <f t="shared" si="17"/>
        <v>360</v>
      </c>
      <c r="B372" s="304"/>
      <c r="C372" s="304"/>
      <c r="D372" s="305"/>
      <c r="E372" s="305"/>
      <c r="F372" s="305"/>
      <c r="G372" s="306"/>
      <c r="H372" s="307"/>
      <c r="I372" s="47"/>
      <c r="J372" s="72"/>
      <c r="K372" s="308"/>
      <c r="L372" s="308"/>
      <c r="M372" s="309"/>
      <c r="N372" s="309"/>
      <c r="O372" s="310"/>
      <c r="P372" s="310"/>
      <c r="Q372" s="311"/>
      <c r="R372" s="311"/>
      <c r="S372" s="298"/>
      <c r="T372" s="299"/>
      <c r="U372" s="298"/>
      <c r="V372" s="299"/>
      <c r="W372" s="312"/>
      <c r="X372" s="313"/>
      <c r="Y372" s="312"/>
      <c r="Z372" s="313"/>
      <c r="AA372" s="298"/>
      <c r="AB372" s="299"/>
      <c r="AC372" s="298"/>
      <c r="AD372" s="299"/>
      <c r="AE372" s="312"/>
      <c r="AF372" s="313"/>
      <c r="AG372" s="312"/>
      <c r="AH372" s="313"/>
      <c r="AI372" s="298"/>
      <c r="AJ372" s="299"/>
      <c r="AK372" s="298"/>
      <c r="AL372" s="299"/>
      <c r="AM372" s="312"/>
      <c r="AN372" s="313"/>
      <c r="AO372" s="312"/>
      <c r="AP372" s="313"/>
      <c r="AQ372" s="298"/>
      <c r="AR372" s="299"/>
      <c r="AS372" s="298"/>
      <c r="AT372" s="299"/>
      <c r="AU372" s="312"/>
      <c r="AV372" s="313"/>
      <c r="AW372" s="312"/>
      <c r="AX372" s="313"/>
      <c r="AY372" s="298"/>
      <c r="AZ372" s="299"/>
      <c r="BA372" s="298"/>
      <c r="BB372" s="299"/>
      <c r="BC372" s="312"/>
      <c r="BD372" s="313"/>
      <c r="BE372" s="312"/>
      <c r="BF372" s="313"/>
      <c r="BG372" s="298"/>
      <c r="BH372" s="299"/>
      <c r="BI372" s="298"/>
      <c r="BJ372" s="299"/>
      <c r="BK372" s="312"/>
      <c r="BL372" s="313"/>
      <c r="BM372" s="312"/>
      <c r="BN372" s="313"/>
      <c r="BO372" s="300"/>
      <c r="BP372" s="300"/>
      <c r="BQ372" s="300"/>
      <c r="BR372" s="66"/>
      <c r="BS372" s="314"/>
      <c r="BT372" s="315"/>
      <c r="BU372" s="324"/>
      <c r="BV372" s="324"/>
      <c r="BW372" s="324"/>
      <c r="BX372" s="324"/>
      <c r="BY372" s="324"/>
      <c r="BZ372" s="324"/>
      <c r="CA372" s="324"/>
      <c r="CB372" s="293"/>
      <c r="CC372" s="294"/>
      <c r="CD372" s="294"/>
      <c r="CE372" s="294"/>
      <c r="CF372" s="294"/>
      <c r="CG372" s="294"/>
      <c r="CH372" s="295"/>
      <c r="CI372" s="62">
        <f t="shared" si="16"/>
        <v>0</v>
      </c>
    </row>
    <row r="373" spans="1:87" ht="35.1" customHeight="1" x14ac:dyDescent="0.25">
      <c r="A373" s="40">
        <f t="shared" si="17"/>
        <v>361</v>
      </c>
      <c r="B373" s="305"/>
      <c r="C373" s="305"/>
      <c r="D373" s="316"/>
      <c r="E373" s="316"/>
      <c r="F373" s="316"/>
      <c r="G373" s="317"/>
      <c r="H373" s="318"/>
      <c r="I373" s="47"/>
      <c r="J373" s="71"/>
      <c r="K373" s="308"/>
      <c r="L373" s="308"/>
      <c r="M373" s="319"/>
      <c r="N373" s="319"/>
      <c r="O373" s="310"/>
      <c r="P373" s="310"/>
      <c r="Q373" s="320"/>
      <c r="R373" s="320"/>
      <c r="S373" s="298"/>
      <c r="T373" s="299"/>
      <c r="U373" s="298"/>
      <c r="V373" s="299"/>
      <c r="W373" s="296"/>
      <c r="X373" s="297"/>
      <c r="Y373" s="296"/>
      <c r="Z373" s="297"/>
      <c r="AA373" s="298"/>
      <c r="AB373" s="299"/>
      <c r="AC373" s="298"/>
      <c r="AD373" s="299"/>
      <c r="AE373" s="296"/>
      <c r="AF373" s="297"/>
      <c r="AG373" s="296"/>
      <c r="AH373" s="297"/>
      <c r="AI373" s="298"/>
      <c r="AJ373" s="299"/>
      <c r="AK373" s="298"/>
      <c r="AL373" s="299"/>
      <c r="AM373" s="296"/>
      <c r="AN373" s="297"/>
      <c r="AO373" s="296"/>
      <c r="AP373" s="297"/>
      <c r="AQ373" s="298"/>
      <c r="AR373" s="299"/>
      <c r="AS373" s="298"/>
      <c r="AT373" s="299"/>
      <c r="AU373" s="296"/>
      <c r="AV373" s="297"/>
      <c r="AW373" s="296"/>
      <c r="AX373" s="297"/>
      <c r="AY373" s="298"/>
      <c r="AZ373" s="299"/>
      <c r="BA373" s="298"/>
      <c r="BB373" s="299"/>
      <c r="BC373" s="296"/>
      <c r="BD373" s="297"/>
      <c r="BE373" s="296"/>
      <c r="BF373" s="297"/>
      <c r="BG373" s="298"/>
      <c r="BH373" s="299"/>
      <c r="BI373" s="298"/>
      <c r="BJ373" s="299"/>
      <c r="BK373" s="296"/>
      <c r="BL373" s="297"/>
      <c r="BM373" s="296"/>
      <c r="BN373" s="297"/>
      <c r="BO373" s="300"/>
      <c r="BP373" s="300"/>
      <c r="BQ373" s="300"/>
      <c r="BR373" s="66"/>
      <c r="BS373" s="301"/>
      <c r="BT373" s="302"/>
      <c r="BU373" s="324"/>
      <c r="BV373" s="324"/>
      <c r="BW373" s="324"/>
      <c r="BX373" s="324"/>
      <c r="BY373" s="324"/>
      <c r="BZ373" s="324"/>
      <c r="CA373" s="324"/>
      <c r="CB373" s="293"/>
      <c r="CC373" s="294"/>
      <c r="CD373" s="294"/>
      <c r="CE373" s="294"/>
      <c r="CF373" s="294"/>
      <c r="CG373" s="294"/>
      <c r="CH373" s="295"/>
      <c r="CI373" s="62">
        <f t="shared" si="16"/>
        <v>0</v>
      </c>
    </row>
    <row r="374" spans="1:87" ht="35.1" customHeight="1" x14ac:dyDescent="0.25">
      <c r="A374" s="40">
        <f t="shared" si="17"/>
        <v>362</v>
      </c>
      <c r="B374" s="304"/>
      <c r="C374" s="304"/>
      <c r="D374" s="305"/>
      <c r="E374" s="305"/>
      <c r="F374" s="305"/>
      <c r="G374" s="306"/>
      <c r="H374" s="307"/>
      <c r="I374" s="47"/>
      <c r="J374" s="72"/>
      <c r="K374" s="308"/>
      <c r="L374" s="308"/>
      <c r="M374" s="309"/>
      <c r="N374" s="309"/>
      <c r="O374" s="310"/>
      <c r="P374" s="310"/>
      <c r="Q374" s="311"/>
      <c r="R374" s="311"/>
      <c r="S374" s="298"/>
      <c r="T374" s="299"/>
      <c r="U374" s="298"/>
      <c r="V374" s="299"/>
      <c r="W374" s="312"/>
      <c r="X374" s="313"/>
      <c r="Y374" s="312"/>
      <c r="Z374" s="313"/>
      <c r="AA374" s="298"/>
      <c r="AB374" s="299"/>
      <c r="AC374" s="298"/>
      <c r="AD374" s="299"/>
      <c r="AE374" s="312"/>
      <c r="AF374" s="313"/>
      <c r="AG374" s="312"/>
      <c r="AH374" s="313"/>
      <c r="AI374" s="298"/>
      <c r="AJ374" s="299"/>
      <c r="AK374" s="298"/>
      <c r="AL374" s="299"/>
      <c r="AM374" s="312"/>
      <c r="AN374" s="313"/>
      <c r="AO374" s="312"/>
      <c r="AP374" s="313"/>
      <c r="AQ374" s="298"/>
      <c r="AR374" s="299"/>
      <c r="AS374" s="298"/>
      <c r="AT374" s="299"/>
      <c r="AU374" s="312"/>
      <c r="AV374" s="313"/>
      <c r="AW374" s="312"/>
      <c r="AX374" s="313"/>
      <c r="AY374" s="298"/>
      <c r="AZ374" s="299"/>
      <c r="BA374" s="298"/>
      <c r="BB374" s="299"/>
      <c r="BC374" s="312"/>
      <c r="BD374" s="313"/>
      <c r="BE374" s="312"/>
      <c r="BF374" s="313"/>
      <c r="BG374" s="298"/>
      <c r="BH374" s="299"/>
      <c r="BI374" s="298"/>
      <c r="BJ374" s="299"/>
      <c r="BK374" s="312"/>
      <c r="BL374" s="313"/>
      <c r="BM374" s="312"/>
      <c r="BN374" s="313"/>
      <c r="BO374" s="300"/>
      <c r="BP374" s="300"/>
      <c r="BQ374" s="300"/>
      <c r="BR374" s="66"/>
      <c r="BS374" s="314"/>
      <c r="BT374" s="315"/>
      <c r="BU374" s="324"/>
      <c r="BV374" s="324"/>
      <c r="BW374" s="324"/>
      <c r="BX374" s="324"/>
      <c r="BY374" s="324"/>
      <c r="BZ374" s="324"/>
      <c r="CA374" s="324"/>
      <c r="CB374" s="293"/>
      <c r="CC374" s="294"/>
      <c r="CD374" s="294"/>
      <c r="CE374" s="294"/>
      <c r="CF374" s="294"/>
      <c r="CG374" s="294"/>
      <c r="CH374" s="295"/>
      <c r="CI374" s="62">
        <f t="shared" si="16"/>
        <v>0</v>
      </c>
    </row>
    <row r="375" spans="1:87" ht="35.1" customHeight="1" x14ac:dyDescent="0.25">
      <c r="A375" s="40">
        <f t="shared" si="17"/>
        <v>363</v>
      </c>
      <c r="B375" s="305"/>
      <c r="C375" s="305"/>
      <c r="D375" s="316"/>
      <c r="E375" s="316"/>
      <c r="F375" s="316"/>
      <c r="G375" s="317"/>
      <c r="H375" s="318"/>
      <c r="I375" s="47"/>
      <c r="J375" s="71"/>
      <c r="K375" s="308"/>
      <c r="L375" s="308"/>
      <c r="M375" s="319"/>
      <c r="N375" s="319"/>
      <c r="O375" s="310"/>
      <c r="P375" s="310"/>
      <c r="Q375" s="320"/>
      <c r="R375" s="320"/>
      <c r="S375" s="298"/>
      <c r="T375" s="299"/>
      <c r="U375" s="298"/>
      <c r="V375" s="299"/>
      <c r="W375" s="296"/>
      <c r="X375" s="297"/>
      <c r="Y375" s="296"/>
      <c r="Z375" s="297"/>
      <c r="AA375" s="298"/>
      <c r="AB375" s="299"/>
      <c r="AC375" s="298"/>
      <c r="AD375" s="299"/>
      <c r="AE375" s="296"/>
      <c r="AF375" s="297"/>
      <c r="AG375" s="296"/>
      <c r="AH375" s="297"/>
      <c r="AI375" s="298"/>
      <c r="AJ375" s="299"/>
      <c r="AK375" s="298"/>
      <c r="AL375" s="299"/>
      <c r="AM375" s="296"/>
      <c r="AN375" s="297"/>
      <c r="AO375" s="296"/>
      <c r="AP375" s="297"/>
      <c r="AQ375" s="298"/>
      <c r="AR375" s="299"/>
      <c r="AS375" s="298"/>
      <c r="AT375" s="299"/>
      <c r="AU375" s="296"/>
      <c r="AV375" s="297"/>
      <c r="AW375" s="296"/>
      <c r="AX375" s="297"/>
      <c r="AY375" s="298"/>
      <c r="AZ375" s="299"/>
      <c r="BA375" s="298"/>
      <c r="BB375" s="299"/>
      <c r="BC375" s="296"/>
      <c r="BD375" s="297"/>
      <c r="BE375" s="296"/>
      <c r="BF375" s="297"/>
      <c r="BG375" s="298"/>
      <c r="BH375" s="299"/>
      <c r="BI375" s="298"/>
      <c r="BJ375" s="299"/>
      <c r="BK375" s="296"/>
      <c r="BL375" s="297"/>
      <c r="BM375" s="296"/>
      <c r="BN375" s="297"/>
      <c r="BO375" s="300"/>
      <c r="BP375" s="300"/>
      <c r="BQ375" s="300"/>
      <c r="BR375" s="66"/>
      <c r="BS375" s="301"/>
      <c r="BT375" s="302"/>
      <c r="BU375" s="324"/>
      <c r="BV375" s="324"/>
      <c r="BW375" s="324"/>
      <c r="BX375" s="324"/>
      <c r="BY375" s="324"/>
      <c r="BZ375" s="324"/>
      <c r="CA375" s="324"/>
      <c r="CB375" s="293"/>
      <c r="CC375" s="294"/>
      <c r="CD375" s="294"/>
      <c r="CE375" s="294"/>
      <c r="CF375" s="294"/>
      <c r="CG375" s="294"/>
      <c r="CH375" s="295"/>
      <c r="CI375" s="62">
        <f t="shared" si="16"/>
        <v>0</v>
      </c>
    </row>
    <row r="376" spans="1:87" ht="35.1" customHeight="1" x14ac:dyDescent="0.25">
      <c r="A376" s="40">
        <f t="shared" si="17"/>
        <v>364</v>
      </c>
      <c r="B376" s="304"/>
      <c r="C376" s="304"/>
      <c r="D376" s="305"/>
      <c r="E376" s="305"/>
      <c r="F376" s="305"/>
      <c r="G376" s="306"/>
      <c r="H376" s="307"/>
      <c r="I376" s="47"/>
      <c r="J376" s="72"/>
      <c r="K376" s="308"/>
      <c r="L376" s="308"/>
      <c r="M376" s="309"/>
      <c r="N376" s="309"/>
      <c r="O376" s="310"/>
      <c r="P376" s="310"/>
      <c r="Q376" s="311"/>
      <c r="R376" s="311"/>
      <c r="S376" s="298"/>
      <c r="T376" s="299"/>
      <c r="U376" s="298"/>
      <c r="V376" s="299"/>
      <c r="W376" s="312"/>
      <c r="X376" s="313"/>
      <c r="Y376" s="312"/>
      <c r="Z376" s="313"/>
      <c r="AA376" s="298"/>
      <c r="AB376" s="299"/>
      <c r="AC376" s="298"/>
      <c r="AD376" s="299"/>
      <c r="AE376" s="312"/>
      <c r="AF376" s="313"/>
      <c r="AG376" s="312"/>
      <c r="AH376" s="313"/>
      <c r="AI376" s="298"/>
      <c r="AJ376" s="299"/>
      <c r="AK376" s="298"/>
      <c r="AL376" s="299"/>
      <c r="AM376" s="312"/>
      <c r="AN376" s="313"/>
      <c r="AO376" s="312"/>
      <c r="AP376" s="313"/>
      <c r="AQ376" s="298"/>
      <c r="AR376" s="299"/>
      <c r="AS376" s="298"/>
      <c r="AT376" s="299"/>
      <c r="AU376" s="312"/>
      <c r="AV376" s="313"/>
      <c r="AW376" s="312"/>
      <c r="AX376" s="313"/>
      <c r="AY376" s="298"/>
      <c r="AZ376" s="299"/>
      <c r="BA376" s="298"/>
      <c r="BB376" s="299"/>
      <c r="BC376" s="312"/>
      <c r="BD376" s="313"/>
      <c r="BE376" s="312"/>
      <c r="BF376" s="313"/>
      <c r="BG376" s="298"/>
      <c r="BH376" s="299"/>
      <c r="BI376" s="298"/>
      <c r="BJ376" s="299"/>
      <c r="BK376" s="312"/>
      <c r="BL376" s="313"/>
      <c r="BM376" s="312"/>
      <c r="BN376" s="313"/>
      <c r="BO376" s="300"/>
      <c r="BP376" s="300"/>
      <c r="BQ376" s="300"/>
      <c r="BR376" s="66"/>
      <c r="BS376" s="314"/>
      <c r="BT376" s="315"/>
      <c r="BU376" s="324"/>
      <c r="BV376" s="324"/>
      <c r="BW376" s="324"/>
      <c r="BX376" s="324"/>
      <c r="BY376" s="324"/>
      <c r="BZ376" s="324"/>
      <c r="CA376" s="324"/>
      <c r="CB376" s="293"/>
      <c r="CC376" s="294"/>
      <c r="CD376" s="294"/>
      <c r="CE376" s="294"/>
      <c r="CF376" s="294"/>
      <c r="CG376" s="294"/>
      <c r="CH376" s="295"/>
      <c r="CI376" s="62">
        <f t="shared" si="16"/>
        <v>0</v>
      </c>
    </row>
    <row r="377" spans="1:87" ht="35.1" customHeight="1" x14ac:dyDescent="0.25">
      <c r="A377" s="40">
        <f>ROW(A365)</f>
        <v>365</v>
      </c>
      <c r="B377" s="305"/>
      <c r="C377" s="305"/>
      <c r="D377" s="316"/>
      <c r="E377" s="316"/>
      <c r="F377" s="316"/>
      <c r="G377" s="317"/>
      <c r="H377" s="318"/>
      <c r="I377" s="47"/>
      <c r="J377" s="71"/>
      <c r="K377" s="308"/>
      <c r="L377" s="308"/>
      <c r="M377" s="319"/>
      <c r="N377" s="319"/>
      <c r="O377" s="310"/>
      <c r="P377" s="310"/>
      <c r="Q377" s="320"/>
      <c r="R377" s="320"/>
      <c r="S377" s="298"/>
      <c r="T377" s="299"/>
      <c r="U377" s="298"/>
      <c r="V377" s="299"/>
      <c r="W377" s="296"/>
      <c r="X377" s="297"/>
      <c r="Y377" s="296"/>
      <c r="Z377" s="297"/>
      <c r="AA377" s="298"/>
      <c r="AB377" s="299"/>
      <c r="AC377" s="298"/>
      <c r="AD377" s="299"/>
      <c r="AE377" s="296"/>
      <c r="AF377" s="297"/>
      <c r="AG377" s="296"/>
      <c r="AH377" s="297"/>
      <c r="AI377" s="298"/>
      <c r="AJ377" s="299"/>
      <c r="AK377" s="298"/>
      <c r="AL377" s="299"/>
      <c r="AM377" s="296"/>
      <c r="AN377" s="297"/>
      <c r="AO377" s="296"/>
      <c r="AP377" s="297"/>
      <c r="AQ377" s="298"/>
      <c r="AR377" s="299"/>
      <c r="AS377" s="298"/>
      <c r="AT377" s="299"/>
      <c r="AU377" s="296"/>
      <c r="AV377" s="297"/>
      <c r="AW377" s="296"/>
      <c r="AX377" s="297"/>
      <c r="AY377" s="298"/>
      <c r="AZ377" s="299"/>
      <c r="BA377" s="298"/>
      <c r="BB377" s="299"/>
      <c r="BC377" s="296"/>
      <c r="BD377" s="297"/>
      <c r="BE377" s="296"/>
      <c r="BF377" s="297"/>
      <c r="BG377" s="298"/>
      <c r="BH377" s="299"/>
      <c r="BI377" s="298"/>
      <c r="BJ377" s="299"/>
      <c r="BK377" s="296"/>
      <c r="BL377" s="297"/>
      <c r="BM377" s="296"/>
      <c r="BN377" s="297"/>
      <c r="BO377" s="321"/>
      <c r="BP377" s="322"/>
      <c r="BQ377" s="323"/>
      <c r="BR377" s="66"/>
      <c r="BS377" s="301"/>
      <c r="BT377" s="302"/>
      <c r="BU377" s="324"/>
      <c r="BV377" s="324"/>
      <c r="BW377" s="324"/>
      <c r="BX377" s="324"/>
      <c r="BY377" s="324"/>
      <c r="BZ377" s="324"/>
      <c r="CA377" s="324"/>
      <c r="CB377" s="293"/>
      <c r="CC377" s="294"/>
      <c r="CD377" s="294"/>
      <c r="CE377" s="294"/>
      <c r="CF377" s="294"/>
      <c r="CG377" s="294"/>
      <c r="CH377" s="295"/>
      <c r="CI377" s="62">
        <f t="shared" si="16"/>
        <v>0</v>
      </c>
    </row>
    <row r="378" spans="1:87" ht="35.1" customHeight="1" x14ac:dyDescent="0.25">
      <c r="A378" s="40">
        <f t="shared" ref="A378:A404" si="18">ROW(A366)</f>
        <v>366</v>
      </c>
      <c r="B378" s="304"/>
      <c r="C378" s="304"/>
      <c r="D378" s="305"/>
      <c r="E378" s="305"/>
      <c r="F378" s="305"/>
      <c r="G378" s="306"/>
      <c r="H378" s="307"/>
      <c r="I378" s="47"/>
      <c r="J378" s="72"/>
      <c r="K378" s="308"/>
      <c r="L378" s="308"/>
      <c r="M378" s="309"/>
      <c r="N378" s="309"/>
      <c r="O378" s="310"/>
      <c r="P378" s="310"/>
      <c r="Q378" s="311"/>
      <c r="R378" s="311"/>
      <c r="S378" s="298"/>
      <c r="T378" s="299"/>
      <c r="U378" s="298"/>
      <c r="V378" s="299"/>
      <c r="W378" s="312"/>
      <c r="X378" s="313"/>
      <c r="Y378" s="312"/>
      <c r="Z378" s="313"/>
      <c r="AA378" s="298"/>
      <c r="AB378" s="299"/>
      <c r="AC378" s="298"/>
      <c r="AD378" s="299"/>
      <c r="AE378" s="312"/>
      <c r="AF378" s="313"/>
      <c r="AG378" s="312"/>
      <c r="AH378" s="313"/>
      <c r="AI378" s="298"/>
      <c r="AJ378" s="299"/>
      <c r="AK378" s="298"/>
      <c r="AL378" s="299"/>
      <c r="AM378" s="312"/>
      <c r="AN378" s="313"/>
      <c r="AO378" s="312"/>
      <c r="AP378" s="313"/>
      <c r="AQ378" s="298"/>
      <c r="AR378" s="299"/>
      <c r="AS378" s="298"/>
      <c r="AT378" s="299"/>
      <c r="AU378" s="312"/>
      <c r="AV378" s="313"/>
      <c r="AW378" s="312"/>
      <c r="AX378" s="313"/>
      <c r="AY378" s="298"/>
      <c r="AZ378" s="299"/>
      <c r="BA378" s="298"/>
      <c r="BB378" s="299"/>
      <c r="BC378" s="312"/>
      <c r="BD378" s="313"/>
      <c r="BE378" s="312"/>
      <c r="BF378" s="313"/>
      <c r="BG378" s="298"/>
      <c r="BH378" s="299"/>
      <c r="BI378" s="298"/>
      <c r="BJ378" s="299"/>
      <c r="BK378" s="312"/>
      <c r="BL378" s="313"/>
      <c r="BM378" s="312"/>
      <c r="BN378" s="313"/>
      <c r="BO378" s="300"/>
      <c r="BP378" s="300"/>
      <c r="BQ378" s="300"/>
      <c r="BR378" s="66"/>
      <c r="BS378" s="314"/>
      <c r="BT378" s="315"/>
      <c r="BU378" s="324"/>
      <c r="BV378" s="324"/>
      <c r="BW378" s="324"/>
      <c r="BX378" s="324"/>
      <c r="BY378" s="324"/>
      <c r="BZ378" s="324"/>
      <c r="CA378" s="324"/>
      <c r="CB378" s="293"/>
      <c r="CC378" s="294"/>
      <c r="CD378" s="294"/>
      <c r="CE378" s="294"/>
      <c r="CF378" s="294"/>
      <c r="CG378" s="294"/>
      <c r="CH378" s="295"/>
      <c r="CI378" s="62">
        <f t="shared" si="16"/>
        <v>0</v>
      </c>
    </row>
    <row r="379" spans="1:87" ht="35.1" customHeight="1" x14ac:dyDescent="0.25">
      <c r="A379" s="40">
        <f t="shared" si="18"/>
        <v>367</v>
      </c>
      <c r="B379" s="305"/>
      <c r="C379" s="305"/>
      <c r="D379" s="316"/>
      <c r="E379" s="316"/>
      <c r="F379" s="316"/>
      <c r="G379" s="317"/>
      <c r="H379" s="318"/>
      <c r="I379" s="47"/>
      <c r="J379" s="71"/>
      <c r="K379" s="308"/>
      <c r="L379" s="308"/>
      <c r="M379" s="319"/>
      <c r="N379" s="319"/>
      <c r="O379" s="310"/>
      <c r="P379" s="310"/>
      <c r="Q379" s="320"/>
      <c r="R379" s="320"/>
      <c r="S379" s="298"/>
      <c r="T379" s="299"/>
      <c r="U379" s="298"/>
      <c r="V379" s="299"/>
      <c r="W379" s="296"/>
      <c r="X379" s="297"/>
      <c r="Y379" s="296"/>
      <c r="Z379" s="297"/>
      <c r="AA379" s="298"/>
      <c r="AB379" s="299"/>
      <c r="AC379" s="298"/>
      <c r="AD379" s="299"/>
      <c r="AE379" s="296"/>
      <c r="AF379" s="297"/>
      <c r="AG379" s="296"/>
      <c r="AH379" s="297"/>
      <c r="AI379" s="298"/>
      <c r="AJ379" s="299"/>
      <c r="AK379" s="298"/>
      <c r="AL379" s="299"/>
      <c r="AM379" s="296"/>
      <c r="AN379" s="297"/>
      <c r="AO379" s="296"/>
      <c r="AP379" s="297"/>
      <c r="AQ379" s="298"/>
      <c r="AR379" s="299"/>
      <c r="AS379" s="298"/>
      <c r="AT379" s="299"/>
      <c r="AU379" s="296"/>
      <c r="AV379" s="297"/>
      <c r="AW379" s="296"/>
      <c r="AX379" s="297"/>
      <c r="AY379" s="298"/>
      <c r="AZ379" s="299"/>
      <c r="BA379" s="298"/>
      <c r="BB379" s="299"/>
      <c r="BC379" s="296"/>
      <c r="BD379" s="297"/>
      <c r="BE379" s="296"/>
      <c r="BF379" s="297"/>
      <c r="BG379" s="298"/>
      <c r="BH379" s="299"/>
      <c r="BI379" s="298"/>
      <c r="BJ379" s="299"/>
      <c r="BK379" s="296"/>
      <c r="BL379" s="297"/>
      <c r="BM379" s="296"/>
      <c r="BN379" s="297"/>
      <c r="BO379" s="300"/>
      <c r="BP379" s="300"/>
      <c r="BQ379" s="300"/>
      <c r="BR379" s="66"/>
      <c r="BS379" s="301"/>
      <c r="BT379" s="302"/>
      <c r="BU379" s="324"/>
      <c r="BV379" s="324"/>
      <c r="BW379" s="324"/>
      <c r="BX379" s="324"/>
      <c r="BY379" s="324"/>
      <c r="BZ379" s="324"/>
      <c r="CA379" s="324"/>
      <c r="CB379" s="293"/>
      <c r="CC379" s="294"/>
      <c r="CD379" s="294"/>
      <c r="CE379" s="294"/>
      <c r="CF379" s="294"/>
      <c r="CG379" s="294"/>
      <c r="CH379" s="295"/>
      <c r="CI379" s="62">
        <f t="shared" si="16"/>
        <v>0</v>
      </c>
    </row>
    <row r="380" spans="1:87" ht="35.1" customHeight="1" x14ac:dyDescent="0.25">
      <c r="A380" s="40">
        <f t="shared" si="18"/>
        <v>368</v>
      </c>
      <c r="B380" s="304"/>
      <c r="C380" s="304"/>
      <c r="D380" s="305"/>
      <c r="E380" s="305"/>
      <c r="F380" s="305"/>
      <c r="G380" s="306"/>
      <c r="H380" s="307"/>
      <c r="I380" s="47"/>
      <c r="J380" s="72"/>
      <c r="K380" s="308"/>
      <c r="L380" s="308"/>
      <c r="M380" s="309"/>
      <c r="N380" s="309"/>
      <c r="O380" s="310"/>
      <c r="P380" s="310"/>
      <c r="Q380" s="311"/>
      <c r="R380" s="311"/>
      <c r="S380" s="298"/>
      <c r="T380" s="299"/>
      <c r="U380" s="298"/>
      <c r="V380" s="299"/>
      <c r="W380" s="312"/>
      <c r="X380" s="313"/>
      <c r="Y380" s="312"/>
      <c r="Z380" s="313"/>
      <c r="AA380" s="298"/>
      <c r="AB380" s="299"/>
      <c r="AC380" s="298"/>
      <c r="AD380" s="299"/>
      <c r="AE380" s="312"/>
      <c r="AF380" s="313"/>
      <c r="AG380" s="312"/>
      <c r="AH380" s="313"/>
      <c r="AI380" s="298"/>
      <c r="AJ380" s="299"/>
      <c r="AK380" s="298"/>
      <c r="AL380" s="299"/>
      <c r="AM380" s="312"/>
      <c r="AN380" s="313"/>
      <c r="AO380" s="312"/>
      <c r="AP380" s="313"/>
      <c r="AQ380" s="298"/>
      <c r="AR380" s="299"/>
      <c r="AS380" s="298"/>
      <c r="AT380" s="299"/>
      <c r="AU380" s="312"/>
      <c r="AV380" s="313"/>
      <c r="AW380" s="312"/>
      <c r="AX380" s="313"/>
      <c r="AY380" s="298"/>
      <c r="AZ380" s="299"/>
      <c r="BA380" s="298"/>
      <c r="BB380" s="299"/>
      <c r="BC380" s="312"/>
      <c r="BD380" s="313"/>
      <c r="BE380" s="312"/>
      <c r="BF380" s="313"/>
      <c r="BG380" s="298"/>
      <c r="BH380" s="299"/>
      <c r="BI380" s="298"/>
      <c r="BJ380" s="299"/>
      <c r="BK380" s="312"/>
      <c r="BL380" s="313"/>
      <c r="BM380" s="312"/>
      <c r="BN380" s="313"/>
      <c r="BO380" s="300"/>
      <c r="BP380" s="300"/>
      <c r="BQ380" s="300"/>
      <c r="BR380" s="66"/>
      <c r="BS380" s="314"/>
      <c r="BT380" s="315"/>
      <c r="BU380" s="324"/>
      <c r="BV380" s="324"/>
      <c r="BW380" s="324"/>
      <c r="BX380" s="324"/>
      <c r="BY380" s="324"/>
      <c r="BZ380" s="324"/>
      <c r="CA380" s="324"/>
      <c r="CB380" s="293"/>
      <c r="CC380" s="294"/>
      <c r="CD380" s="294"/>
      <c r="CE380" s="294"/>
      <c r="CF380" s="294"/>
      <c r="CG380" s="294"/>
      <c r="CH380" s="295"/>
      <c r="CI380" s="62">
        <f t="shared" si="16"/>
        <v>0</v>
      </c>
    </row>
    <row r="381" spans="1:87" ht="35.1" customHeight="1" x14ac:dyDescent="0.25">
      <c r="A381" s="40">
        <f t="shared" si="18"/>
        <v>369</v>
      </c>
      <c r="B381" s="305"/>
      <c r="C381" s="305"/>
      <c r="D381" s="316"/>
      <c r="E381" s="316"/>
      <c r="F381" s="316"/>
      <c r="G381" s="317"/>
      <c r="H381" s="318"/>
      <c r="I381" s="47"/>
      <c r="J381" s="71"/>
      <c r="K381" s="308"/>
      <c r="L381" s="308"/>
      <c r="M381" s="319"/>
      <c r="N381" s="319"/>
      <c r="O381" s="310"/>
      <c r="P381" s="310"/>
      <c r="Q381" s="320"/>
      <c r="R381" s="320"/>
      <c r="S381" s="298"/>
      <c r="T381" s="299"/>
      <c r="U381" s="298"/>
      <c r="V381" s="299"/>
      <c r="W381" s="296"/>
      <c r="X381" s="297"/>
      <c r="Y381" s="296"/>
      <c r="Z381" s="297"/>
      <c r="AA381" s="298"/>
      <c r="AB381" s="299"/>
      <c r="AC381" s="298"/>
      <c r="AD381" s="299"/>
      <c r="AE381" s="296"/>
      <c r="AF381" s="297"/>
      <c r="AG381" s="296"/>
      <c r="AH381" s="297"/>
      <c r="AI381" s="298"/>
      <c r="AJ381" s="299"/>
      <c r="AK381" s="298"/>
      <c r="AL381" s="299"/>
      <c r="AM381" s="296"/>
      <c r="AN381" s="297"/>
      <c r="AO381" s="296"/>
      <c r="AP381" s="297"/>
      <c r="AQ381" s="298"/>
      <c r="AR381" s="299"/>
      <c r="AS381" s="298"/>
      <c r="AT381" s="299"/>
      <c r="AU381" s="296"/>
      <c r="AV381" s="297"/>
      <c r="AW381" s="296"/>
      <c r="AX381" s="297"/>
      <c r="AY381" s="298"/>
      <c r="AZ381" s="299"/>
      <c r="BA381" s="298"/>
      <c r="BB381" s="299"/>
      <c r="BC381" s="296"/>
      <c r="BD381" s="297"/>
      <c r="BE381" s="296"/>
      <c r="BF381" s="297"/>
      <c r="BG381" s="298"/>
      <c r="BH381" s="299"/>
      <c r="BI381" s="298"/>
      <c r="BJ381" s="299"/>
      <c r="BK381" s="296"/>
      <c r="BL381" s="297"/>
      <c r="BM381" s="296"/>
      <c r="BN381" s="297"/>
      <c r="BO381" s="300"/>
      <c r="BP381" s="300"/>
      <c r="BQ381" s="300"/>
      <c r="BR381" s="66"/>
      <c r="BS381" s="301"/>
      <c r="BT381" s="302"/>
      <c r="BU381" s="324"/>
      <c r="BV381" s="324"/>
      <c r="BW381" s="324"/>
      <c r="BX381" s="324"/>
      <c r="BY381" s="324"/>
      <c r="BZ381" s="324"/>
      <c r="CA381" s="324"/>
      <c r="CB381" s="293"/>
      <c r="CC381" s="294"/>
      <c r="CD381" s="294"/>
      <c r="CE381" s="294"/>
      <c r="CF381" s="294"/>
      <c r="CG381" s="294"/>
      <c r="CH381" s="295"/>
      <c r="CI381" s="62">
        <f t="shared" si="16"/>
        <v>0</v>
      </c>
    </row>
    <row r="382" spans="1:87" ht="35.1" customHeight="1" x14ac:dyDescent="0.25">
      <c r="A382" s="40">
        <f t="shared" si="18"/>
        <v>370</v>
      </c>
      <c r="B382" s="304"/>
      <c r="C382" s="304"/>
      <c r="D382" s="305"/>
      <c r="E382" s="305"/>
      <c r="F382" s="305"/>
      <c r="G382" s="306"/>
      <c r="H382" s="307"/>
      <c r="I382" s="47"/>
      <c r="J382" s="72"/>
      <c r="K382" s="308"/>
      <c r="L382" s="308"/>
      <c r="M382" s="309"/>
      <c r="N382" s="309"/>
      <c r="O382" s="310"/>
      <c r="P382" s="310"/>
      <c r="Q382" s="311"/>
      <c r="R382" s="311"/>
      <c r="S382" s="298"/>
      <c r="T382" s="299"/>
      <c r="U382" s="298"/>
      <c r="V382" s="299"/>
      <c r="W382" s="312"/>
      <c r="X382" s="313"/>
      <c r="Y382" s="312"/>
      <c r="Z382" s="313"/>
      <c r="AA382" s="298"/>
      <c r="AB382" s="299"/>
      <c r="AC382" s="298"/>
      <c r="AD382" s="299"/>
      <c r="AE382" s="312"/>
      <c r="AF382" s="313"/>
      <c r="AG382" s="312"/>
      <c r="AH382" s="313"/>
      <c r="AI382" s="298"/>
      <c r="AJ382" s="299"/>
      <c r="AK382" s="298"/>
      <c r="AL382" s="299"/>
      <c r="AM382" s="312"/>
      <c r="AN382" s="313"/>
      <c r="AO382" s="312"/>
      <c r="AP382" s="313"/>
      <c r="AQ382" s="298"/>
      <c r="AR382" s="299"/>
      <c r="AS382" s="298"/>
      <c r="AT382" s="299"/>
      <c r="AU382" s="312"/>
      <c r="AV382" s="313"/>
      <c r="AW382" s="312"/>
      <c r="AX382" s="313"/>
      <c r="AY382" s="298"/>
      <c r="AZ382" s="299"/>
      <c r="BA382" s="298"/>
      <c r="BB382" s="299"/>
      <c r="BC382" s="312"/>
      <c r="BD382" s="313"/>
      <c r="BE382" s="312"/>
      <c r="BF382" s="313"/>
      <c r="BG382" s="298"/>
      <c r="BH382" s="299"/>
      <c r="BI382" s="298"/>
      <c r="BJ382" s="299"/>
      <c r="BK382" s="312"/>
      <c r="BL382" s="313"/>
      <c r="BM382" s="312"/>
      <c r="BN382" s="313"/>
      <c r="BO382" s="300"/>
      <c r="BP382" s="300"/>
      <c r="BQ382" s="300"/>
      <c r="BR382" s="66"/>
      <c r="BS382" s="314"/>
      <c r="BT382" s="315"/>
      <c r="BU382" s="324"/>
      <c r="BV382" s="324"/>
      <c r="BW382" s="324"/>
      <c r="BX382" s="324"/>
      <c r="BY382" s="324"/>
      <c r="BZ382" s="324"/>
      <c r="CA382" s="324"/>
      <c r="CB382" s="293"/>
      <c r="CC382" s="294"/>
      <c r="CD382" s="294"/>
      <c r="CE382" s="294"/>
      <c r="CF382" s="294"/>
      <c r="CG382" s="294"/>
      <c r="CH382" s="295"/>
      <c r="CI382" s="62">
        <f t="shared" si="16"/>
        <v>0</v>
      </c>
    </row>
    <row r="383" spans="1:87" ht="35.1" customHeight="1" x14ac:dyDescent="0.25">
      <c r="A383" s="40">
        <f t="shared" si="18"/>
        <v>371</v>
      </c>
      <c r="B383" s="305"/>
      <c r="C383" s="305"/>
      <c r="D383" s="316"/>
      <c r="E383" s="316"/>
      <c r="F383" s="316"/>
      <c r="G383" s="317"/>
      <c r="H383" s="318"/>
      <c r="I383" s="47"/>
      <c r="J383" s="71"/>
      <c r="K383" s="308"/>
      <c r="L383" s="308"/>
      <c r="M383" s="319"/>
      <c r="N383" s="319"/>
      <c r="O383" s="310"/>
      <c r="P383" s="310"/>
      <c r="Q383" s="320"/>
      <c r="R383" s="320"/>
      <c r="S383" s="298"/>
      <c r="T383" s="299"/>
      <c r="U383" s="298"/>
      <c r="V383" s="299"/>
      <c r="W383" s="296"/>
      <c r="X383" s="297"/>
      <c r="Y383" s="296"/>
      <c r="Z383" s="297"/>
      <c r="AA383" s="298"/>
      <c r="AB383" s="299"/>
      <c r="AC383" s="298"/>
      <c r="AD383" s="299"/>
      <c r="AE383" s="296"/>
      <c r="AF383" s="297"/>
      <c r="AG383" s="296"/>
      <c r="AH383" s="297"/>
      <c r="AI383" s="298"/>
      <c r="AJ383" s="299"/>
      <c r="AK383" s="298"/>
      <c r="AL383" s="299"/>
      <c r="AM383" s="296"/>
      <c r="AN383" s="297"/>
      <c r="AO383" s="296"/>
      <c r="AP383" s="297"/>
      <c r="AQ383" s="298"/>
      <c r="AR383" s="299"/>
      <c r="AS383" s="298"/>
      <c r="AT383" s="299"/>
      <c r="AU383" s="296"/>
      <c r="AV383" s="297"/>
      <c r="AW383" s="296"/>
      <c r="AX383" s="297"/>
      <c r="AY383" s="298"/>
      <c r="AZ383" s="299"/>
      <c r="BA383" s="298"/>
      <c r="BB383" s="299"/>
      <c r="BC383" s="296"/>
      <c r="BD383" s="297"/>
      <c r="BE383" s="296"/>
      <c r="BF383" s="297"/>
      <c r="BG383" s="298"/>
      <c r="BH383" s="299"/>
      <c r="BI383" s="298"/>
      <c r="BJ383" s="299"/>
      <c r="BK383" s="296"/>
      <c r="BL383" s="297"/>
      <c r="BM383" s="296"/>
      <c r="BN383" s="297"/>
      <c r="BO383" s="300"/>
      <c r="BP383" s="300"/>
      <c r="BQ383" s="300"/>
      <c r="BR383" s="66"/>
      <c r="BS383" s="301"/>
      <c r="BT383" s="302"/>
      <c r="BU383" s="324"/>
      <c r="BV383" s="324"/>
      <c r="BW383" s="324"/>
      <c r="BX383" s="324"/>
      <c r="BY383" s="324"/>
      <c r="BZ383" s="324"/>
      <c r="CA383" s="324"/>
      <c r="CB383" s="293"/>
      <c r="CC383" s="294"/>
      <c r="CD383" s="294"/>
      <c r="CE383" s="294"/>
      <c r="CF383" s="294"/>
      <c r="CG383" s="294"/>
      <c r="CH383" s="295"/>
      <c r="CI383" s="62">
        <f t="shared" si="16"/>
        <v>0</v>
      </c>
    </row>
    <row r="384" spans="1:87" ht="35.1" customHeight="1" x14ac:dyDescent="0.25">
      <c r="A384" s="40">
        <f t="shared" si="18"/>
        <v>372</v>
      </c>
      <c r="B384" s="304"/>
      <c r="C384" s="304"/>
      <c r="D384" s="305"/>
      <c r="E384" s="305"/>
      <c r="F384" s="305"/>
      <c r="G384" s="306"/>
      <c r="H384" s="307"/>
      <c r="I384" s="47"/>
      <c r="J384" s="72"/>
      <c r="K384" s="308"/>
      <c r="L384" s="308"/>
      <c r="M384" s="309"/>
      <c r="N384" s="309"/>
      <c r="O384" s="310"/>
      <c r="P384" s="310"/>
      <c r="Q384" s="311"/>
      <c r="R384" s="311"/>
      <c r="S384" s="298"/>
      <c r="T384" s="299"/>
      <c r="U384" s="298"/>
      <c r="V384" s="299"/>
      <c r="W384" s="312"/>
      <c r="X384" s="313"/>
      <c r="Y384" s="312"/>
      <c r="Z384" s="313"/>
      <c r="AA384" s="298"/>
      <c r="AB384" s="299"/>
      <c r="AC384" s="298"/>
      <c r="AD384" s="299"/>
      <c r="AE384" s="312"/>
      <c r="AF384" s="313"/>
      <c r="AG384" s="312"/>
      <c r="AH384" s="313"/>
      <c r="AI384" s="298"/>
      <c r="AJ384" s="299"/>
      <c r="AK384" s="298"/>
      <c r="AL384" s="299"/>
      <c r="AM384" s="312"/>
      <c r="AN384" s="313"/>
      <c r="AO384" s="312"/>
      <c r="AP384" s="313"/>
      <c r="AQ384" s="298"/>
      <c r="AR384" s="299"/>
      <c r="AS384" s="298"/>
      <c r="AT384" s="299"/>
      <c r="AU384" s="312"/>
      <c r="AV384" s="313"/>
      <c r="AW384" s="312"/>
      <c r="AX384" s="313"/>
      <c r="AY384" s="298"/>
      <c r="AZ384" s="299"/>
      <c r="BA384" s="298"/>
      <c r="BB384" s="299"/>
      <c r="BC384" s="312"/>
      <c r="BD384" s="313"/>
      <c r="BE384" s="312"/>
      <c r="BF384" s="313"/>
      <c r="BG384" s="298"/>
      <c r="BH384" s="299"/>
      <c r="BI384" s="298"/>
      <c r="BJ384" s="299"/>
      <c r="BK384" s="312"/>
      <c r="BL384" s="313"/>
      <c r="BM384" s="312"/>
      <c r="BN384" s="313"/>
      <c r="BO384" s="300"/>
      <c r="BP384" s="300"/>
      <c r="BQ384" s="300"/>
      <c r="BR384" s="66"/>
      <c r="BS384" s="314"/>
      <c r="BT384" s="315"/>
      <c r="BU384" s="324"/>
      <c r="BV384" s="324"/>
      <c r="BW384" s="324"/>
      <c r="BX384" s="324"/>
      <c r="BY384" s="324"/>
      <c r="BZ384" s="324"/>
      <c r="CA384" s="324"/>
      <c r="CB384" s="293"/>
      <c r="CC384" s="294"/>
      <c r="CD384" s="294"/>
      <c r="CE384" s="294"/>
      <c r="CF384" s="294"/>
      <c r="CG384" s="294"/>
      <c r="CH384" s="295"/>
      <c r="CI384" s="62">
        <f t="shared" si="16"/>
        <v>0</v>
      </c>
    </row>
    <row r="385" spans="1:87" ht="35.1" customHeight="1" x14ac:dyDescent="0.25">
      <c r="A385" s="40">
        <f t="shared" si="18"/>
        <v>373</v>
      </c>
      <c r="B385" s="305"/>
      <c r="C385" s="305"/>
      <c r="D385" s="316"/>
      <c r="E385" s="316"/>
      <c r="F385" s="316"/>
      <c r="G385" s="317"/>
      <c r="H385" s="318"/>
      <c r="I385" s="47"/>
      <c r="J385" s="71"/>
      <c r="K385" s="308"/>
      <c r="L385" s="308"/>
      <c r="M385" s="319"/>
      <c r="N385" s="319"/>
      <c r="O385" s="310"/>
      <c r="P385" s="310"/>
      <c r="Q385" s="320"/>
      <c r="R385" s="320"/>
      <c r="S385" s="298"/>
      <c r="T385" s="299"/>
      <c r="U385" s="298"/>
      <c r="V385" s="299"/>
      <c r="W385" s="296"/>
      <c r="X385" s="297"/>
      <c r="Y385" s="296"/>
      <c r="Z385" s="297"/>
      <c r="AA385" s="298"/>
      <c r="AB385" s="299"/>
      <c r="AC385" s="298"/>
      <c r="AD385" s="299"/>
      <c r="AE385" s="296"/>
      <c r="AF385" s="297"/>
      <c r="AG385" s="296"/>
      <c r="AH385" s="297"/>
      <c r="AI385" s="298"/>
      <c r="AJ385" s="299"/>
      <c r="AK385" s="298"/>
      <c r="AL385" s="299"/>
      <c r="AM385" s="296"/>
      <c r="AN385" s="297"/>
      <c r="AO385" s="296"/>
      <c r="AP385" s="297"/>
      <c r="AQ385" s="298"/>
      <c r="AR385" s="299"/>
      <c r="AS385" s="298"/>
      <c r="AT385" s="299"/>
      <c r="AU385" s="296"/>
      <c r="AV385" s="297"/>
      <c r="AW385" s="296"/>
      <c r="AX385" s="297"/>
      <c r="AY385" s="298"/>
      <c r="AZ385" s="299"/>
      <c r="BA385" s="298"/>
      <c r="BB385" s="299"/>
      <c r="BC385" s="296"/>
      <c r="BD385" s="297"/>
      <c r="BE385" s="296"/>
      <c r="BF385" s="297"/>
      <c r="BG385" s="298"/>
      <c r="BH385" s="299"/>
      <c r="BI385" s="298"/>
      <c r="BJ385" s="299"/>
      <c r="BK385" s="296"/>
      <c r="BL385" s="297"/>
      <c r="BM385" s="296"/>
      <c r="BN385" s="297"/>
      <c r="BO385" s="300"/>
      <c r="BP385" s="300"/>
      <c r="BQ385" s="300"/>
      <c r="BR385" s="66"/>
      <c r="BS385" s="301"/>
      <c r="BT385" s="302"/>
      <c r="BU385" s="324"/>
      <c r="BV385" s="324"/>
      <c r="BW385" s="324"/>
      <c r="BX385" s="324"/>
      <c r="BY385" s="324"/>
      <c r="BZ385" s="324"/>
      <c r="CA385" s="324"/>
      <c r="CB385" s="293"/>
      <c r="CC385" s="294"/>
      <c r="CD385" s="294"/>
      <c r="CE385" s="294"/>
      <c r="CF385" s="294"/>
      <c r="CG385" s="294"/>
      <c r="CH385" s="295"/>
      <c r="CI385" s="62">
        <f t="shared" si="16"/>
        <v>0</v>
      </c>
    </row>
    <row r="386" spans="1:87" ht="35.1" customHeight="1" x14ac:dyDescent="0.25">
      <c r="A386" s="40">
        <f t="shared" si="18"/>
        <v>374</v>
      </c>
      <c r="B386" s="304"/>
      <c r="C386" s="304"/>
      <c r="D386" s="305"/>
      <c r="E386" s="305"/>
      <c r="F386" s="305"/>
      <c r="G386" s="306"/>
      <c r="H386" s="307"/>
      <c r="I386" s="47"/>
      <c r="J386" s="72"/>
      <c r="K386" s="308"/>
      <c r="L386" s="308"/>
      <c r="M386" s="309"/>
      <c r="N386" s="309"/>
      <c r="O386" s="310"/>
      <c r="P386" s="310"/>
      <c r="Q386" s="311"/>
      <c r="R386" s="311"/>
      <c r="S386" s="298"/>
      <c r="T386" s="299"/>
      <c r="U386" s="298"/>
      <c r="V386" s="299"/>
      <c r="W386" s="312"/>
      <c r="X386" s="313"/>
      <c r="Y386" s="312"/>
      <c r="Z386" s="313"/>
      <c r="AA386" s="298"/>
      <c r="AB386" s="299"/>
      <c r="AC386" s="298"/>
      <c r="AD386" s="299"/>
      <c r="AE386" s="312"/>
      <c r="AF386" s="313"/>
      <c r="AG386" s="312"/>
      <c r="AH386" s="313"/>
      <c r="AI386" s="298"/>
      <c r="AJ386" s="299"/>
      <c r="AK386" s="298"/>
      <c r="AL386" s="299"/>
      <c r="AM386" s="312"/>
      <c r="AN386" s="313"/>
      <c r="AO386" s="312"/>
      <c r="AP386" s="313"/>
      <c r="AQ386" s="298"/>
      <c r="AR386" s="299"/>
      <c r="AS386" s="298"/>
      <c r="AT386" s="299"/>
      <c r="AU386" s="312"/>
      <c r="AV386" s="313"/>
      <c r="AW386" s="312"/>
      <c r="AX386" s="313"/>
      <c r="AY386" s="298"/>
      <c r="AZ386" s="299"/>
      <c r="BA386" s="298"/>
      <c r="BB386" s="299"/>
      <c r="BC386" s="312"/>
      <c r="BD386" s="313"/>
      <c r="BE386" s="312"/>
      <c r="BF386" s="313"/>
      <c r="BG386" s="298"/>
      <c r="BH386" s="299"/>
      <c r="BI386" s="298"/>
      <c r="BJ386" s="299"/>
      <c r="BK386" s="312"/>
      <c r="BL386" s="313"/>
      <c r="BM386" s="312"/>
      <c r="BN386" s="313"/>
      <c r="BO386" s="300"/>
      <c r="BP386" s="300"/>
      <c r="BQ386" s="300"/>
      <c r="BR386" s="66"/>
      <c r="BS386" s="314"/>
      <c r="BT386" s="315"/>
      <c r="BU386" s="324"/>
      <c r="BV386" s="324"/>
      <c r="BW386" s="324"/>
      <c r="BX386" s="324"/>
      <c r="BY386" s="324"/>
      <c r="BZ386" s="324"/>
      <c r="CA386" s="324"/>
      <c r="CB386" s="293"/>
      <c r="CC386" s="294"/>
      <c r="CD386" s="294"/>
      <c r="CE386" s="294"/>
      <c r="CF386" s="294"/>
      <c r="CG386" s="294"/>
      <c r="CH386" s="295"/>
      <c r="CI386" s="62">
        <f t="shared" si="16"/>
        <v>0</v>
      </c>
    </row>
    <row r="387" spans="1:87" ht="35.1" customHeight="1" x14ac:dyDescent="0.25">
      <c r="A387" s="40">
        <f t="shared" si="18"/>
        <v>375</v>
      </c>
      <c r="B387" s="305"/>
      <c r="C387" s="305"/>
      <c r="D387" s="316"/>
      <c r="E387" s="316"/>
      <c r="F387" s="316"/>
      <c r="G387" s="317"/>
      <c r="H387" s="318"/>
      <c r="I387" s="47"/>
      <c r="J387" s="71"/>
      <c r="K387" s="308"/>
      <c r="L387" s="308"/>
      <c r="M387" s="319"/>
      <c r="N387" s="319"/>
      <c r="O387" s="310"/>
      <c r="P387" s="310"/>
      <c r="Q387" s="320"/>
      <c r="R387" s="320"/>
      <c r="S387" s="298"/>
      <c r="T387" s="299"/>
      <c r="U387" s="298"/>
      <c r="V387" s="299"/>
      <c r="W387" s="296"/>
      <c r="X387" s="297"/>
      <c r="Y387" s="296"/>
      <c r="Z387" s="297"/>
      <c r="AA387" s="298"/>
      <c r="AB387" s="299"/>
      <c r="AC387" s="298"/>
      <c r="AD387" s="299"/>
      <c r="AE387" s="296"/>
      <c r="AF387" s="297"/>
      <c r="AG387" s="296"/>
      <c r="AH387" s="297"/>
      <c r="AI387" s="298"/>
      <c r="AJ387" s="299"/>
      <c r="AK387" s="298"/>
      <c r="AL387" s="299"/>
      <c r="AM387" s="296"/>
      <c r="AN387" s="297"/>
      <c r="AO387" s="296"/>
      <c r="AP387" s="297"/>
      <c r="AQ387" s="298"/>
      <c r="AR387" s="299"/>
      <c r="AS387" s="298"/>
      <c r="AT387" s="299"/>
      <c r="AU387" s="296"/>
      <c r="AV387" s="297"/>
      <c r="AW387" s="296"/>
      <c r="AX387" s="297"/>
      <c r="AY387" s="298"/>
      <c r="AZ387" s="299"/>
      <c r="BA387" s="298"/>
      <c r="BB387" s="299"/>
      <c r="BC387" s="296"/>
      <c r="BD387" s="297"/>
      <c r="BE387" s="296"/>
      <c r="BF387" s="297"/>
      <c r="BG387" s="298"/>
      <c r="BH387" s="299"/>
      <c r="BI387" s="298"/>
      <c r="BJ387" s="299"/>
      <c r="BK387" s="296"/>
      <c r="BL387" s="297"/>
      <c r="BM387" s="296"/>
      <c r="BN387" s="297"/>
      <c r="BO387" s="300"/>
      <c r="BP387" s="300"/>
      <c r="BQ387" s="300"/>
      <c r="BR387" s="66"/>
      <c r="BS387" s="301"/>
      <c r="BT387" s="302"/>
      <c r="BU387" s="324"/>
      <c r="BV387" s="324"/>
      <c r="BW387" s="324"/>
      <c r="BX387" s="324"/>
      <c r="BY387" s="324"/>
      <c r="BZ387" s="324"/>
      <c r="CA387" s="324"/>
      <c r="CB387" s="293"/>
      <c r="CC387" s="294"/>
      <c r="CD387" s="294"/>
      <c r="CE387" s="294"/>
      <c r="CF387" s="294"/>
      <c r="CG387" s="294"/>
      <c r="CH387" s="295"/>
      <c r="CI387" s="62">
        <f t="shared" si="16"/>
        <v>0</v>
      </c>
    </row>
    <row r="388" spans="1:87" ht="35.1" customHeight="1" x14ac:dyDescent="0.25">
      <c r="A388" s="40">
        <f t="shared" si="18"/>
        <v>376</v>
      </c>
      <c r="B388" s="304"/>
      <c r="C388" s="304"/>
      <c r="D388" s="305"/>
      <c r="E388" s="305"/>
      <c r="F388" s="305"/>
      <c r="G388" s="306"/>
      <c r="H388" s="307"/>
      <c r="I388" s="47"/>
      <c r="J388" s="72"/>
      <c r="K388" s="308"/>
      <c r="L388" s="308"/>
      <c r="M388" s="309"/>
      <c r="N388" s="309"/>
      <c r="O388" s="310"/>
      <c r="P388" s="310"/>
      <c r="Q388" s="311"/>
      <c r="R388" s="311"/>
      <c r="S388" s="298"/>
      <c r="T388" s="299"/>
      <c r="U388" s="298"/>
      <c r="V388" s="299"/>
      <c r="W388" s="312"/>
      <c r="X388" s="313"/>
      <c r="Y388" s="312"/>
      <c r="Z388" s="313"/>
      <c r="AA388" s="298"/>
      <c r="AB388" s="299"/>
      <c r="AC388" s="298"/>
      <c r="AD388" s="299"/>
      <c r="AE388" s="312"/>
      <c r="AF388" s="313"/>
      <c r="AG388" s="312"/>
      <c r="AH388" s="313"/>
      <c r="AI388" s="298"/>
      <c r="AJ388" s="299"/>
      <c r="AK388" s="298"/>
      <c r="AL388" s="299"/>
      <c r="AM388" s="312"/>
      <c r="AN388" s="313"/>
      <c r="AO388" s="312"/>
      <c r="AP388" s="313"/>
      <c r="AQ388" s="298"/>
      <c r="AR388" s="299"/>
      <c r="AS388" s="298"/>
      <c r="AT388" s="299"/>
      <c r="AU388" s="312"/>
      <c r="AV388" s="313"/>
      <c r="AW388" s="312"/>
      <c r="AX388" s="313"/>
      <c r="AY388" s="298"/>
      <c r="AZ388" s="299"/>
      <c r="BA388" s="298"/>
      <c r="BB388" s="299"/>
      <c r="BC388" s="312"/>
      <c r="BD388" s="313"/>
      <c r="BE388" s="312"/>
      <c r="BF388" s="313"/>
      <c r="BG388" s="298"/>
      <c r="BH388" s="299"/>
      <c r="BI388" s="298"/>
      <c r="BJ388" s="299"/>
      <c r="BK388" s="312"/>
      <c r="BL388" s="313"/>
      <c r="BM388" s="312"/>
      <c r="BN388" s="313"/>
      <c r="BO388" s="300"/>
      <c r="BP388" s="300"/>
      <c r="BQ388" s="300"/>
      <c r="BR388" s="66"/>
      <c r="BS388" s="314"/>
      <c r="BT388" s="315"/>
      <c r="BU388" s="324"/>
      <c r="BV388" s="324"/>
      <c r="BW388" s="324"/>
      <c r="BX388" s="324"/>
      <c r="BY388" s="324"/>
      <c r="BZ388" s="324"/>
      <c r="CA388" s="324"/>
      <c r="CB388" s="293"/>
      <c r="CC388" s="294"/>
      <c r="CD388" s="294"/>
      <c r="CE388" s="294"/>
      <c r="CF388" s="294"/>
      <c r="CG388" s="294"/>
      <c r="CH388" s="295"/>
      <c r="CI388" s="62">
        <f t="shared" si="16"/>
        <v>0</v>
      </c>
    </row>
    <row r="389" spans="1:87" ht="35.1" customHeight="1" x14ac:dyDescent="0.25">
      <c r="A389" s="40">
        <f t="shared" si="18"/>
        <v>377</v>
      </c>
      <c r="B389" s="305"/>
      <c r="C389" s="305"/>
      <c r="D389" s="316"/>
      <c r="E389" s="316"/>
      <c r="F389" s="316"/>
      <c r="G389" s="317"/>
      <c r="H389" s="318"/>
      <c r="I389" s="47"/>
      <c r="J389" s="71"/>
      <c r="K389" s="308"/>
      <c r="L389" s="308"/>
      <c r="M389" s="319"/>
      <c r="N389" s="319"/>
      <c r="O389" s="310"/>
      <c r="P389" s="310"/>
      <c r="Q389" s="320"/>
      <c r="R389" s="320"/>
      <c r="S389" s="298"/>
      <c r="T389" s="299"/>
      <c r="U389" s="298"/>
      <c r="V389" s="299"/>
      <c r="W389" s="296"/>
      <c r="X389" s="297"/>
      <c r="Y389" s="296"/>
      <c r="Z389" s="297"/>
      <c r="AA389" s="298"/>
      <c r="AB389" s="299"/>
      <c r="AC389" s="298"/>
      <c r="AD389" s="299"/>
      <c r="AE389" s="296"/>
      <c r="AF389" s="297"/>
      <c r="AG389" s="296"/>
      <c r="AH389" s="297"/>
      <c r="AI389" s="298"/>
      <c r="AJ389" s="299"/>
      <c r="AK389" s="298"/>
      <c r="AL389" s="299"/>
      <c r="AM389" s="296"/>
      <c r="AN389" s="297"/>
      <c r="AO389" s="296"/>
      <c r="AP389" s="297"/>
      <c r="AQ389" s="298"/>
      <c r="AR389" s="299"/>
      <c r="AS389" s="298"/>
      <c r="AT389" s="299"/>
      <c r="AU389" s="296"/>
      <c r="AV389" s="297"/>
      <c r="AW389" s="296"/>
      <c r="AX389" s="297"/>
      <c r="AY389" s="298"/>
      <c r="AZ389" s="299"/>
      <c r="BA389" s="298"/>
      <c r="BB389" s="299"/>
      <c r="BC389" s="296"/>
      <c r="BD389" s="297"/>
      <c r="BE389" s="296"/>
      <c r="BF389" s="297"/>
      <c r="BG389" s="298"/>
      <c r="BH389" s="299"/>
      <c r="BI389" s="298"/>
      <c r="BJ389" s="299"/>
      <c r="BK389" s="296"/>
      <c r="BL389" s="297"/>
      <c r="BM389" s="296"/>
      <c r="BN389" s="297"/>
      <c r="BO389" s="300"/>
      <c r="BP389" s="300"/>
      <c r="BQ389" s="300"/>
      <c r="BR389" s="66"/>
      <c r="BS389" s="301"/>
      <c r="BT389" s="302"/>
      <c r="BU389" s="324"/>
      <c r="BV389" s="324"/>
      <c r="BW389" s="324"/>
      <c r="BX389" s="324"/>
      <c r="BY389" s="324"/>
      <c r="BZ389" s="324"/>
      <c r="CA389" s="324"/>
      <c r="CB389" s="293"/>
      <c r="CC389" s="294"/>
      <c r="CD389" s="294"/>
      <c r="CE389" s="294"/>
      <c r="CF389" s="294"/>
      <c r="CG389" s="294"/>
      <c r="CH389" s="295"/>
      <c r="CI389" s="62">
        <f t="shared" si="16"/>
        <v>0</v>
      </c>
    </row>
    <row r="390" spans="1:87" ht="35.1" customHeight="1" x14ac:dyDescent="0.25">
      <c r="A390" s="40">
        <f t="shared" si="18"/>
        <v>378</v>
      </c>
      <c r="B390" s="304"/>
      <c r="C390" s="304"/>
      <c r="D390" s="305"/>
      <c r="E390" s="305"/>
      <c r="F390" s="305"/>
      <c r="G390" s="306"/>
      <c r="H390" s="307"/>
      <c r="I390" s="47"/>
      <c r="J390" s="72"/>
      <c r="K390" s="308"/>
      <c r="L390" s="308"/>
      <c r="M390" s="309"/>
      <c r="N390" s="309"/>
      <c r="O390" s="310"/>
      <c r="P390" s="310"/>
      <c r="Q390" s="311"/>
      <c r="R390" s="311"/>
      <c r="S390" s="298"/>
      <c r="T390" s="299"/>
      <c r="U390" s="298"/>
      <c r="V390" s="299"/>
      <c r="W390" s="312"/>
      <c r="X390" s="313"/>
      <c r="Y390" s="312"/>
      <c r="Z390" s="313"/>
      <c r="AA390" s="298"/>
      <c r="AB390" s="299"/>
      <c r="AC390" s="298"/>
      <c r="AD390" s="299"/>
      <c r="AE390" s="312"/>
      <c r="AF390" s="313"/>
      <c r="AG390" s="312"/>
      <c r="AH390" s="313"/>
      <c r="AI390" s="298"/>
      <c r="AJ390" s="299"/>
      <c r="AK390" s="298"/>
      <c r="AL390" s="299"/>
      <c r="AM390" s="312"/>
      <c r="AN390" s="313"/>
      <c r="AO390" s="312"/>
      <c r="AP390" s="313"/>
      <c r="AQ390" s="298"/>
      <c r="AR390" s="299"/>
      <c r="AS390" s="298"/>
      <c r="AT390" s="299"/>
      <c r="AU390" s="312"/>
      <c r="AV390" s="313"/>
      <c r="AW390" s="312"/>
      <c r="AX390" s="313"/>
      <c r="AY390" s="298"/>
      <c r="AZ390" s="299"/>
      <c r="BA390" s="298"/>
      <c r="BB390" s="299"/>
      <c r="BC390" s="312"/>
      <c r="BD390" s="313"/>
      <c r="BE390" s="312"/>
      <c r="BF390" s="313"/>
      <c r="BG390" s="298"/>
      <c r="BH390" s="299"/>
      <c r="BI390" s="298"/>
      <c r="BJ390" s="299"/>
      <c r="BK390" s="312"/>
      <c r="BL390" s="313"/>
      <c r="BM390" s="312"/>
      <c r="BN390" s="313"/>
      <c r="BO390" s="300"/>
      <c r="BP390" s="300"/>
      <c r="BQ390" s="300"/>
      <c r="BR390" s="66"/>
      <c r="BS390" s="314"/>
      <c r="BT390" s="315"/>
      <c r="BU390" s="324"/>
      <c r="BV390" s="324"/>
      <c r="BW390" s="324"/>
      <c r="BX390" s="324"/>
      <c r="BY390" s="324"/>
      <c r="BZ390" s="324"/>
      <c r="CA390" s="324"/>
      <c r="CB390" s="293"/>
      <c r="CC390" s="294"/>
      <c r="CD390" s="294"/>
      <c r="CE390" s="294"/>
      <c r="CF390" s="294"/>
      <c r="CG390" s="294"/>
      <c r="CH390" s="295"/>
      <c r="CI390" s="62">
        <f t="shared" si="16"/>
        <v>0</v>
      </c>
    </row>
    <row r="391" spans="1:87" ht="35.1" customHeight="1" x14ac:dyDescent="0.25">
      <c r="A391" s="40">
        <f>ROW(A379)</f>
        <v>379</v>
      </c>
      <c r="B391" s="305"/>
      <c r="C391" s="305"/>
      <c r="D391" s="316"/>
      <c r="E391" s="316"/>
      <c r="F391" s="316"/>
      <c r="G391" s="317"/>
      <c r="H391" s="318"/>
      <c r="I391" s="47"/>
      <c r="J391" s="71"/>
      <c r="K391" s="308"/>
      <c r="L391" s="308"/>
      <c r="M391" s="319"/>
      <c r="N391" s="319"/>
      <c r="O391" s="310"/>
      <c r="P391" s="310"/>
      <c r="Q391" s="320"/>
      <c r="R391" s="320"/>
      <c r="S391" s="298"/>
      <c r="T391" s="299"/>
      <c r="U391" s="298"/>
      <c r="V391" s="299"/>
      <c r="W391" s="296"/>
      <c r="X391" s="297"/>
      <c r="Y391" s="296"/>
      <c r="Z391" s="297"/>
      <c r="AA391" s="298"/>
      <c r="AB391" s="299"/>
      <c r="AC391" s="298"/>
      <c r="AD391" s="299"/>
      <c r="AE391" s="296"/>
      <c r="AF391" s="297"/>
      <c r="AG391" s="296"/>
      <c r="AH391" s="297"/>
      <c r="AI391" s="298"/>
      <c r="AJ391" s="299"/>
      <c r="AK391" s="298"/>
      <c r="AL391" s="299"/>
      <c r="AM391" s="296"/>
      <c r="AN391" s="297"/>
      <c r="AO391" s="296"/>
      <c r="AP391" s="297"/>
      <c r="AQ391" s="298"/>
      <c r="AR391" s="299"/>
      <c r="AS391" s="298"/>
      <c r="AT391" s="299"/>
      <c r="AU391" s="296"/>
      <c r="AV391" s="297"/>
      <c r="AW391" s="296"/>
      <c r="AX391" s="297"/>
      <c r="AY391" s="298"/>
      <c r="AZ391" s="299"/>
      <c r="BA391" s="298"/>
      <c r="BB391" s="299"/>
      <c r="BC391" s="296"/>
      <c r="BD391" s="297"/>
      <c r="BE391" s="296"/>
      <c r="BF391" s="297"/>
      <c r="BG391" s="298"/>
      <c r="BH391" s="299"/>
      <c r="BI391" s="298"/>
      <c r="BJ391" s="299"/>
      <c r="BK391" s="296"/>
      <c r="BL391" s="297"/>
      <c r="BM391" s="296"/>
      <c r="BN391" s="297"/>
      <c r="BO391" s="321"/>
      <c r="BP391" s="322"/>
      <c r="BQ391" s="323"/>
      <c r="BR391" s="66"/>
      <c r="BS391" s="301"/>
      <c r="BT391" s="302"/>
      <c r="BU391" s="324"/>
      <c r="BV391" s="324"/>
      <c r="BW391" s="324"/>
      <c r="BX391" s="324"/>
      <c r="BY391" s="324"/>
      <c r="BZ391" s="324"/>
      <c r="CA391" s="324"/>
      <c r="CB391" s="293"/>
      <c r="CC391" s="294"/>
      <c r="CD391" s="294"/>
      <c r="CE391" s="294"/>
      <c r="CF391" s="294"/>
      <c r="CG391" s="294"/>
      <c r="CH391" s="295"/>
      <c r="CI391" s="62">
        <f t="shared" si="16"/>
        <v>0</v>
      </c>
    </row>
    <row r="392" spans="1:87" ht="35.1" customHeight="1" x14ac:dyDescent="0.25">
      <c r="A392" s="40">
        <f t="shared" si="18"/>
        <v>380</v>
      </c>
      <c r="B392" s="304"/>
      <c r="C392" s="304"/>
      <c r="D392" s="305"/>
      <c r="E392" s="305"/>
      <c r="F392" s="305"/>
      <c r="G392" s="306"/>
      <c r="H392" s="307"/>
      <c r="I392" s="47"/>
      <c r="J392" s="72"/>
      <c r="K392" s="308"/>
      <c r="L392" s="308"/>
      <c r="M392" s="309"/>
      <c r="N392" s="309"/>
      <c r="O392" s="310"/>
      <c r="P392" s="310"/>
      <c r="Q392" s="311"/>
      <c r="R392" s="311"/>
      <c r="S392" s="298"/>
      <c r="T392" s="299"/>
      <c r="U392" s="298"/>
      <c r="V392" s="299"/>
      <c r="W392" s="312"/>
      <c r="X392" s="313"/>
      <c r="Y392" s="312"/>
      <c r="Z392" s="313"/>
      <c r="AA392" s="298"/>
      <c r="AB392" s="299"/>
      <c r="AC392" s="298"/>
      <c r="AD392" s="299"/>
      <c r="AE392" s="312"/>
      <c r="AF392" s="313"/>
      <c r="AG392" s="312"/>
      <c r="AH392" s="313"/>
      <c r="AI392" s="298"/>
      <c r="AJ392" s="299"/>
      <c r="AK392" s="298"/>
      <c r="AL392" s="299"/>
      <c r="AM392" s="312"/>
      <c r="AN392" s="313"/>
      <c r="AO392" s="312"/>
      <c r="AP392" s="313"/>
      <c r="AQ392" s="298"/>
      <c r="AR392" s="299"/>
      <c r="AS392" s="298"/>
      <c r="AT392" s="299"/>
      <c r="AU392" s="312"/>
      <c r="AV392" s="313"/>
      <c r="AW392" s="312"/>
      <c r="AX392" s="313"/>
      <c r="AY392" s="298"/>
      <c r="AZ392" s="299"/>
      <c r="BA392" s="298"/>
      <c r="BB392" s="299"/>
      <c r="BC392" s="312"/>
      <c r="BD392" s="313"/>
      <c r="BE392" s="312"/>
      <c r="BF392" s="313"/>
      <c r="BG392" s="298"/>
      <c r="BH392" s="299"/>
      <c r="BI392" s="298"/>
      <c r="BJ392" s="299"/>
      <c r="BK392" s="312"/>
      <c r="BL392" s="313"/>
      <c r="BM392" s="312"/>
      <c r="BN392" s="313"/>
      <c r="BO392" s="300"/>
      <c r="BP392" s="300"/>
      <c r="BQ392" s="300"/>
      <c r="BR392" s="66"/>
      <c r="BS392" s="314"/>
      <c r="BT392" s="315"/>
      <c r="BU392" s="324"/>
      <c r="BV392" s="324"/>
      <c r="BW392" s="324"/>
      <c r="BX392" s="324"/>
      <c r="BY392" s="324"/>
      <c r="BZ392" s="324"/>
      <c r="CA392" s="324"/>
      <c r="CB392" s="293"/>
      <c r="CC392" s="294"/>
      <c r="CD392" s="294"/>
      <c r="CE392" s="294"/>
      <c r="CF392" s="294"/>
      <c r="CG392" s="294"/>
      <c r="CH392" s="295"/>
      <c r="CI392" s="62">
        <f t="shared" si="16"/>
        <v>0</v>
      </c>
    </row>
    <row r="393" spans="1:87" ht="35.1" customHeight="1" x14ac:dyDescent="0.25">
      <c r="A393" s="40">
        <f t="shared" si="18"/>
        <v>381</v>
      </c>
      <c r="B393" s="305"/>
      <c r="C393" s="305"/>
      <c r="D393" s="316"/>
      <c r="E393" s="316"/>
      <c r="F393" s="316"/>
      <c r="G393" s="317"/>
      <c r="H393" s="318"/>
      <c r="I393" s="47"/>
      <c r="J393" s="71"/>
      <c r="K393" s="308"/>
      <c r="L393" s="308"/>
      <c r="M393" s="319"/>
      <c r="N393" s="319"/>
      <c r="O393" s="310"/>
      <c r="P393" s="310"/>
      <c r="Q393" s="320"/>
      <c r="R393" s="320"/>
      <c r="S393" s="298"/>
      <c r="T393" s="299"/>
      <c r="U393" s="298"/>
      <c r="V393" s="299"/>
      <c r="W393" s="296"/>
      <c r="X393" s="297"/>
      <c r="Y393" s="296"/>
      <c r="Z393" s="297"/>
      <c r="AA393" s="298"/>
      <c r="AB393" s="299"/>
      <c r="AC393" s="298"/>
      <c r="AD393" s="299"/>
      <c r="AE393" s="296"/>
      <c r="AF393" s="297"/>
      <c r="AG393" s="296"/>
      <c r="AH393" s="297"/>
      <c r="AI393" s="298"/>
      <c r="AJ393" s="299"/>
      <c r="AK393" s="298"/>
      <c r="AL393" s="299"/>
      <c r="AM393" s="296"/>
      <c r="AN393" s="297"/>
      <c r="AO393" s="296"/>
      <c r="AP393" s="297"/>
      <c r="AQ393" s="298"/>
      <c r="AR393" s="299"/>
      <c r="AS393" s="298"/>
      <c r="AT393" s="299"/>
      <c r="AU393" s="296"/>
      <c r="AV393" s="297"/>
      <c r="AW393" s="296"/>
      <c r="AX393" s="297"/>
      <c r="AY393" s="298"/>
      <c r="AZ393" s="299"/>
      <c r="BA393" s="298"/>
      <c r="BB393" s="299"/>
      <c r="BC393" s="296"/>
      <c r="BD393" s="297"/>
      <c r="BE393" s="296"/>
      <c r="BF393" s="297"/>
      <c r="BG393" s="298"/>
      <c r="BH393" s="299"/>
      <c r="BI393" s="298"/>
      <c r="BJ393" s="299"/>
      <c r="BK393" s="296"/>
      <c r="BL393" s="297"/>
      <c r="BM393" s="296"/>
      <c r="BN393" s="297"/>
      <c r="BO393" s="300"/>
      <c r="BP393" s="300"/>
      <c r="BQ393" s="300"/>
      <c r="BR393" s="66"/>
      <c r="BS393" s="301"/>
      <c r="BT393" s="302"/>
      <c r="BU393" s="324"/>
      <c r="BV393" s="324"/>
      <c r="BW393" s="324"/>
      <c r="BX393" s="324"/>
      <c r="BY393" s="324"/>
      <c r="BZ393" s="324"/>
      <c r="CA393" s="324"/>
      <c r="CB393" s="293"/>
      <c r="CC393" s="294"/>
      <c r="CD393" s="294"/>
      <c r="CE393" s="294"/>
      <c r="CF393" s="294"/>
      <c r="CG393" s="294"/>
      <c r="CH393" s="295"/>
      <c r="CI393" s="62">
        <f t="shared" si="16"/>
        <v>0</v>
      </c>
    </row>
    <row r="394" spans="1:87" ht="35.1" customHeight="1" x14ac:dyDescent="0.25">
      <c r="A394" s="40">
        <f t="shared" si="18"/>
        <v>382</v>
      </c>
      <c r="B394" s="304"/>
      <c r="C394" s="304"/>
      <c r="D394" s="305"/>
      <c r="E394" s="305"/>
      <c r="F394" s="305"/>
      <c r="G394" s="306"/>
      <c r="H394" s="307"/>
      <c r="I394" s="47"/>
      <c r="J394" s="72"/>
      <c r="K394" s="308"/>
      <c r="L394" s="308"/>
      <c r="M394" s="309"/>
      <c r="N394" s="309"/>
      <c r="O394" s="310"/>
      <c r="P394" s="310"/>
      <c r="Q394" s="311"/>
      <c r="R394" s="311"/>
      <c r="S394" s="298"/>
      <c r="T394" s="299"/>
      <c r="U394" s="298"/>
      <c r="V394" s="299"/>
      <c r="W394" s="312"/>
      <c r="X394" s="313"/>
      <c r="Y394" s="312"/>
      <c r="Z394" s="313"/>
      <c r="AA394" s="298"/>
      <c r="AB394" s="299"/>
      <c r="AC394" s="298"/>
      <c r="AD394" s="299"/>
      <c r="AE394" s="312"/>
      <c r="AF394" s="313"/>
      <c r="AG394" s="312"/>
      <c r="AH394" s="313"/>
      <c r="AI394" s="298"/>
      <c r="AJ394" s="299"/>
      <c r="AK394" s="298"/>
      <c r="AL394" s="299"/>
      <c r="AM394" s="312"/>
      <c r="AN394" s="313"/>
      <c r="AO394" s="312"/>
      <c r="AP394" s="313"/>
      <c r="AQ394" s="298"/>
      <c r="AR394" s="299"/>
      <c r="AS394" s="298"/>
      <c r="AT394" s="299"/>
      <c r="AU394" s="312"/>
      <c r="AV394" s="313"/>
      <c r="AW394" s="312"/>
      <c r="AX394" s="313"/>
      <c r="AY394" s="298"/>
      <c r="AZ394" s="299"/>
      <c r="BA394" s="298"/>
      <c r="BB394" s="299"/>
      <c r="BC394" s="312"/>
      <c r="BD394" s="313"/>
      <c r="BE394" s="312"/>
      <c r="BF394" s="313"/>
      <c r="BG394" s="298"/>
      <c r="BH394" s="299"/>
      <c r="BI394" s="298"/>
      <c r="BJ394" s="299"/>
      <c r="BK394" s="312"/>
      <c r="BL394" s="313"/>
      <c r="BM394" s="312"/>
      <c r="BN394" s="313"/>
      <c r="BO394" s="300"/>
      <c r="BP394" s="300"/>
      <c r="BQ394" s="300"/>
      <c r="BR394" s="66"/>
      <c r="BS394" s="314"/>
      <c r="BT394" s="315"/>
      <c r="BU394" s="324"/>
      <c r="BV394" s="324"/>
      <c r="BW394" s="324"/>
      <c r="BX394" s="324"/>
      <c r="BY394" s="324"/>
      <c r="BZ394" s="324"/>
      <c r="CA394" s="324"/>
      <c r="CB394" s="293"/>
      <c r="CC394" s="294"/>
      <c r="CD394" s="294"/>
      <c r="CE394" s="294"/>
      <c r="CF394" s="294"/>
      <c r="CG394" s="294"/>
      <c r="CH394" s="295"/>
      <c r="CI394" s="62">
        <f t="shared" si="16"/>
        <v>0</v>
      </c>
    </row>
    <row r="395" spans="1:87" ht="35.1" customHeight="1" x14ac:dyDescent="0.25">
      <c r="A395" s="40">
        <f t="shared" si="18"/>
        <v>383</v>
      </c>
      <c r="B395" s="305"/>
      <c r="C395" s="305"/>
      <c r="D395" s="316"/>
      <c r="E395" s="316"/>
      <c r="F395" s="316"/>
      <c r="G395" s="317"/>
      <c r="H395" s="318"/>
      <c r="I395" s="47"/>
      <c r="J395" s="71"/>
      <c r="K395" s="308"/>
      <c r="L395" s="308"/>
      <c r="M395" s="319"/>
      <c r="N395" s="319"/>
      <c r="O395" s="310"/>
      <c r="P395" s="310"/>
      <c r="Q395" s="320"/>
      <c r="R395" s="320"/>
      <c r="S395" s="298"/>
      <c r="T395" s="299"/>
      <c r="U395" s="298"/>
      <c r="V395" s="299"/>
      <c r="W395" s="296"/>
      <c r="X395" s="297"/>
      <c r="Y395" s="296"/>
      <c r="Z395" s="297"/>
      <c r="AA395" s="298"/>
      <c r="AB395" s="299"/>
      <c r="AC395" s="298"/>
      <c r="AD395" s="299"/>
      <c r="AE395" s="296"/>
      <c r="AF395" s="297"/>
      <c r="AG395" s="296"/>
      <c r="AH395" s="297"/>
      <c r="AI395" s="298"/>
      <c r="AJ395" s="299"/>
      <c r="AK395" s="298"/>
      <c r="AL395" s="299"/>
      <c r="AM395" s="296"/>
      <c r="AN395" s="297"/>
      <c r="AO395" s="296"/>
      <c r="AP395" s="297"/>
      <c r="AQ395" s="298"/>
      <c r="AR395" s="299"/>
      <c r="AS395" s="298"/>
      <c r="AT395" s="299"/>
      <c r="AU395" s="296"/>
      <c r="AV395" s="297"/>
      <c r="AW395" s="296"/>
      <c r="AX395" s="297"/>
      <c r="AY395" s="298"/>
      <c r="AZ395" s="299"/>
      <c r="BA395" s="298"/>
      <c r="BB395" s="299"/>
      <c r="BC395" s="296"/>
      <c r="BD395" s="297"/>
      <c r="BE395" s="296"/>
      <c r="BF395" s="297"/>
      <c r="BG395" s="298"/>
      <c r="BH395" s="299"/>
      <c r="BI395" s="298"/>
      <c r="BJ395" s="299"/>
      <c r="BK395" s="296"/>
      <c r="BL395" s="297"/>
      <c r="BM395" s="296"/>
      <c r="BN395" s="297"/>
      <c r="BO395" s="300"/>
      <c r="BP395" s="300"/>
      <c r="BQ395" s="300"/>
      <c r="BR395" s="66"/>
      <c r="BS395" s="301"/>
      <c r="BT395" s="302"/>
      <c r="BU395" s="324"/>
      <c r="BV395" s="324"/>
      <c r="BW395" s="324"/>
      <c r="BX395" s="324"/>
      <c r="BY395" s="324"/>
      <c r="BZ395" s="324"/>
      <c r="CA395" s="324"/>
      <c r="CB395" s="293"/>
      <c r="CC395" s="294"/>
      <c r="CD395" s="294"/>
      <c r="CE395" s="294"/>
      <c r="CF395" s="294"/>
      <c r="CG395" s="294"/>
      <c r="CH395" s="295"/>
      <c r="CI395" s="62">
        <f t="shared" si="16"/>
        <v>0</v>
      </c>
    </row>
    <row r="396" spans="1:87" ht="35.1" customHeight="1" x14ac:dyDescent="0.25">
      <c r="A396" s="40">
        <f t="shared" si="18"/>
        <v>384</v>
      </c>
      <c r="B396" s="304"/>
      <c r="C396" s="304"/>
      <c r="D396" s="305"/>
      <c r="E396" s="305"/>
      <c r="F396" s="305"/>
      <c r="G396" s="306"/>
      <c r="H396" s="307"/>
      <c r="I396" s="47"/>
      <c r="J396" s="72"/>
      <c r="K396" s="308"/>
      <c r="L396" s="308"/>
      <c r="M396" s="309"/>
      <c r="N396" s="309"/>
      <c r="O396" s="310"/>
      <c r="P396" s="310"/>
      <c r="Q396" s="311"/>
      <c r="R396" s="311"/>
      <c r="S396" s="298"/>
      <c r="T396" s="299"/>
      <c r="U396" s="298"/>
      <c r="V396" s="299"/>
      <c r="W396" s="312"/>
      <c r="X396" s="313"/>
      <c r="Y396" s="312"/>
      <c r="Z396" s="313"/>
      <c r="AA396" s="298"/>
      <c r="AB396" s="299"/>
      <c r="AC396" s="298"/>
      <c r="AD396" s="299"/>
      <c r="AE396" s="312"/>
      <c r="AF396" s="313"/>
      <c r="AG396" s="312"/>
      <c r="AH396" s="313"/>
      <c r="AI396" s="298"/>
      <c r="AJ396" s="299"/>
      <c r="AK396" s="298"/>
      <c r="AL396" s="299"/>
      <c r="AM396" s="312"/>
      <c r="AN396" s="313"/>
      <c r="AO396" s="312"/>
      <c r="AP396" s="313"/>
      <c r="AQ396" s="298"/>
      <c r="AR396" s="299"/>
      <c r="AS396" s="298"/>
      <c r="AT396" s="299"/>
      <c r="AU396" s="312"/>
      <c r="AV396" s="313"/>
      <c r="AW396" s="312"/>
      <c r="AX396" s="313"/>
      <c r="AY396" s="298"/>
      <c r="AZ396" s="299"/>
      <c r="BA396" s="298"/>
      <c r="BB396" s="299"/>
      <c r="BC396" s="312"/>
      <c r="BD396" s="313"/>
      <c r="BE396" s="312"/>
      <c r="BF396" s="313"/>
      <c r="BG396" s="298"/>
      <c r="BH396" s="299"/>
      <c r="BI396" s="298"/>
      <c r="BJ396" s="299"/>
      <c r="BK396" s="312"/>
      <c r="BL396" s="313"/>
      <c r="BM396" s="312"/>
      <c r="BN396" s="313"/>
      <c r="BO396" s="300"/>
      <c r="BP396" s="300"/>
      <c r="BQ396" s="300"/>
      <c r="BR396" s="66"/>
      <c r="BS396" s="314"/>
      <c r="BT396" s="315"/>
      <c r="BU396" s="324"/>
      <c r="BV396" s="324"/>
      <c r="BW396" s="324"/>
      <c r="BX396" s="324"/>
      <c r="BY396" s="324"/>
      <c r="BZ396" s="324"/>
      <c r="CA396" s="324"/>
      <c r="CB396" s="293"/>
      <c r="CC396" s="294"/>
      <c r="CD396" s="294"/>
      <c r="CE396" s="294"/>
      <c r="CF396" s="294"/>
      <c r="CG396" s="294"/>
      <c r="CH396" s="295"/>
      <c r="CI396" s="62">
        <f t="shared" si="16"/>
        <v>0</v>
      </c>
    </row>
    <row r="397" spans="1:87" ht="35.1" customHeight="1" x14ac:dyDescent="0.25">
      <c r="A397" s="40">
        <f t="shared" si="18"/>
        <v>385</v>
      </c>
      <c r="B397" s="305"/>
      <c r="C397" s="305"/>
      <c r="D397" s="316"/>
      <c r="E397" s="316"/>
      <c r="F397" s="316"/>
      <c r="G397" s="317"/>
      <c r="H397" s="318"/>
      <c r="I397" s="47"/>
      <c r="J397" s="71"/>
      <c r="K397" s="308"/>
      <c r="L397" s="308"/>
      <c r="M397" s="319"/>
      <c r="N397" s="319"/>
      <c r="O397" s="310"/>
      <c r="P397" s="310"/>
      <c r="Q397" s="320"/>
      <c r="R397" s="320"/>
      <c r="S397" s="298"/>
      <c r="T397" s="299"/>
      <c r="U397" s="298"/>
      <c r="V397" s="299"/>
      <c r="W397" s="296"/>
      <c r="X397" s="297"/>
      <c r="Y397" s="296"/>
      <c r="Z397" s="297"/>
      <c r="AA397" s="298"/>
      <c r="AB397" s="299"/>
      <c r="AC397" s="298"/>
      <c r="AD397" s="299"/>
      <c r="AE397" s="296"/>
      <c r="AF397" s="297"/>
      <c r="AG397" s="296"/>
      <c r="AH397" s="297"/>
      <c r="AI397" s="298"/>
      <c r="AJ397" s="299"/>
      <c r="AK397" s="298"/>
      <c r="AL397" s="299"/>
      <c r="AM397" s="296"/>
      <c r="AN397" s="297"/>
      <c r="AO397" s="296"/>
      <c r="AP397" s="297"/>
      <c r="AQ397" s="298"/>
      <c r="AR397" s="299"/>
      <c r="AS397" s="298"/>
      <c r="AT397" s="299"/>
      <c r="AU397" s="296"/>
      <c r="AV397" s="297"/>
      <c r="AW397" s="296"/>
      <c r="AX397" s="297"/>
      <c r="AY397" s="298"/>
      <c r="AZ397" s="299"/>
      <c r="BA397" s="298"/>
      <c r="BB397" s="299"/>
      <c r="BC397" s="296"/>
      <c r="BD397" s="297"/>
      <c r="BE397" s="296"/>
      <c r="BF397" s="297"/>
      <c r="BG397" s="298"/>
      <c r="BH397" s="299"/>
      <c r="BI397" s="298"/>
      <c r="BJ397" s="299"/>
      <c r="BK397" s="296"/>
      <c r="BL397" s="297"/>
      <c r="BM397" s="296"/>
      <c r="BN397" s="297"/>
      <c r="BO397" s="300"/>
      <c r="BP397" s="300"/>
      <c r="BQ397" s="300"/>
      <c r="BR397" s="66"/>
      <c r="BS397" s="301"/>
      <c r="BT397" s="302"/>
      <c r="BU397" s="324"/>
      <c r="BV397" s="324"/>
      <c r="BW397" s="324"/>
      <c r="BX397" s="324"/>
      <c r="BY397" s="324"/>
      <c r="BZ397" s="324"/>
      <c r="CA397" s="324"/>
      <c r="CB397" s="293"/>
      <c r="CC397" s="294"/>
      <c r="CD397" s="294"/>
      <c r="CE397" s="294"/>
      <c r="CF397" s="294"/>
      <c r="CG397" s="294"/>
      <c r="CH397" s="295"/>
      <c r="CI397" s="62">
        <f t="shared" si="16"/>
        <v>0</v>
      </c>
    </row>
    <row r="398" spans="1:87" ht="35.1" customHeight="1" x14ac:dyDescent="0.25">
      <c r="A398" s="40">
        <f t="shared" si="18"/>
        <v>386</v>
      </c>
      <c r="B398" s="304"/>
      <c r="C398" s="304"/>
      <c r="D398" s="305"/>
      <c r="E398" s="305"/>
      <c r="F398" s="305"/>
      <c r="G398" s="306"/>
      <c r="H398" s="307"/>
      <c r="I398" s="47"/>
      <c r="J398" s="72"/>
      <c r="K398" s="308"/>
      <c r="L398" s="308"/>
      <c r="M398" s="309"/>
      <c r="N398" s="309"/>
      <c r="O398" s="310"/>
      <c r="P398" s="310"/>
      <c r="Q398" s="311"/>
      <c r="R398" s="311"/>
      <c r="S398" s="298"/>
      <c r="T398" s="299"/>
      <c r="U398" s="298"/>
      <c r="V398" s="299"/>
      <c r="W398" s="312"/>
      <c r="X398" s="313"/>
      <c r="Y398" s="312"/>
      <c r="Z398" s="313"/>
      <c r="AA398" s="298"/>
      <c r="AB398" s="299"/>
      <c r="AC398" s="298"/>
      <c r="AD398" s="299"/>
      <c r="AE398" s="312"/>
      <c r="AF398" s="313"/>
      <c r="AG398" s="312"/>
      <c r="AH398" s="313"/>
      <c r="AI398" s="298"/>
      <c r="AJ398" s="299"/>
      <c r="AK398" s="298"/>
      <c r="AL398" s="299"/>
      <c r="AM398" s="312"/>
      <c r="AN398" s="313"/>
      <c r="AO398" s="312"/>
      <c r="AP398" s="313"/>
      <c r="AQ398" s="298"/>
      <c r="AR398" s="299"/>
      <c r="AS398" s="298"/>
      <c r="AT398" s="299"/>
      <c r="AU398" s="312"/>
      <c r="AV398" s="313"/>
      <c r="AW398" s="312"/>
      <c r="AX398" s="313"/>
      <c r="AY398" s="298"/>
      <c r="AZ398" s="299"/>
      <c r="BA398" s="298"/>
      <c r="BB398" s="299"/>
      <c r="BC398" s="312"/>
      <c r="BD398" s="313"/>
      <c r="BE398" s="312"/>
      <c r="BF398" s="313"/>
      <c r="BG398" s="298"/>
      <c r="BH398" s="299"/>
      <c r="BI398" s="298"/>
      <c r="BJ398" s="299"/>
      <c r="BK398" s="312"/>
      <c r="BL398" s="313"/>
      <c r="BM398" s="312"/>
      <c r="BN398" s="313"/>
      <c r="BO398" s="300"/>
      <c r="BP398" s="300"/>
      <c r="BQ398" s="300"/>
      <c r="BR398" s="66"/>
      <c r="BS398" s="314"/>
      <c r="BT398" s="315"/>
      <c r="BU398" s="324"/>
      <c r="BV398" s="324"/>
      <c r="BW398" s="324"/>
      <c r="BX398" s="324"/>
      <c r="BY398" s="324"/>
      <c r="BZ398" s="324"/>
      <c r="CA398" s="324"/>
      <c r="CB398" s="293"/>
      <c r="CC398" s="294"/>
      <c r="CD398" s="294"/>
      <c r="CE398" s="294"/>
      <c r="CF398" s="294"/>
      <c r="CG398" s="294"/>
      <c r="CH398" s="295"/>
      <c r="CI398" s="62">
        <f t="shared" ref="CI398:CI461" si="19">BS398-G398</f>
        <v>0</v>
      </c>
    </row>
    <row r="399" spans="1:87" ht="35.1" customHeight="1" x14ac:dyDescent="0.25">
      <c r="A399" s="40">
        <f t="shared" si="18"/>
        <v>387</v>
      </c>
      <c r="B399" s="305"/>
      <c r="C399" s="305"/>
      <c r="D399" s="316"/>
      <c r="E399" s="316"/>
      <c r="F399" s="316"/>
      <c r="G399" s="317"/>
      <c r="H399" s="318"/>
      <c r="I399" s="47"/>
      <c r="J399" s="71"/>
      <c r="K399" s="308"/>
      <c r="L399" s="308"/>
      <c r="M399" s="319"/>
      <c r="N399" s="319"/>
      <c r="O399" s="310"/>
      <c r="P399" s="310"/>
      <c r="Q399" s="320"/>
      <c r="R399" s="320"/>
      <c r="S399" s="298"/>
      <c r="T399" s="299"/>
      <c r="U399" s="298"/>
      <c r="V399" s="299"/>
      <c r="W399" s="296"/>
      <c r="X399" s="297"/>
      <c r="Y399" s="296"/>
      <c r="Z399" s="297"/>
      <c r="AA399" s="298"/>
      <c r="AB399" s="299"/>
      <c r="AC399" s="298"/>
      <c r="AD399" s="299"/>
      <c r="AE399" s="296"/>
      <c r="AF399" s="297"/>
      <c r="AG399" s="296"/>
      <c r="AH399" s="297"/>
      <c r="AI399" s="298"/>
      <c r="AJ399" s="299"/>
      <c r="AK399" s="298"/>
      <c r="AL399" s="299"/>
      <c r="AM399" s="296"/>
      <c r="AN399" s="297"/>
      <c r="AO399" s="296"/>
      <c r="AP399" s="297"/>
      <c r="AQ399" s="298"/>
      <c r="AR399" s="299"/>
      <c r="AS399" s="298"/>
      <c r="AT399" s="299"/>
      <c r="AU399" s="296"/>
      <c r="AV399" s="297"/>
      <c r="AW399" s="296"/>
      <c r="AX399" s="297"/>
      <c r="AY399" s="298"/>
      <c r="AZ399" s="299"/>
      <c r="BA399" s="298"/>
      <c r="BB399" s="299"/>
      <c r="BC399" s="296"/>
      <c r="BD399" s="297"/>
      <c r="BE399" s="296"/>
      <c r="BF399" s="297"/>
      <c r="BG399" s="298"/>
      <c r="BH399" s="299"/>
      <c r="BI399" s="298"/>
      <c r="BJ399" s="299"/>
      <c r="BK399" s="296"/>
      <c r="BL399" s="297"/>
      <c r="BM399" s="296"/>
      <c r="BN399" s="297"/>
      <c r="BO399" s="300"/>
      <c r="BP399" s="300"/>
      <c r="BQ399" s="300"/>
      <c r="BR399" s="66"/>
      <c r="BS399" s="301"/>
      <c r="BT399" s="302"/>
      <c r="BU399" s="324"/>
      <c r="BV399" s="324"/>
      <c r="BW399" s="324"/>
      <c r="BX399" s="324"/>
      <c r="BY399" s="324"/>
      <c r="BZ399" s="324"/>
      <c r="CA399" s="324"/>
      <c r="CB399" s="293"/>
      <c r="CC399" s="294"/>
      <c r="CD399" s="294"/>
      <c r="CE399" s="294"/>
      <c r="CF399" s="294"/>
      <c r="CG399" s="294"/>
      <c r="CH399" s="295"/>
      <c r="CI399" s="62">
        <f t="shared" si="19"/>
        <v>0</v>
      </c>
    </row>
    <row r="400" spans="1:87" ht="35.1" customHeight="1" x14ac:dyDescent="0.25">
      <c r="A400" s="40">
        <f t="shared" si="18"/>
        <v>388</v>
      </c>
      <c r="B400" s="304"/>
      <c r="C400" s="304"/>
      <c r="D400" s="305"/>
      <c r="E400" s="305"/>
      <c r="F400" s="305"/>
      <c r="G400" s="306"/>
      <c r="H400" s="307"/>
      <c r="I400" s="47"/>
      <c r="J400" s="72"/>
      <c r="K400" s="308"/>
      <c r="L400" s="308"/>
      <c r="M400" s="309"/>
      <c r="N400" s="309"/>
      <c r="O400" s="310"/>
      <c r="P400" s="310"/>
      <c r="Q400" s="311"/>
      <c r="R400" s="311"/>
      <c r="S400" s="298"/>
      <c r="T400" s="299"/>
      <c r="U400" s="298"/>
      <c r="V400" s="299"/>
      <c r="W400" s="312"/>
      <c r="X400" s="313"/>
      <c r="Y400" s="312"/>
      <c r="Z400" s="313"/>
      <c r="AA400" s="298"/>
      <c r="AB400" s="299"/>
      <c r="AC400" s="298"/>
      <c r="AD400" s="299"/>
      <c r="AE400" s="312"/>
      <c r="AF400" s="313"/>
      <c r="AG400" s="312"/>
      <c r="AH400" s="313"/>
      <c r="AI400" s="298"/>
      <c r="AJ400" s="299"/>
      <c r="AK400" s="298"/>
      <c r="AL400" s="299"/>
      <c r="AM400" s="312"/>
      <c r="AN400" s="313"/>
      <c r="AO400" s="312"/>
      <c r="AP400" s="313"/>
      <c r="AQ400" s="298"/>
      <c r="AR400" s="299"/>
      <c r="AS400" s="298"/>
      <c r="AT400" s="299"/>
      <c r="AU400" s="312"/>
      <c r="AV400" s="313"/>
      <c r="AW400" s="312"/>
      <c r="AX400" s="313"/>
      <c r="AY400" s="298"/>
      <c r="AZ400" s="299"/>
      <c r="BA400" s="298"/>
      <c r="BB400" s="299"/>
      <c r="BC400" s="312"/>
      <c r="BD400" s="313"/>
      <c r="BE400" s="312"/>
      <c r="BF400" s="313"/>
      <c r="BG400" s="298"/>
      <c r="BH400" s="299"/>
      <c r="BI400" s="298"/>
      <c r="BJ400" s="299"/>
      <c r="BK400" s="312"/>
      <c r="BL400" s="313"/>
      <c r="BM400" s="312"/>
      <c r="BN400" s="313"/>
      <c r="BO400" s="300"/>
      <c r="BP400" s="300"/>
      <c r="BQ400" s="300"/>
      <c r="BR400" s="66"/>
      <c r="BS400" s="314"/>
      <c r="BT400" s="315"/>
      <c r="BU400" s="324"/>
      <c r="BV400" s="324"/>
      <c r="BW400" s="324"/>
      <c r="BX400" s="324"/>
      <c r="BY400" s="324"/>
      <c r="BZ400" s="324"/>
      <c r="CA400" s="324"/>
      <c r="CB400" s="293"/>
      <c r="CC400" s="294"/>
      <c r="CD400" s="294"/>
      <c r="CE400" s="294"/>
      <c r="CF400" s="294"/>
      <c r="CG400" s="294"/>
      <c r="CH400" s="295"/>
      <c r="CI400" s="62">
        <f t="shared" si="19"/>
        <v>0</v>
      </c>
    </row>
    <row r="401" spans="1:87" ht="35.1" customHeight="1" x14ac:dyDescent="0.25">
      <c r="A401" s="40">
        <f t="shared" si="18"/>
        <v>389</v>
      </c>
      <c r="B401" s="305"/>
      <c r="C401" s="305"/>
      <c r="D401" s="316"/>
      <c r="E401" s="316"/>
      <c r="F401" s="316"/>
      <c r="G401" s="317"/>
      <c r="H401" s="318"/>
      <c r="I401" s="47"/>
      <c r="J401" s="71"/>
      <c r="K401" s="308"/>
      <c r="L401" s="308"/>
      <c r="M401" s="319"/>
      <c r="N401" s="319"/>
      <c r="O401" s="310"/>
      <c r="P401" s="310"/>
      <c r="Q401" s="320"/>
      <c r="R401" s="320"/>
      <c r="S401" s="298"/>
      <c r="T401" s="299"/>
      <c r="U401" s="298"/>
      <c r="V401" s="299"/>
      <c r="W401" s="296"/>
      <c r="X401" s="297"/>
      <c r="Y401" s="296"/>
      <c r="Z401" s="297"/>
      <c r="AA401" s="298"/>
      <c r="AB401" s="299"/>
      <c r="AC401" s="298"/>
      <c r="AD401" s="299"/>
      <c r="AE401" s="296"/>
      <c r="AF401" s="297"/>
      <c r="AG401" s="296"/>
      <c r="AH401" s="297"/>
      <c r="AI401" s="298"/>
      <c r="AJ401" s="299"/>
      <c r="AK401" s="298"/>
      <c r="AL401" s="299"/>
      <c r="AM401" s="296"/>
      <c r="AN401" s="297"/>
      <c r="AO401" s="296"/>
      <c r="AP401" s="297"/>
      <c r="AQ401" s="298"/>
      <c r="AR401" s="299"/>
      <c r="AS401" s="298"/>
      <c r="AT401" s="299"/>
      <c r="AU401" s="296"/>
      <c r="AV401" s="297"/>
      <c r="AW401" s="296"/>
      <c r="AX401" s="297"/>
      <c r="AY401" s="298"/>
      <c r="AZ401" s="299"/>
      <c r="BA401" s="298"/>
      <c r="BB401" s="299"/>
      <c r="BC401" s="296"/>
      <c r="BD401" s="297"/>
      <c r="BE401" s="296"/>
      <c r="BF401" s="297"/>
      <c r="BG401" s="298"/>
      <c r="BH401" s="299"/>
      <c r="BI401" s="298"/>
      <c r="BJ401" s="299"/>
      <c r="BK401" s="296"/>
      <c r="BL401" s="297"/>
      <c r="BM401" s="296"/>
      <c r="BN401" s="297"/>
      <c r="BO401" s="300"/>
      <c r="BP401" s="300"/>
      <c r="BQ401" s="300"/>
      <c r="BR401" s="66"/>
      <c r="BS401" s="301"/>
      <c r="BT401" s="302"/>
      <c r="BU401" s="324"/>
      <c r="BV401" s="324"/>
      <c r="BW401" s="324"/>
      <c r="BX401" s="324"/>
      <c r="BY401" s="324"/>
      <c r="BZ401" s="324"/>
      <c r="CA401" s="324"/>
      <c r="CB401" s="293"/>
      <c r="CC401" s="294"/>
      <c r="CD401" s="294"/>
      <c r="CE401" s="294"/>
      <c r="CF401" s="294"/>
      <c r="CG401" s="294"/>
      <c r="CH401" s="295"/>
      <c r="CI401" s="62">
        <f t="shared" si="19"/>
        <v>0</v>
      </c>
    </row>
    <row r="402" spans="1:87" ht="35.1" customHeight="1" x14ac:dyDescent="0.25">
      <c r="A402" s="40">
        <f t="shared" si="18"/>
        <v>390</v>
      </c>
      <c r="B402" s="304"/>
      <c r="C402" s="304"/>
      <c r="D402" s="305"/>
      <c r="E402" s="305"/>
      <c r="F402" s="305"/>
      <c r="G402" s="306"/>
      <c r="H402" s="307"/>
      <c r="I402" s="47"/>
      <c r="J402" s="72"/>
      <c r="K402" s="308"/>
      <c r="L402" s="308"/>
      <c r="M402" s="309"/>
      <c r="N402" s="309"/>
      <c r="O402" s="310"/>
      <c r="P402" s="310"/>
      <c r="Q402" s="311"/>
      <c r="R402" s="311"/>
      <c r="S402" s="298"/>
      <c r="T402" s="299"/>
      <c r="U402" s="298"/>
      <c r="V402" s="299"/>
      <c r="W402" s="312"/>
      <c r="X402" s="313"/>
      <c r="Y402" s="312"/>
      <c r="Z402" s="313"/>
      <c r="AA402" s="298"/>
      <c r="AB402" s="299"/>
      <c r="AC402" s="298"/>
      <c r="AD402" s="299"/>
      <c r="AE402" s="312"/>
      <c r="AF402" s="313"/>
      <c r="AG402" s="312"/>
      <c r="AH402" s="313"/>
      <c r="AI402" s="298"/>
      <c r="AJ402" s="299"/>
      <c r="AK402" s="298"/>
      <c r="AL402" s="299"/>
      <c r="AM402" s="312"/>
      <c r="AN402" s="313"/>
      <c r="AO402" s="312"/>
      <c r="AP402" s="313"/>
      <c r="AQ402" s="298"/>
      <c r="AR402" s="299"/>
      <c r="AS402" s="298"/>
      <c r="AT402" s="299"/>
      <c r="AU402" s="312"/>
      <c r="AV402" s="313"/>
      <c r="AW402" s="312"/>
      <c r="AX402" s="313"/>
      <c r="AY402" s="298"/>
      <c r="AZ402" s="299"/>
      <c r="BA402" s="298"/>
      <c r="BB402" s="299"/>
      <c r="BC402" s="312"/>
      <c r="BD402" s="313"/>
      <c r="BE402" s="312"/>
      <c r="BF402" s="313"/>
      <c r="BG402" s="298"/>
      <c r="BH402" s="299"/>
      <c r="BI402" s="298"/>
      <c r="BJ402" s="299"/>
      <c r="BK402" s="312"/>
      <c r="BL402" s="313"/>
      <c r="BM402" s="312"/>
      <c r="BN402" s="313"/>
      <c r="BO402" s="300"/>
      <c r="BP402" s="300"/>
      <c r="BQ402" s="300"/>
      <c r="BR402" s="66"/>
      <c r="BS402" s="314"/>
      <c r="BT402" s="315"/>
      <c r="BU402" s="324"/>
      <c r="BV402" s="324"/>
      <c r="BW402" s="324"/>
      <c r="BX402" s="324"/>
      <c r="BY402" s="324"/>
      <c r="BZ402" s="324"/>
      <c r="CA402" s="324"/>
      <c r="CB402" s="293"/>
      <c r="CC402" s="294"/>
      <c r="CD402" s="294"/>
      <c r="CE402" s="294"/>
      <c r="CF402" s="294"/>
      <c r="CG402" s="294"/>
      <c r="CH402" s="295"/>
      <c r="CI402" s="62">
        <f t="shared" si="19"/>
        <v>0</v>
      </c>
    </row>
    <row r="403" spans="1:87" ht="35.1" customHeight="1" x14ac:dyDescent="0.25">
      <c r="A403" s="40">
        <f t="shared" si="18"/>
        <v>391</v>
      </c>
      <c r="B403" s="305"/>
      <c r="C403" s="305"/>
      <c r="D403" s="316"/>
      <c r="E403" s="316"/>
      <c r="F403" s="316"/>
      <c r="G403" s="317"/>
      <c r="H403" s="318"/>
      <c r="I403" s="47"/>
      <c r="J403" s="71"/>
      <c r="K403" s="308"/>
      <c r="L403" s="308"/>
      <c r="M403" s="319"/>
      <c r="N403" s="319"/>
      <c r="O403" s="310"/>
      <c r="P403" s="310"/>
      <c r="Q403" s="320"/>
      <c r="R403" s="320"/>
      <c r="S403" s="298"/>
      <c r="T403" s="299"/>
      <c r="U403" s="298"/>
      <c r="V403" s="299"/>
      <c r="W403" s="296"/>
      <c r="X403" s="297"/>
      <c r="Y403" s="296"/>
      <c r="Z403" s="297"/>
      <c r="AA403" s="298"/>
      <c r="AB403" s="299"/>
      <c r="AC403" s="298"/>
      <c r="AD403" s="299"/>
      <c r="AE403" s="296"/>
      <c r="AF403" s="297"/>
      <c r="AG403" s="296"/>
      <c r="AH403" s="297"/>
      <c r="AI403" s="298"/>
      <c r="AJ403" s="299"/>
      <c r="AK403" s="298"/>
      <c r="AL403" s="299"/>
      <c r="AM403" s="296"/>
      <c r="AN403" s="297"/>
      <c r="AO403" s="296"/>
      <c r="AP403" s="297"/>
      <c r="AQ403" s="298"/>
      <c r="AR403" s="299"/>
      <c r="AS403" s="298"/>
      <c r="AT403" s="299"/>
      <c r="AU403" s="296"/>
      <c r="AV403" s="297"/>
      <c r="AW403" s="296"/>
      <c r="AX403" s="297"/>
      <c r="AY403" s="298"/>
      <c r="AZ403" s="299"/>
      <c r="BA403" s="298"/>
      <c r="BB403" s="299"/>
      <c r="BC403" s="296"/>
      <c r="BD403" s="297"/>
      <c r="BE403" s="296"/>
      <c r="BF403" s="297"/>
      <c r="BG403" s="298"/>
      <c r="BH403" s="299"/>
      <c r="BI403" s="298"/>
      <c r="BJ403" s="299"/>
      <c r="BK403" s="296"/>
      <c r="BL403" s="297"/>
      <c r="BM403" s="296"/>
      <c r="BN403" s="297"/>
      <c r="BO403" s="300"/>
      <c r="BP403" s="300"/>
      <c r="BQ403" s="300"/>
      <c r="BR403" s="66"/>
      <c r="BS403" s="301"/>
      <c r="BT403" s="302"/>
      <c r="BU403" s="324"/>
      <c r="BV403" s="324"/>
      <c r="BW403" s="324"/>
      <c r="BX403" s="324"/>
      <c r="BY403" s="324"/>
      <c r="BZ403" s="324"/>
      <c r="CA403" s="324"/>
      <c r="CB403" s="293"/>
      <c r="CC403" s="294"/>
      <c r="CD403" s="294"/>
      <c r="CE403" s="294"/>
      <c r="CF403" s="294"/>
      <c r="CG403" s="294"/>
      <c r="CH403" s="295"/>
      <c r="CI403" s="62">
        <f t="shared" si="19"/>
        <v>0</v>
      </c>
    </row>
    <row r="404" spans="1:87" ht="35.1" customHeight="1" x14ac:dyDescent="0.25">
      <c r="A404" s="40">
        <f t="shared" si="18"/>
        <v>392</v>
      </c>
      <c r="B404" s="304"/>
      <c r="C404" s="304"/>
      <c r="D404" s="305"/>
      <c r="E404" s="305"/>
      <c r="F404" s="305"/>
      <c r="G404" s="306"/>
      <c r="H404" s="307"/>
      <c r="I404" s="47"/>
      <c r="J404" s="72"/>
      <c r="K404" s="308"/>
      <c r="L404" s="308"/>
      <c r="M404" s="309"/>
      <c r="N404" s="309"/>
      <c r="O404" s="310"/>
      <c r="P404" s="310"/>
      <c r="Q404" s="311"/>
      <c r="R404" s="311"/>
      <c r="S404" s="298"/>
      <c r="T404" s="299"/>
      <c r="U404" s="298"/>
      <c r="V404" s="299"/>
      <c r="W404" s="312"/>
      <c r="X404" s="313"/>
      <c r="Y404" s="312"/>
      <c r="Z404" s="313"/>
      <c r="AA404" s="298"/>
      <c r="AB404" s="299"/>
      <c r="AC404" s="298"/>
      <c r="AD404" s="299"/>
      <c r="AE404" s="312"/>
      <c r="AF404" s="313"/>
      <c r="AG404" s="312"/>
      <c r="AH404" s="313"/>
      <c r="AI404" s="298"/>
      <c r="AJ404" s="299"/>
      <c r="AK404" s="298"/>
      <c r="AL404" s="299"/>
      <c r="AM404" s="312"/>
      <c r="AN404" s="313"/>
      <c r="AO404" s="312"/>
      <c r="AP404" s="313"/>
      <c r="AQ404" s="298"/>
      <c r="AR404" s="299"/>
      <c r="AS404" s="298"/>
      <c r="AT404" s="299"/>
      <c r="AU404" s="312"/>
      <c r="AV404" s="313"/>
      <c r="AW404" s="312"/>
      <c r="AX404" s="313"/>
      <c r="AY404" s="298"/>
      <c r="AZ404" s="299"/>
      <c r="BA404" s="298"/>
      <c r="BB404" s="299"/>
      <c r="BC404" s="312"/>
      <c r="BD404" s="313"/>
      <c r="BE404" s="312"/>
      <c r="BF404" s="313"/>
      <c r="BG404" s="298"/>
      <c r="BH404" s="299"/>
      <c r="BI404" s="298"/>
      <c r="BJ404" s="299"/>
      <c r="BK404" s="312"/>
      <c r="BL404" s="313"/>
      <c r="BM404" s="312"/>
      <c r="BN404" s="313"/>
      <c r="BO404" s="300"/>
      <c r="BP404" s="300"/>
      <c r="BQ404" s="300"/>
      <c r="BR404" s="66"/>
      <c r="BS404" s="314"/>
      <c r="BT404" s="315"/>
      <c r="BU404" s="324"/>
      <c r="BV404" s="324"/>
      <c r="BW404" s="324"/>
      <c r="BX404" s="324"/>
      <c r="BY404" s="324"/>
      <c r="BZ404" s="324"/>
      <c r="CA404" s="324"/>
      <c r="CB404" s="293"/>
      <c r="CC404" s="294"/>
      <c r="CD404" s="294"/>
      <c r="CE404" s="294"/>
      <c r="CF404" s="294"/>
      <c r="CG404" s="294"/>
      <c r="CH404" s="295"/>
      <c r="CI404" s="62">
        <f t="shared" si="19"/>
        <v>0</v>
      </c>
    </row>
    <row r="405" spans="1:87" ht="35.1" customHeight="1" x14ac:dyDescent="0.25">
      <c r="A405" s="40">
        <f>ROW(A393)</f>
        <v>393</v>
      </c>
      <c r="B405" s="305"/>
      <c r="C405" s="305"/>
      <c r="D405" s="316"/>
      <c r="E405" s="316"/>
      <c r="F405" s="316"/>
      <c r="G405" s="317"/>
      <c r="H405" s="318"/>
      <c r="I405" s="47"/>
      <c r="J405" s="71"/>
      <c r="K405" s="308"/>
      <c r="L405" s="308"/>
      <c r="M405" s="319"/>
      <c r="N405" s="319"/>
      <c r="O405" s="310"/>
      <c r="P405" s="310"/>
      <c r="Q405" s="320"/>
      <c r="R405" s="320"/>
      <c r="S405" s="298"/>
      <c r="T405" s="299"/>
      <c r="U405" s="298"/>
      <c r="V405" s="299"/>
      <c r="W405" s="296"/>
      <c r="X405" s="297"/>
      <c r="Y405" s="296"/>
      <c r="Z405" s="297"/>
      <c r="AA405" s="298"/>
      <c r="AB405" s="299"/>
      <c r="AC405" s="298"/>
      <c r="AD405" s="299"/>
      <c r="AE405" s="296"/>
      <c r="AF405" s="297"/>
      <c r="AG405" s="296"/>
      <c r="AH405" s="297"/>
      <c r="AI405" s="298"/>
      <c r="AJ405" s="299"/>
      <c r="AK405" s="298"/>
      <c r="AL405" s="299"/>
      <c r="AM405" s="296"/>
      <c r="AN405" s="297"/>
      <c r="AO405" s="296"/>
      <c r="AP405" s="297"/>
      <c r="AQ405" s="298"/>
      <c r="AR405" s="299"/>
      <c r="AS405" s="298"/>
      <c r="AT405" s="299"/>
      <c r="AU405" s="296"/>
      <c r="AV405" s="297"/>
      <c r="AW405" s="296"/>
      <c r="AX405" s="297"/>
      <c r="AY405" s="298"/>
      <c r="AZ405" s="299"/>
      <c r="BA405" s="298"/>
      <c r="BB405" s="299"/>
      <c r="BC405" s="296"/>
      <c r="BD405" s="297"/>
      <c r="BE405" s="296"/>
      <c r="BF405" s="297"/>
      <c r="BG405" s="298"/>
      <c r="BH405" s="299"/>
      <c r="BI405" s="298"/>
      <c r="BJ405" s="299"/>
      <c r="BK405" s="296"/>
      <c r="BL405" s="297"/>
      <c r="BM405" s="296"/>
      <c r="BN405" s="297"/>
      <c r="BO405" s="321"/>
      <c r="BP405" s="322"/>
      <c r="BQ405" s="323"/>
      <c r="BR405" s="66"/>
      <c r="BS405" s="301"/>
      <c r="BT405" s="302"/>
      <c r="BU405" s="324"/>
      <c r="BV405" s="324"/>
      <c r="BW405" s="324"/>
      <c r="BX405" s="324"/>
      <c r="BY405" s="324"/>
      <c r="BZ405" s="324"/>
      <c r="CA405" s="324"/>
      <c r="CB405" s="293"/>
      <c r="CC405" s="294"/>
      <c r="CD405" s="294"/>
      <c r="CE405" s="294"/>
      <c r="CF405" s="294"/>
      <c r="CG405" s="294"/>
      <c r="CH405" s="295"/>
      <c r="CI405" s="62">
        <f t="shared" si="19"/>
        <v>0</v>
      </c>
    </row>
    <row r="406" spans="1:87" ht="35.1" customHeight="1" x14ac:dyDescent="0.25">
      <c r="A406" s="40">
        <f t="shared" ref="A406:A432" si="20">ROW(A394)</f>
        <v>394</v>
      </c>
      <c r="B406" s="304"/>
      <c r="C406" s="304"/>
      <c r="D406" s="305"/>
      <c r="E406" s="305"/>
      <c r="F406" s="305"/>
      <c r="G406" s="306"/>
      <c r="H406" s="307"/>
      <c r="I406" s="47"/>
      <c r="J406" s="72"/>
      <c r="K406" s="308"/>
      <c r="L406" s="308"/>
      <c r="M406" s="309"/>
      <c r="N406" s="309"/>
      <c r="O406" s="310"/>
      <c r="P406" s="310"/>
      <c r="Q406" s="311"/>
      <c r="R406" s="311"/>
      <c r="S406" s="298"/>
      <c r="T406" s="299"/>
      <c r="U406" s="298"/>
      <c r="V406" s="299"/>
      <c r="W406" s="312"/>
      <c r="X406" s="313"/>
      <c r="Y406" s="312"/>
      <c r="Z406" s="313"/>
      <c r="AA406" s="298"/>
      <c r="AB406" s="299"/>
      <c r="AC406" s="298"/>
      <c r="AD406" s="299"/>
      <c r="AE406" s="312"/>
      <c r="AF406" s="313"/>
      <c r="AG406" s="312"/>
      <c r="AH406" s="313"/>
      <c r="AI406" s="298"/>
      <c r="AJ406" s="299"/>
      <c r="AK406" s="298"/>
      <c r="AL406" s="299"/>
      <c r="AM406" s="312"/>
      <c r="AN406" s="313"/>
      <c r="AO406" s="312"/>
      <c r="AP406" s="313"/>
      <c r="AQ406" s="298"/>
      <c r="AR406" s="299"/>
      <c r="AS406" s="298"/>
      <c r="AT406" s="299"/>
      <c r="AU406" s="312"/>
      <c r="AV406" s="313"/>
      <c r="AW406" s="312"/>
      <c r="AX406" s="313"/>
      <c r="AY406" s="298"/>
      <c r="AZ406" s="299"/>
      <c r="BA406" s="298"/>
      <c r="BB406" s="299"/>
      <c r="BC406" s="312"/>
      <c r="BD406" s="313"/>
      <c r="BE406" s="312"/>
      <c r="BF406" s="313"/>
      <c r="BG406" s="298"/>
      <c r="BH406" s="299"/>
      <c r="BI406" s="298"/>
      <c r="BJ406" s="299"/>
      <c r="BK406" s="312"/>
      <c r="BL406" s="313"/>
      <c r="BM406" s="312"/>
      <c r="BN406" s="313"/>
      <c r="BO406" s="300"/>
      <c r="BP406" s="300"/>
      <c r="BQ406" s="300"/>
      <c r="BR406" s="66"/>
      <c r="BS406" s="314"/>
      <c r="BT406" s="315"/>
      <c r="BU406" s="324"/>
      <c r="BV406" s="324"/>
      <c r="BW406" s="324"/>
      <c r="BX406" s="324"/>
      <c r="BY406" s="324"/>
      <c r="BZ406" s="324"/>
      <c r="CA406" s="324"/>
      <c r="CB406" s="293"/>
      <c r="CC406" s="294"/>
      <c r="CD406" s="294"/>
      <c r="CE406" s="294"/>
      <c r="CF406" s="294"/>
      <c r="CG406" s="294"/>
      <c r="CH406" s="295"/>
      <c r="CI406" s="62">
        <f t="shared" si="19"/>
        <v>0</v>
      </c>
    </row>
    <row r="407" spans="1:87" ht="35.1" customHeight="1" x14ac:dyDescent="0.25">
      <c r="A407" s="40">
        <f t="shared" si="20"/>
        <v>395</v>
      </c>
      <c r="B407" s="305"/>
      <c r="C407" s="305"/>
      <c r="D407" s="316"/>
      <c r="E407" s="316"/>
      <c r="F407" s="316"/>
      <c r="G407" s="317"/>
      <c r="H407" s="318"/>
      <c r="I407" s="47"/>
      <c r="J407" s="71"/>
      <c r="K407" s="308"/>
      <c r="L407" s="308"/>
      <c r="M407" s="319"/>
      <c r="N407" s="319"/>
      <c r="O407" s="310"/>
      <c r="P407" s="310"/>
      <c r="Q407" s="320"/>
      <c r="R407" s="320"/>
      <c r="S407" s="298"/>
      <c r="T407" s="299"/>
      <c r="U407" s="298"/>
      <c r="V407" s="299"/>
      <c r="W407" s="296"/>
      <c r="X407" s="297"/>
      <c r="Y407" s="296"/>
      <c r="Z407" s="297"/>
      <c r="AA407" s="298"/>
      <c r="AB407" s="299"/>
      <c r="AC407" s="298"/>
      <c r="AD407" s="299"/>
      <c r="AE407" s="296"/>
      <c r="AF407" s="297"/>
      <c r="AG407" s="296"/>
      <c r="AH407" s="297"/>
      <c r="AI407" s="298"/>
      <c r="AJ407" s="299"/>
      <c r="AK407" s="298"/>
      <c r="AL407" s="299"/>
      <c r="AM407" s="296"/>
      <c r="AN407" s="297"/>
      <c r="AO407" s="296"/>
      <c r="AP407" s="297"/>
      <c r="AQ407" s="298"/>
      <c r="AR407" s="299"/>
      <c r="AS407" s="298"/>
      <c r="AT407" s="299"/>
      <c r="AU407" s="296"/>
      <c r="AV407" s="297"/>
      <c r="AW407" s="296"/>
      <c r="AX407" s="297"/>
      <c r="AY407" s="298"/>
      <c r="AZ407" s="299"/>
      <c r="BA407" s="298"/>
      <c r="BB407" s="299"/>
      <c r="BC407" s="296"/>
      <c r="BD407" s="297"/>
      <c r="BE407" s="296"/>
      <c r="BF407" s="297"/>
      <c r="BG407" s="298"/>
      <c r="BH407" s="299"/>
      <c r="BI407" s="298"/>
      <c r="BJ407" s="299"/>
      <c r="BK407" s="296"/>
      <c r="BL407" s="297"/>
      <c r="BM407" s="296"/>
      <c r="BN407" s="297"/>
      <c r="BO407" s="300"/>
      <c r="BP407" s="300"/>
      <c r="BQ407" s="300"/>
      <c r="BR407" s="66"/>
      <c r="BS407" s="301"/>
      <c r="BT407" s="302"/>
      <c r="BU407" s="324"/>
      <c r="BV407" s="324"/>
      <c r="BW407" s="324"/>
      <c r="BX407" s="324"/>
      <c r="BY407" s="324"/>
      <c r="BZ407" s="324"/>
      <c r="CA407" s="324"/>
      <c r="CB407" s="293"/>
      <c r="CC407" s="294"/>
      <c r="CD407" s="294"/>
      <c r="CE407" s="294"/>
      <c r="CF407" s="294"/>
      <c r="CG407" s="294"/>
      <c r="CH407" s="295"/>
      <c r="CI407" s="62">
        <f t="shared" si="19"/>
        <v>0</v>
      </c>
    </row>
    <row r="408" spans="1:87" ht="35.1" customHeight="1" x14ac:dyDescent="0.25">
      <c r="A408" s="40">
        <f t="shared" si="20"/>
        <v>396</v>
      </c>
      <c r="B408" s="304"/>
      <c r="C408" s="304"/>
      <c r="D408" s="305"/>
      <c r="E408" s="305"/>
      <c r="F408" s="305"/>
      <c r="G408" s="306"/>
      <c r="H408" s="307"/>
      <c r="I408" s="47"/>
      <c r="J408" s="72"/>
      <c r="K408" s="308"/>
      <c r="L408" s="308"/>
      <c r="M408" s="309"/>
      <c r="N408" s="309"/>
      <c r="O408" s="310"/>
      <c r="P408" s="310"/>
      <c r="Q408" s="311"/>
      <c r="R408" s="311"/>
      <c r="S408" s="298"/>
      <c r="T408" s="299"/>
      <c r="U408" s="298"/>
      <c r="V408" s="299"/>
      <c r="W408" s="312"/>
      <c r="X408" s="313"/>
      <c r="Y408" s="312"/>
      <c r="Z408" s="313"/>
      <c r="AA408" s="298"/>
      <c r="AB408" s="299"/>
      <c r="AC408" s="298"/>
      <c r="AD408" s="299"/>
      <c r="AE408" s="312"/>
      <c r="AF408" s="313"/>
      <c r="AG408" s="312"/>
      <c r="AH408" s="313"/>
      <c r="AI408" s="298"/>
      <c r="AJ408" s="299"/>
      <c r="AK408" s="298"/>
      <c r="AL408" s="299"/>
      <c r="AM408" s="312"/>
      <c r="AN408" s="313"/>
      <c r="AO408" s="312"/>
      <c r="AP408" s="313"/>
      <c r="AQ408" s="298"/>
      <c r="AR408" s="299"/>
      <c r="AS408" s="298"/>
      <c r="AT408" s="299"/>
      <c r="AU408" s="312"/>
      <c r="AV408" s="313"/>
      <c r="AW408" s="312"/>
      <c r="AX408" s="313"/>
      <c r="AY408" s="298"/>
      <c r="AZ408" s="299"/>
      <c r="BA408" s="298"/>
      <c r="BB408" s="299"/>
      <c r="BC408" s="312"/>
      <c r="BD408" s="313"/>
      <c r="BE408" s="312"/>
      <c r="BF408" s="313"/>
      <c r="BG408" s="298"/>
      <c r="BH408" s="299"/>
      <c r="BI408" s="298"/>
      <c r="BJ408" s="299"/>
      <c r="BK408" s="312"/>
      <c r="BL408" s="313"/>
      <c r="BM408" s="312"/>
      <c r="BN408" s="313"/>
      <c r="BO408" s="300"/>
      <c r="BP408" s="300"/>
      <c r="BQ408" s="300"/>
      <c r="BR408" s="66"/>
      <c r="BS408" s="314"/>
      <c r="BT408" s="315"/>
      <c r="BU408" s="324"/>
      <c r="BV408" s="324"/>
      <c r="BW408" s="324"/>
      <c r="BX408" s="324"/>
      <c r="BY408" s="324"/>
      <c r="BZ408" s="324"/>
      <c r="CA408" s="324"/>
      <c r="CB408" s="293"/>
      <c r="CC408" s="294"/>
      <c r="CD408" s="294"/>
      <c r="CE408" s="294"/>
      <c r="CF408" s="294"/>
      <c r="CG408" s="294"/>
      <c r="CH408" s="295"/>
      <c r="CI408" s="62">
        <f t="shared" si="19"/>
        <v>0</v>
      </c>
    </row>
    <row r="409" spans="1:87" ht="35.1" customHeight="1" x14ac:dyDescent="0.25">
      <c r="A409" s="40">
        <f t="shared" si="20"/>
        <v>397</v>
      </c>
      <c r="B409" s="305"/>
      <c r="C409" s="305"/>
      <c r="D409" s="316"/>
      <c r="E409" s="316"/>
      <c r="F409" s="316"/>
      <c r="G409" s="317"/>
      <c r="H409" s="318"/>
      <c r="I409" s="47"/>
      <c r="J409" s="71"/>
      <c r="K409" s="308"/>
      <c r="L409" s="308"/>
      <c r="M409" s="319"/>
      <c r="N409" s="319"/>
      <c r="O409" s="310"/>
      <c r="P409" s="310"/>
      <c r="Q409" s="320"/>
      <c r="R409" s="320"/>
      <c r="S409" s="298"/>
      <c r="T409" s="299"/>
      <c r="U409" s="298"/>
      <c r="V409" s="299"/>
      <c r="W409" s="296"/>
      <c r="X409" s="297"/>
      <c r="Y409" s="296"/>
      <c r="Z409" s="297"/>
      <c r="AA409" s="298"/>
      <c r="AB409" s="299"/>
      <c r="AC409" s="298"/>
      <c r="AD409" s="299"/>
      <c r="AE409" s="296"/>
      <c r="AF409" s="297"/>
      <c r="AG409" s="296"/>
      <c r="AH409" s="297"/>
      <c r="AI409" s="298"/>
      <c r="AJ409" s="299"/>
      <c r="AK409" s="298"/>
      <c r="AL409" s="299"/>
      <c r="AM409" s="296"/>
      <c r="AN409" s="297"/>
      <c r="AO409" s="296"/>
      <c r="AP409" s="297"/>
      <c r="AQ409" s="298"/>
      <c r="AR409" s="299"/>
      <c r="AS409" s="298"/>
      <c r="AT409" s="299"/>
      <c r="AU409" s="296"/>
      <c r="AV409" s="297"/>
      <c r="AW409" s="296"/>
      <c r="AX409" s="297"/>
      <c r="AY409" s="298"/>
      <c r="AZ409" s="299"/>
      <c r="BA409" s="298"/>
      <c r="BB409" s="299"/>
      <c r="BC409" s="296"/>
      <c r="BD409" s="297"/>
      <c r="BE409" s="296"/>
      <c r="BF409" s="297"/>
      <c r="BG409" s="298"/>
      <c r="BH409" s="299"/>
      <c r="BI409" s="298"/>
      <c r="BJ409" s="299"/>
      <c r="BK409" s="296"/>
      <c r="BL409" s="297"/>
      <c r="BM409" s="296"/>
      <c r="BN409" s="297"/>
      <c r="BO409" s="300"/>
      <c r="BP409" s="300"/>
      <c r="BQ409" s="300"/>
      <c r="BR409" s="66"/>
      <c r="BS409" s="301"/>
      <c r="BT409" s="302"/>
      <c r="BU409" s="324"/>
      <c r="BV409" s="324"/>
      <c r="BW409" s="324"/>
      <c r="BX409" s="324"/>
      <c r="BY409" s="324"/>
      <c r="BZ409" s="324"/>
      <c r="CA409" s="324"/>
      <c r="CB409" s="293"/>
      <c r="CC409" s="294"/>
      <c r="CD409" s="294"/>
      <c r="CE409" s="294"/>
      <c r="CF409" s="294"/>
      <c r="CG409" s="294"/>
      <c r="CH409" s="295"/>
      <c r="CI409" s="62">
        <f t="shared" si="19"/>
        <v>0</v>
      </c>
    </row>
    <row r="410" spans="1:87" ht="35.1" customHeight="1" x14ac:dyDescent="0.25">
      <c r="A410" s="40">
        <f t="shared" si="20"/>
        <v>398</v>
      </c>
      <c r="B410" s="304"/>
      <c r="C410" s="304"/>
      <c r="D410" s="305"/>
      <c r="E410" s="305"/>
      <c r="F410" s="305"/>
      <c r="G410" s="306"/>
      <c r="H410" s="307"/>
      <c r="I410" s="47"/>
      <c r="J410" s="72"/>
      <c r="K410" s="308"/>
      <c r="L410" s="308"/>
      <c r="M410" s="309"/>
      <c r="N410" s="309"/>
      <c r="O410" s="310"/>
      <c r="P410" s="310"/>
      <c r="Q410" s="311"/>
      <c r="R410" s="311"/>
      <c r="S410" s="298"/>
      <c r="T410" s="299"/>
      <c r="U410" s="298"/>
      <c r="V410" s="299"/>
      <c r="W410" s="312"/>
      <c r="X410" s="313"/>
      <c r="Y410" s="312"/>
      <c r="Z410" s="313"/>
      <c r="AA410" s="298"/>
      <c r="AB410" s="299"/>
      <c r="AC410" s="298"/>
      <c r="AD410" s="299"/>
      <c r="AE410" s="312"/>
      <c r="AF410" s="313"/>
      <c r="AG410" s="312"/>
      <c r="AH410" s="313"/>
      <c r="AI410" s="298"/>
      <c r="AJ410" s="299"/>
      <c r="AK410" s="298"/>
      <c r="AL410" s="299"/>
      <c r="AM410" s="312"/>
      <c r="AN410" s="313"/>
      <c r="AO410" s="312"/>
      <c r="AP410" s="313"/>
      <c r="AQ410" s="298"/>
      <c r="AR410" s="299"/>
      <c r="AS410" s="298"/>
      <c r="AT410" s="299"/>
      <c r="AU410" s="312"/>
      <c r="AV410" s="313"/>
      <c r="AW410" s="312"/>
      <c r="AX410" s="313"/>
      <c r="AY410" s="298"/>
      <c r="AZ410" s="299"/>
      <c r="BA410" s="298"/>
      <c r="BB410" s="299"/>
      <c r="BC410" s="312"/>
      <c r="BD410" s="313"/>
      <c r="BE410" s="312"/>
      <c r="BF410" s="313"/>
      <c r="BG410" s="298"/>
      <c r="BH410" s="299"/>
      <c r="BI410" s="298"/>
      <c r="BJ410" s="299"/>
      <c r="BK410" s="312"/>
      <c r="BL410" s="313"/>
      <c r="BM410" s="312"/>
      <c r="BN410" s="313"/>
      <c r="BO410" s="300"/>
      <c r="BP410" s="300"/>
      <c r="BQ410" s="300"/>
      <c r="BR410" s="66"/>
      <c r="BS410" s="314"/>
      <c r="BT410" s="315"/>
      <c r="BU410" s="324"/>
      <c r="BV410" s="324"/>
      <c r="BW410" s="324"/>
      <c r="BX410" s="324"/>
      <c r="BY410" s="324"/>
      <c r="BZ410" s="324"/>
      <c r="CA410" s="324"/>
      <c r="CB410" s="293"/>
      <c r="CC410" s="294"/>
      <c r="CD410" s="294"/>
      <c r="CE410" s="294"/>
      <c r="CF410" s="294"/>
      <c r="CG410" s="294"/>
      <c r="CH410" s="295"/>
      <c r="CI410" s="62">
        <f t="shared" si="19"/>
        <v>0</v>
      </c>
    </row>
    <row r="411" spans="1:87" ht="35.1" customHeight="1" x14ac:dyDescent="0.25">
      <c r="A411" s="40">
        <f t="shared" si="20"/>
        <v>399</v>
      </c>
      <c r="B411" s="305"/>
      <c r="C411" s="305"/>
      <c r="D411" s="316"/>
      <c r="E411" s="316"/>
      <c r="F411" s="316"/>
      <c r="G411" s="317"/>
      <c r="H411" s="318"/>
      <c r="I411" s="47"/>
      <c r="J411" s="71"/>
      <c r="K411" s="308"/>
      <c r="L411" s="308"/>
      <c r="M411" s="319"/>
      <c r="N411" s="319"/>
      <c r="O411" s="310"/>
      <c r="P411" s="310"/>
      <c r="Q411" s="320"/>
      <c r="R411" s="320"/>
      <c r="S411" s="298"/>
      <c r="T411" s="299"/>
      <c r="U411" s="298"/>
      <c r="V411" s="299"/>
      <c r="W411" s="296"/>
      <c r="X411" s="297"/>
      <c r="Y411" s="296"/>
      <c r="Z411" s="297"/>
      <c r="AA411" s="298"/>
      <c r="AB411" s="299"/>
      <c r="AC411" s="298"/>
      <c r="AD411" s="299"/>
      <c r="AE411" s="296"/>
      <c r="AF411" s="297"/>
      <c r="AG411" s="296"/>
      <c r="AH411" s="297"/>
      <c r="AI411" s="298"/>
      <c r="AJ411" s="299"/>
      <c r="AK411" s="298"/>
      <c r="AL411" s="299"/>
      <c r="AM411" s="296"/>
      <c r="AN411" s="297"/>
      <c r="AO411" s="296"/>
      <c r="AP411" s="297"/>
      <c r="AQ411" s="298"/>
      <c r="AR411" s="299"/>
      <c r="AS411" s="298"/>
      <c r="AT411" s="299"/>
      <c r="AU411" s="296"/>
      <c r="AV411" s="297"/>
      <c r="AW411" s="296"/>
      <c r="AX411" s="297"/>
      <c r="AY411" s="298"/>
      <c r="AZ411" s="299"/>
      <c r="BA411" s="298"/>
      <c r="BB411" s="299"/>
      <c r="BC411" s="296"/>
      <c r="BD411" s="297"/>
      <c r="BE411" s="296"/>
      <c r="BF411" s="297"/>
      <c r="BG411" s="298"/>
      <c r="BH411" s="299"/>
      <c r="BI411" s="298"/>
      <c r="BJ411" s="299"/>
      <c r="BK411" s="296"/>
      <c r="BL411" s="297"/>
      <c r="BM411" s="296"/>
      <c r="BN411" s="297"/>
      <c r="BO411" s="300"/>
      <c r="BP411" s="300"/>
      <c r="BQ411" s="300"/>
      <c r="BR411" s="66"/>
      <c r="BS411" s="301"/>
      <c r="BT411" s="302"/>
      <c r="BU411" s="324"/>
      <c r="BV411" s="324"/>
      <c r="BW411" s="324"/>
      <c r="BX411" s="324"/>
      <c r="BY411" s="324"/>
      <c r="BZ411" s="324"/>
      <c r="CA411" s="324"/>
      <c r="CB411" s="293"/>
      <c r="CC411" s="294"/>
      <c r="CD411" s="294"/>
      <c r="CE411" s="294"/>
      <c r="CF411" s="294"/>
      <c r="CG411" s="294"/>
      <c r="CH411" s="295"/>
      <c r="CI411" s="62">
        <f t="shared" si="19"/>
        <v>0</v>
      </c>
    </row>
    <row r="412" spans="1:87" ht="35.1" customHeight="1" x14ac:dyDescent="0.25">
      <c r="A412" s="40">
        <f t="shared" si="20"/>
        <v>400</v>
      </c>
      <c r="B412" s="304"/>
      <c r="C412" s="304"/>
      <c r="D412" s="305"/>
      <c r="E412" s="305"/>
      <c r="F412" s="305"/>
      <c r="G412" s="306"/>
      <c r="H412" s="307"/>
      <c r="I412" s="47"/>
      <c r="J412" s="72"/>
      <c r="K412" s="308"/>
      <c r="L412" s="308"/>
      <c r="M412" s="309"/>
      <c r="N412" s="309"/>
      <c r="O412" s="310"/>
      <c r="P412" s="310"/>
      <c r="Q412" s="311"/>
      <c r="R412" s="311"/>
      <c r="S412" s="298"/>
      <c r="T412" s="299"/>
      <c r="U412" s="298"/>
      <c r="V412" s="299"/>
      <c r="W412" s="312"/>
      <c r="X412" s="313"/>
      <c r="Y412" s="312"/>
      <c r="Z412" s="313"/>
      <c r="AA412" s="298"/>
      <c r="AB412" s="299"/>
      <c r="AC412" s="298"/>
      <c r="AD412" s="299"/>
      <c r="AE412" s="312"/>
      <c r="AF412" s="313"/>
      <c r="AG412" s="312"/>
      <c r="AH412" s="313"/>
      <c r="AI412" s="298"/>
      <c r="AJ412" s="299"/>
      <c r="AK412" s="298"/>
      <c r="AL412" s="299"/>
      <c r="AM412" s="312"/>
      <c r="AN412" s="313"/>
      <c r="AO412" s="312"/>
      <c r="AP412" s="313"/>
      <c r="AQ412" s="298"/>
      <c r="AR412" s="299"/>
      <c r="AS412" s="298"/>
      <c r="AT412" s="299"/>
      <c r="AU412" s="312"/>
      <c r="AV412" s="313"/>
      <c r="AW412" s="312"/>
      <c r="AX412" s="313"/>
      <c r="AY412" s="298"/>
      <c r="AZ412" s="299"/>
      <c r="BA412" s="298"/>
      <c r="BB412" s="299"/>
      <c r="BC412" s="312"/>
      <c r="BD412" s="313"/>
      <c r="BE412" s="312"/>
      <c r="BF412" s="313"/>
      <c r="BG412" s="298"/>
      <c r="BH412" s="299"/>
      <c r="BI412" s="298"/>
      <c r="BJ412" s="299"/>
      <c r="BK412" s="312"/>
      <c r="BL412" s="313"/>
      <c r="BM412" s="312"/>
      <c r="BN412" s="313"/>
      <c r="BO412" s="300"/>
      <c r="BP412" s="300"/>
      <c r="BQ412" s="300"/>
      <c r="BR412" s="66"/>
      <c r="BS412" s="314"/>
      <c r="BT412" s="315"/>
      <c r="BU412" s="324"/>
      <c r="BV412" s="324"/>
      <c r="BW412" s="324"/>
      <c r="BX412" s="324"/>
      <c r="BY412" s="324"/>
      <c r="BZ412" s="324"/>
      <c r="CA412" s="324"/>
      <c r="CB412" s="293"/>
      <c r="CC412" s="294"/>
      <c r="CD412" s="294"/>
      <c r="CE412" s="294"/>
      <c r="CF412" s="294"/>
      <c r="CG412" s="294"/>
      <c r="CH412" s="295"/>
      <c r="CI412" s="62">
        <f t="shared" si="19"/>
        <v>0</v>
      </c>
    </row>
    <row r="413" spans="1:87" ht="35.1" customHeight="1" x14ac:dyDescent="0.25">
      <c r="A413" s="40">
        <f t="shared" si="20"/>
        <v>401</v>
      </c>
      <c r="B413" s="305"/>
      <c r="C413" s="305"/>
      <c r="D413" s="316"/>
      <c r="E413" s="316"/>
      <c r="F413" s="316"/>
      <c r="G413" s="317"/>
      <c r="H413" s="318"/>
      <c r="I413" s="47"/>
      <c r="J413" s="71"/>
      <c r="K413" s="308"/>
      <c r="L413" s="308"/>
      <c r="M413" s="319"/>
      <c r="N413" s="319"/>
      <c r="O413" s="310"/>
      <c r="P413" s="310"/>
      <c r="Q413" s="320"/>
      <c r="R413" s="320"/>
      <c r="S413" s="298"/>
      <c r="T413" s="299"/>
      <c r="U413" s="298"/>
      <c r="V413" s="299"/>
      <c r="W413" s="296"/>
      <c r="X413" s="297"/>
      <c r="Y413" s="296"/>
      <c r="Z413" s="297"/>
      <c r="AA413" s="298"/>
      <c r="AB413" s="299"/>
      <c r="AC413" s="298"/>
      <c r="AD413" s="299"/>
      <c r="AE413" s="296"/>
      <c r="AF413" s="297"/>
      <c r="AG413" s="296"/>
      <c r="AH413" s="297"/>
      <c r="AI413" s="298"/>
      <c r="AJ413" s="299"/>
      <c r="AK413" s="298"/>
      <c r="AL413" s="299"/>
      <c r="AM413" s="296"/>
      <c r="AN413" s="297"/>
      <c r="AO413" s="296"/>
      <c r="AP413" s="297"/>
      <c r="AQ413" s="298"/>
      <c r="AR413" s="299"/>
      <c r="AS413" s="298"/>
      <c r="AT413" s="299"/>
      <c r="AU413" s="296"/>
      <c r="AV413" s="297"/>
      <c r="AW413" s="296"/>
      <c r="AX413" s="297"/>
      <c r="AY413" s="298"/>
      <c r="AZ413" s="299"/>
      <c r="BA413" s="298"/>
      <c r="BB413" s="299"/>
      <c r="BC413" s="296"/>
      <c r="BD413" s="297"/>
      <c r="BE413" s="296"/>
      <c r="BF413" s="297"/>
      <c r="BG413" s="298"/>
      <c r="BH413" s="299"/>
      <c r="BI413" s="298"/>
      <c r="BJ413" s="299"/>
      <c r="BK413" s="296"/>
      <c r="BL413" s="297"/>
      <c r="BM413" s="296"/>
      <c r="BN413" s="297"/>
      <c r="BO413" s="300"/>
      <c r="BP413" s="300"/>
      <c r="BQ413" s="300"/>
      <c r="BR413" s="66"/>
      <c r="BS413" s="301"/>
      <c r="BT413" s="302"/>
      <c r="BU413" s="324"/>
      <c r="BV413" s="324"/>
      <c r="BW413" s="324"/>
      <c r="BX413" s="324"/>
      <c r="BY413" s="324"/>
      <c r="BZ413" s="324"/>
      <c r="CA413" s="324"/>
      <c r="CB413" s="293"/>
      <c r="CC413" s="294"/>
      <c r="CD413" s="294"/>
      <c r="CE413" s="294"/>
      <c r="CF413" s="294"/>
      <c r="CG413" s="294"/>
      <c r="CH413" s="295"/>
      <c r="CI413" s="62">
        <f t="shared" si="19"/>
        <v>0</v>
      </c>
    </row>
    <row r="414" spans="1:87" ht="35.1" customHeight="1" x14ac:dyDescent="0.25">
      <c r="A414" s="40">
        <f t="shared" si="20"/>
        <v>402</v>
      </c>
      <c r="B414" s="304"/>
      <c r="C414" s="304"/>
      <c r="D414" s="305"/>
      <c r="E414" s="305"/>
      <c r="F414" s="305"/>
      <c r="G414" s="306"/>
      <c r="H414" s="307"/>
      <c r="I414" s="47"/>
      <c r="J414" s="72"/>
      <c r="K414" s="308"/>
      <c r="L414" s="308"/>
      <c r="M414" s="309"/>
      <c r="N414" s="309"/>
      <c r="O414" s="310"/>
      <c r="P414" s="310"/>
      <c r="Q414" s="311"/>
      <c r="R414" s="311"/>
      <c r="S414" s="298"/>
      <c r="T414" s="299"/>
      <c r="U414" s="298"/>
      <c r="V414" s="299"/>
      <c r="W414" s="312"/>
      <c r="X414" s="313"/>
      <c r="Y414" s="312"/>
      <c r="Z414" s="313"/>
      <c r="AA414" s="298"/>
      <c r="AB414" s="299"/>
      <c r="AC414" s="298"/>
      <c r="AD414" s="299"/>
      <c r="AE414" s="312"/>
      <c r="AF414" s="313"/>
      <c r="AG414" s="312"/>
      <c r="AH414" s="313"/>
      <c r="AI414" s="298"/>
      <c r="AJ414" s="299"/>
      <c r="AK414" s="298"/>
      <c r="AL414" s="299"/>
      <c r="AM414" s="312"/>
      <c r="AN414" s="313"/>
      <c r="AO414" s="312"/>
      <c r="AP414" s="313"/>
      <c r="AQ414" s="298"/>
      <c r="AR414" s="299"/>
      <c r="AS414" s="298"/>
      <c r="AT414" s="299"/>
      <c r="AU414" s="312"/>
      <c r="AV414" s="313"/>
      <c r="AW414" s="312"/>
      <c r="AX414" s="313"/>
      <c r="AY414" s="298"/>
      <c r="AZ414" s="299"/>
      <c r="BA414" s="298"/>
      <c r="BB414" s="299"/>
      <c r="BC414" s="312"/>
      <c r="BD414" s="313"/>
      <c r="BE414" s="312"/>
      <c r="BF414" s="313"/>
      <c r="BG414" s="298"/>
      <c r="BH414" s="299"/>
      <c r="BI414" s="298"/>
      <c r="BJ414" s="299"/>
      <c r="BK414" s="312"/>
      <c r="BL414" s="313"/>
      <c r="BM414" s="312"/>
      <c r="BN414" s="313"/>
      <c r="BO414" s="300"/>
      <c r="BP414" s="300"/>
      <c r="BQ414" s="300"/>
      <c r="BR414" s="66"/>
      <c r="BS414" s="314"/>
      <c r="BT414" s="315"/>
      <c r="BU414" s="324"/>
      <c r="BV414" s="324"/>
      <c r="BW414" s="324"/>
      <c r="BX414" s="324"/>
      <c r="BY414" s="324"/>
      <c r="BZ414" s="324"/>
      <c r="CA414" s="324"/>
      <c r="CB414" s="293"/>
      <c r="CC414" s="294"/>
      <c r="CD414" s="294"/>
      <c r="CE414" s="294"/>
      <c r="CF414" s="294"/>
      <c r="CG414" s="294"/>
      <c r="CH414" s="295"/>
      <c r="CI414" s="62">
        <f t="shared" si="19"/>
        <v>0</v>
      </c>
    </row>
    <row r="415" spans="1:87" ht="35.1" customHeight="1" x14ac:dyDescent="0.25">
      <c r="A415" s="40">
        <f t="shared" si="20"/>
        <v>403</v>
      </c>
      <c r="B415" s="305"/>
      <c r="C415" s="305"/>
      <c r="D415" s="316"/>
      <c r="E415" s="316"/>
      <c r="F415" s="316"/>
      <c r="G415" s="317"/>
      <c r="H415" s="318"/>
      <c r="I415" s="47"/>
      <c r="J415" s="71"/>
      <c r="K415" s="308"/>
      <c r="L415" s="308"/>
      <c r="M415" s="319"/>
      <c r="N415" s="319"/>
      <c r="O415" s="310"/>
      <c r="P415" s="310"/>
      <c r="Q415" s="320"/>
      <c r="R415" s="320"/>
      <c r="S415" s="298"/>
      <c r="T415" s="299"/>
      <c r="U415" s="298"/>
      <c r="V415" s="299"/>
      <c r="W415" s="296"/>
      <c r="X415" s="297"/>
      <c r="Y415" s="296"/>
      <c r="Z415" s="297"/>
      <c r="AA415" s="298"/>
      <c r="AB415" s="299"/>
      <c r="AC415" s="298"/>
      <c r="AD415" s="299"/>
      <c r="AE415" s="296"/>
      <c r="AF415" s="297"/>
      <c r="AG415" s="296"/>
      <c r="AH415" s="297"/>
      <c r="AI415" s="298"/>
      <c r="AJ415" s="299"/>
      <c r="AK415" s="298"/>
      <c r="AL415" s="299"/>
      <c r="AM415" s="296"/>
      <c r="AN415" s="297"/>
      <c r="AO415" s="296"/>
      <c r="AP415" s="297"/>
      <c r="AQ415" s="298"/>
      <c r="AR415" s="299"/>
      <c r="AS415" s="298"/>
      <c r="AT415" s="299"/>
      <c r="AU415" s="296"/>
      <c r="AV415" s="297"/>
      <c r="AW415" s="296"/>
      <c r="AX415" s="297"/>
      <c r="AY415" s="298"/>
      <c r="AZ415" s="299"/>
      <c r="BA415" s="298"/>
      <c r="BB415" s="299"/>
      <c r="BC415" s="296"/>
      <c r="BD415" s="297"/>
      <c r="BE415" s="296"/>
      <c r="BF415" s="297"/>
      <c r="BG415" s="298"/>
      <c r="BH415" s="299"/>
      <c r="BI415" s="298"/>
      <c r="BJ415" s="299"/>
      <c r="BK415" s="296"/>
      <c r="BL415" s="297"/>
      <c r="BM415" s="296"/>
      <c r="BN415" s="297"/>
      <c r="BO415" s="300"/>
      <c r="BP415" s="300"/>
      <c r="BQ415" s="300"/>
      <c r="BR415" s="66"/>
      <c r="BS415" s="301"/>
      <c r="BT415" s="302"/>
      <c r="BU415" s="324"/>
      <c r="BV415" s="324"/>
      <c r="BW415" s="324"/>
      <c r="BX415" s="324"/>
      <c r="BY415" s="324"/>
      <c r="BZ415" s="324"/>
      <c r="CA415" s="324"/>
      <c r="CB415" s="293"/>
      <c r="CC415" s="294"/>
      <c r="CD415" s="294"/>
      <c r="CE415" s="294"/>
      <c r="CF415" s="294"/>
      <c r="CG415" s="294"/>
      <c r="CH415" s="295"/>
      <c r="CI415" s="62">
        <f t="shared" si="19"/>
        <v>0</v>
      </c>
    </row>
    <row r="416" spans="1:87" ht="35.1" customHeight="1" x14ac:dyDescent="0.25">
      <c r="A416" s="40">
        <f t="shared" si="20"/>
        <v>404</v>
      </c>
      <c r="B416" s="304"/>
      <c r="C416" s="304"/>
      <c r="D416" s="305"/>
      <c r="E416" s="305"/>
      <c r="F416" s="305"/>
      <c r="G416" s="306"/>
      <c r="H416" s="307"/>
      <c r="I416" s="47"/>
      <c r="J416" s="72"/>
      <c r="K416" s="308"/>
      <c r="L416" s="308"/>
      <c r="M416" s="309"/>
      <c r="N416" s="309"/>
      <c r="O416" s="310"/>
      <c r="P416" s="310"/>
      <c r="Q416" s="311"/>
      <c r="R416" s="311"/>
      <c r="S416" s="298"/>
      <c r="T416" s="299"/>
      <c r="U416" s="298"/>
      <c r="V416" s="299"/>
      <c r="W416" s="312"/>
      <c r="X416" s="313"/>
      <c r="Y416" s="312"/>
      <c r="Z416" s="313"/>
      <c r="AA416" s="298"/>
      <c r="AB416" s="299"/>
      <c r="AC416" s="298"/>
      <c r="AD416" s="299"/>
      <c r="AE416" s="312"/>
      <c r="AF416" s="313"/>
      <c r="AG416" s="312"/>
      <c r="AH416" s="313"/>
      <c r="AI416" s="298"/>
      <c r="AJ416" s="299"/>
      <c r="AK416" s="298"/>
      <c r="AL416" s="299"/>
      <c r="AM416" s="312"/>
      <c r="AN416" s="313"/>
      <c r="AO416" s="312"/>
      <c r="AP416" s="313"/>
      <c r="AQ416" s="298"/>
      <c r="AR416" s="299"/>
      <c r="AS416" s="298"/>
      <c r="AT416" s="299"/>
      <c r="AU416" s="312"/>
      <c r="AV416" s="313"/>
      <c r="AW416" s="312"/>
      <c r="AX416" s="313"/>
      <c r="AY416" s="298"/>
      <c r="AZ416" s="299"/>
      <c r="BA416" s="298"/>
      <c r="BB416" s="299"/>
      <c r="BC416" s="312"/>
      <c r="BD416" s="313"/>
      <c r="BE416" s="312"/>
      <c r="BF416" s="313"/>
      <c r="BG416" s="298"/>
      <c r="BH416" s="299"/>
      <c r="BI416" s="298"/>
      <c r="BJ416" s="299"/>
      <c r="BK416" s="312"/>
      <c r="BL416" s="313"/>
      <c r="BM416" s="312"/>
      <c r="BN416" s="313"/>
      <c r="BO416" s="300"/>
      <c r="BP416" s="300"/>
      <c r="BQ416" s="300"/>
      <c r="BR416" s="66"/>
      <c r="BS416" s="314"/>
      <c r="BT416" s="315"/>
      <c r="BU416" s="324"/>
      <c r="BV416" s="324"/>
      <c r="BW416" s="324"/>
      <c r="BX416" s="324"/>
      <c r="BY416" s="324"/>
      <c r="BZ416" s="324"/>
      <c r="CA416" s="324"/>
      <c r="CB416" s="293"/>
      <c r="CC416" s="294"/>
      <c r="CD416" s="294"/>
      <c r="CE416" s="294"/>
      <c r="CF416" s="294"/>
      <c r="CG416" s="294"/>
      <c r="CH416" s="295"/>
      <c r="CI416" s="62">
        <f t="shared" si="19"/>
        <v>0</v>
      </c>
    </row>
    <row r="417" spans="1:87" ht="35.1" customHeight="1" x14ac:dyDescent="0.25">
      <c r="A417" s="40">
        <f t="shared" si="20"/>
        <v>405</v>
      </c>
      <c r="B417" s="305"/>
      <c r="C417" s="305"/>
      <c r="D417" s="316"/>
      <c r="E417" s="316"/>
      <c r="F417" s="316"/>
      <c r="G417" s="317"/>
      <c r="H417" s="318"/>
      <c r="I417" s="47"/>
      <c r="J417" s="71"/>
      <c r="K417" s="308"/>
      <c r="L417" s="308"/>
      <c r="M417" s="319"/>
      <c r="N417" s="319"/>
      <c r="O417" s="310"/>
      <c r="P417" s="310"/>
      <c r="Q417" s="320"/>
      <c r="R417" s="320"/>
      <c r="S417" s="298"/>
      <c r="T417" s="299"/>
      <c r="U417" s="298"/>
      <c r="V417" s="299"/>
      <c r="W417" s="296"/>
      <c r="X417" s="297"/>
      <c r="Y417" s="296"/>
      <c r="Z417" s="297"/>
      <c r="AA417" s="298"/>
      <c r="AB417" s="299"/>
      <c r="AC417" s="298"/>
      <c r="AD417" s="299"/>
      <c r="AE417" s="296"/>
      <c r="AF417" s="297"/>
      <c r="AG417" s="296"/>
      <c r="AH417" s="297"/>
      <c r="AI417" s="298"/>
      <c r="AJ417" s="299"/>
      <c r="AK417" s="298"/>
      <c r="AL417" s="299"/>
      <c r="AM417" s="296"/>
      <c r="AN417" s="297"/>
      <c r="AO417" s="296"/>
      <c r="AP417" s="297"/>
      <c r="AQ417" s="298"/>
      <c r="AR417" s="299"/>
      <c r="AS417" s="298"/>
      <c r="AT417" s="299"/>
      <c r="AU417" s="296"/>
      <c r="AV417" s="297"/>
      <c r="AW417" s="296"/>
      <c r="AX417" s="297"/>
      <c r="AY417" s="298"/>
      <c r="AZ417" s="299"/>
      <c r="BA417" s="298"/>
      <c r="BB417" s="299"/>
      <c r="BC417" s="296"/>
      <c r="BD417" s="297"/>
      <c r="BE417" s="296"/>
      <c r="BF417" s="297"/>
      <c r="BG417" s="298"/>
      <c r="BH417" s="299"/>
      <c r="BI417" s="298"/>
      <c r="BJ417" s="299"/>
      <c r="BK417" s="296"/>
      <c r="BL417" s="297"/>
      <c r="BM417" s="296"/>
      <c r="BN417" s="297"/>
      <c r="BO417" s="300"/>
      <c r="BP417" s="300"/>
      <c r="BQ417" s="300"/>
      <c r="BR417" s="66"/>
      <c r="BS417" s="301"/>
      <c r="BT417" s="302"/>
      <c r="BU417" s="324"/>
      <c r="BV417" s="324"/>
      <c r="BW417" s="324"/>
      <c r="BX417" s="324"/>
      <c r="BY417" s="324"/>
      <c r="BZ417" s="324"/>
      <c r="CA417" s="324"/>
      <c r="CB417" s="293"/>
      <c r="CC417" s="294"/>
      <c r="CD417" s="294"/>
      <c r="CE417" s="294"/>
      <c r="CF417" s="294"/>
      <c r="CG417" s="294"/>
      <c r="CH417" s="295"/>
      <c r="CI417" s="62">
        <f t="shared" si="19"/>
        <v>0</v>
      </c>
    </row>
    <row r="418" spans="1:87" ht="35.1" customHeight="1" x14ac:dyDescent="0.25">
      <c r="A418" s="40">
        <f t="shared" si="20"/>
        <v>406</v>
      </c>
      <c r="B418" s="304"/>
      <c r="C418" s="304"/>
      <c r="D418" s="305"/>
      <c r="E418" s="305"/>
      <c r="F418" s="305"/>
      <c r="G418" s="306"/>
      <c r="H418" s="307"/>
      <c r="I418" s="47"/>
      <c r="J418" s="72"/>
      <c r="K418" s="308"/>
      <c r="L418" s="308"/>
      <c r="M418" s="309"/>
      <c r="N418" s="309"/>
      <c r="O418" s="310"/>
      <c r="P418" s="310"/>
      <c r="Q418" s="311"/>
      <c r="R418" s="311"/>
      <c r="S418" s="298"/>
      <c r="T418" s="299"/>
      <c r="U418" s="298"/>
      <c r="V418" s="299"/>
      <c r="W418" s="312"/>
      <c r="X418" s="313"/>
      <c r="Y418" s="312"/>
      <c r="Z418" s="313"/>
      <c r="AA418" s="298"/>
      <c r="AB418" s="299"/>
      <c r="AC418" s="298"/>
      <c r="AD418" s="299"/>
      <c r="AE418" s="312"/>
      <c r="AF418" s="313"/>
      <c r="AG418" s="312"/>
      <c r="AH418" s="313"/>
      <c r="AI418" s="298"/>
      <c r="AJ418" s="299"/>
      <c r="AK418" s="298"/>
      <c r="AL418" s="299"/>
      <c r="AM418" s="312"/>
      <c r="AN418" s="313"/>
      <c r="AO418" s="312"/>
      <c r="AP418" s="313"/>
      <c r="AQ418" s="298"/>
      <c r="AR418" s="299"/>
      <c r="AS418" s="298"/>
      <c r="AT418" s="299"/>
      <c r="AU418" s="312"/>
      <c r="AV418" s="313"/>
      <c r="AW418" s="312"/>
      <c r="AX418" s="313"/>
      <c r="AY418" s="298"/>
      <c r="AZ418" s="299"/>
      <c r="BA418" s="298"/>
      <c r="BB418" s="299"/>
      <c r="BC418" s="312"/>
      <c r="BD418" s="313"/>
      <c r="BE418" s="312"/>
      <c r="BF418" s="313"/>
      <c r="BG418" s="298"/>
      <c r="BH418" s="299"/>
      <c r="BI418" s="298"/>
      <c r="BJ418" s="299"/>
      <c r="BK418" s="312"/>
      <c r="BL418" s="313"/>
      <c r="BM418" s="312"/>
      <c r="BN418" s="313"/>
      <c r="BO418" s="300"/>
      <c r="BP418" s="300"/>
      <c r="BQ418" s="300"/>
      <c r="BR418" s="66"/>
      <c r="BS418" s="314"/>
      <c r="BT418" s="315"/>
      <c r="BU418" s="324"/>
      <c r="BV418" s="324"/>
      <c r="BW418" s="324"/>
      <c r="BX418" s="324"/>
      <c r="BY418" s="324"/>
      <c r="BZ418" s="324"/>
      <c r="CA418" s="324"/>
      <c r="CB418" s="293"/>
      <c r="CC418" s="294"/>
      <c r="CD418" s="294"/>
      <c r="CE418" s="294"/>
      <c r="CF418" s="294"/>
      <c r="CG418" s="294"/>
      <c r="CH418" s="295"/>
      <c r="CI418" s="62">
        <f t="shared" si="19"/>
        <v>0</v>
      </c>
    </row>
    <row r="419" spans="1:87" ht="35.1" customHeight="1" x14ac:dyDescent="0.25">
      <c r="A419" s="40">
        <f>ROW(A407)</f>
        <v>407</v>
      </c>
      <c r="B419" s="305"/>
      <c r="C419" s="305"/>
      <c r="D419" s="316"/>
      <c r="E419" s="316"/>
      <c r="F419" s="316"/>
      <c r="G419" s="317"/>
      <c r="H419" s="318"/>
      <c r="I419" s="47"/>
      <c r="J419" s="71"/>
      <c r="K419" s="308"/>
      <c r="L419" s="308"/>
      <c r="M419" s="319"/>
      <c r="N419" s="319"/>
      <c r="O419" s="310"/>
      <c r="P419" s="310"/>
      <c r="Q419" s="320"/>
      <c r="R419" s="320"/>
      <c r="S419" s="298"/>
      <c r="T419" s="299"/>
      <c r="U419" s="298"/>
      <c r="V419" s="299"/>
      <c r="W419" s="296"/>
      <c r="X419" s="297"/>
      <c r="Y419" s="296"/>
      <c r="Z419" s="297"/>
      <c r="AA419" s="298"/>
      <c r="AB419" s="299"/>
      <c r="AC419" s="298"/>
      <c r="AD419" s="299"/>
      <c r="AE419" s="296"/>
      <c r="AF419" s="297"/>
      <c r="AG419" s="296"/>
      <c r="AH419" s="297"/>
      <c r="AI419" s="298"/>
      <c r="AJ419" s="299"/>
      <c r="AK419" s="298"/>
      <c r="AL419" s="299"/>
      <c r="AM419" s="296"/>
      <c r="AN419" s="297"/>
      <c r="AO419" s="296"/>
      <c r="AP419" s="297"/>
      <c r="AQ419" s="298"/>
      <c r="AR419" s="299"/>
      <c r="AS419" s="298"/>
      <c r="AT419" s="299"/>
      <c r="AU419" s="296"/>
      <c r="AV419" s="297"/>
      <c r="AW419" s="296"/>
      <c r="AX419" s="297"/>
      <c r="AY419" s="298"/>
      <c r="AZ419" s="299"/>
      <c r="BA419" s="298"/>
      <c r="BB419" s="299"/>
      <c r="BC419" s="296"/>
      <c r="BD419" s="297"/>
      <c r="BE419" s="296"/>
      <c r="BF419" s="297"/>
      <c r="BG419" s="298"/>
      <c r="BH419" s="299"/>
      <c r="BI419" s="298"/>
      <c r="BJ419" s="299"/>
      <c r="BK419" s="296"/>
      <c r="BL419" s="297"/>
      <c r="BM419" s="296"/>
      <c r="BN419" s="297"/>
      <c r="BO419" s="321"/>
      <c r="BP419" s="322"/>
      <c r="BQ419" s="323"/>
      <c r="BR419" s="66"/>
      <c r="BS419" s="301"/>
      <c r="BT419" s="302"/>
      <c r="BU419" s="324"/>
      <c r="BV419" s="324"/>
      <c r="BW419" s="324"/>
      <c r="BX419" s="324"/>
      <c r="BY419" s="324"/>
      <c r="BZ419" s="324"/>
      <c r="CA419" s="324"/>
      <c r="CB419" s="293"/>
      <c r="CC419" s="294"/>
      <c r="CD419" s="294"/>
      <c r="CE419" s="294"/>
      <c r="CF419" s="294"/>
      <c r="CG419" s="294"/>
      <c r="CH419" s="295"/>
      <c r="CI419" s="62">
        <f t="shared" si="19"/>
        <v>0</v>
      </c>
    </row>
    <row r="420" spans="1:87" ht="35.1" customHeight="1" x14ac:dyDescent="0.25">
      <c r="A420" s="40">
        <f t="shared" si="20"/>
        <v>408</v>
      </c>
      <c r="B420" s="304"/>
      <c r="C420" s="304"/>
      <c r="D420" s="305"/>
      <c r="E420" s="305"/>
      <c r="F420" s="305"/>
      <c r="G420" s="306"/>
      <c r="H420" s="307"/>
      <c r="I420" s="47"/>
      <c r="J420" s="72"/>
      <c r="K420" s="308"/>
      <c r="L420" s="308"/>
      <c r="M420" s="309"/>
      <c r="N420" s="309"/>
      <c r="O420" s="310"/>
      <c r="P420" s="310"/>
      <c r="Q420" s="311"/>
      <c r="R420" s="311"/>
      <c r="S420" s="298"/>
      <c r="T420" s="299"/>
      <c r="U420" s="298"/>
      <c r="V420" s="299"/>
      <c r="W420" s="312"/>
      <c r="X420" s="313"/>
      <c r="Y420" s="312"/>
      <c r="Z420" s="313"/>
      <c r="AA420" s="298"/>
      <c r="AB420" s="299"/>
      <c r="AC420" s="298"/>
      <c r="AD420" s="299"/>
      <c r="AE420" s="312"/>
      <c r="AF420" s="313"/>
      <c r="AG420" s="312"/>
      <c r="AH420" s="313"/>
      <c r="AI420" s="298"/>
      <c r="AJ420" s="299"/>
      <c r="AK420" s="298"/>
      <c r="AL420" s="299"/>
      <c r="AM420" s="312"/>
      <c r="AN420" s="313"/>
      <c r="AO420" s="312"/>
      <c r="AP420" s="313"/>
      <c r="AQ420" s="298"/>
      <c r="AR420" s="299"/>
      <c r="AS420" s="298"/>
      <c r="AT420" s="299"/>
      <c r="AU420" s="312"/>
      <c r="AV420" s="313"/>
      <c r="AW420" s="312"/>
      <c r="AX420" s="313"/>
      <c r="AY420" s="298"/>
      <c r="AZ420" s="299"/>
      <c r="BA420" s="298"/>
      <c r="BB420" s="299"/>
      <c r="BC420" s="312"/>
      <c r="BD420" s="313"/>
      <c r="BE420" s="312"/>
      <c r="BF420" s="313"/>
      <c r="BG420" s="298"/>
      <c r="BH420" s="299"/>
      <c r="BI420" s="298"/>
      <c r="BJ420" s="299"/>
      <c r="BK420" s="312"/>
      <c r="BL420" s="313"/>
      <c r="BM420" s="312"/>
      <c r="BN420" s="313"/>
      <c r="BO420" s="300"/>
      <c r="BP420" s="300"/>
      <c r="BQ420" s="300"/>
      <c r="BR420" s="66"/>
      <c r="BS420" s="314"/>
      <c r="BT420" s="315"/>
      <c r="BU420" s="324"/>
      <c r="BV420" s="324"/>
      <c r="BW420" s="324"/>
      <c r="BX420" s="324"/>
      <c r="BY420" s="324"/>
      <c r="BZ420" s="324"/>
      <c r="CA420" s="324"/>
      <c r="CB420" s="293"/>
      <c r="CC420" s="294"/>
      <c r="CD420" s="294"/>
      <c r="CE420" s="294"/>
      <c r="CF420" s="294"/>
      <c r="CG420" s="294"/>
      <c r="CH420" s="295"/>
      <c r="CI420" s="62">
        <f t="shared" si="19"/>
        <v>0</v>
      </c>
    </row>
    <row r="421" spans="1:87" ht="35.1" customHeight="1" x14ac:dyDescent="0.25">
      <c r="A421" s="40">
        <f t="shared" si="20"/>
        <v>409</v>
      </c>
      <c r="B421" s="305"/>
      <c r="C421" s="305"/>
      <c r="D421" s="316"/>
      <c r="E421" s="316"/>
      <c r="F421" s="316"/>
      <c r="G421" s="317"/>
      <c r="H421" s="318"/>
      <c r="I421" s="47"/>
      <c r="J421" s="71"/>
      <c r="K421" s="308"/>
      <c r="L421" s="308"/>
      <c r="M421" s="319"/>
      <c r="N421" s="319"/>
      <c r="O421" s="310"/>
      <c r="P421" s="310"/>
      <c r="Q421" s="320"/>
      <c r="R421" s="320"/>
      <c r="S421" s="298"/>
      <c r="T421" s="299"/>
      <c r="U421" s="298"/>
      <c r="V421" s="299"/>
      <c r="W421" s="296"/>
      <c r="X421" s="297"/>
      <c r="Y421" s="296"/>
      <c r="Z421" s="297"/>
      <c r="AA421" s="298"/>
      <c r="AB421" s="299"/>
      <c r="AC421" s="298"/>
      <c r="AD421" s="299"/>
      <c r="AE421" s="296"/>
      <c r="AF421" s="297"/>
      <c r="AG421" s="296"/>
      <c r="AH421" s="297"/>
      <c r="AI421" s="298"/>
      <c r="AJ421" s="299"/>
      <c r="AK421" s="298"/>
      <c r="AL421" s="299"/>
      <c r="AM421" s="296"/>
      <c r="AN421" s="297"/>
      <c r="AO421" s="296"/>
      <c r="AP421" s="297"/>
      <c r="AQ421" s="298"/>
      <c r="AR421" s="299"/>
      <c r="AS421" s="298"/>
      <c r="AT421" s="299"/>
      <c r="AU421" s="296"/>
      <c r="AV421" s="297"/>
      <c r="AW421" s="296"/>
      <c r="AX421" s="297"/>
      <c r="AY421" s="298"/>
      <c r="AZ421" s="299"/>
      <c r="BA421" s="298"/>
      <c r="BB421" s="299"/>
      <c r="BC421" s="296"/>
      <c r="BD421" s="297"/>
      <c r="BE421" s="296"/>
      <c r="BF421" s="297"/>
      <c r="BG421" s="298"/>
      <c r="BH421" s="299"/>
      <c r="BI421" s="298"/>
      <c r="BJ421" s="299"/>
      <c r="BK421" s="296"/>
      <c r="BL421" s="297"/>
      <c r="BM421" s="296"/>
      <c r="BN421" s="297"/>
      <c r="BO421" s="300"/>
      <c r="BP421" s="300"/>
      <c r="BQ421" s="300"/>
      <c r="BR421" s="66"/>
      <c r="BS421" s="301"/>
      <c r="BT421" s="302"/>
      <c r="BU421" s="324"/>
      <c r="BV421" s="324"/>
      <c r="BW421" s="324"/>
      <c r="BX421" s="324"/>
      <c r="BY421" s="324"/>
      <c r="BZ421" s="324"/>
      <c r="CA421" s="324"/>
      <c r="CB421" s="293"/>
      <c r="CC421" s="294"/>
      <c r="CD421" s="294"/>
      <c r="CE421" s="294"/>
      <c r="CF421" s="294"/>
      <c r="CG421" s="294"/>
      <c r="CH421" s="295"/>
      <c r="CI421" s="62">
        <f t="shared" si="19"/>
        <v>0</v>
      </c>
    </row>
    <row r="422" spans="1:87" ht="35.1" customHeight="1" x14ac:dyDescent="0.25">
      <c r="A422" s="40">
        <f t="shared" si="20"/>
        <v>410</v>
      </c>
      <c r="B422" s="304"/>
      <c r="C422" s="304"/>
      <c r="D422" s="305"/>
      <c r="E422" s="305"/>
      <c r="F422" s="305"/>
      <c r="G422" s="306"/>
      <c r="H422" s="307"/>
      <c r="I422" s="47"/>
      <c r="J422" s="72"/>
      <c r="K422" s="308"/>
      <c r="L422" s="308"/>
      <c r="M422" s="309"/>
      <c r="N422" s="309"/>
      <c r="O422" s="310"/>
      <c r="P422" s="310"/>
      <c r="Q422" s="311"/>
      <c r="R422" s="311"/>
      <c r="S422" s="298"/>
      <c r="T422" s="299"/>
      <c r="U422" s="298"/>
      <c r="V422" s="299"/>
      <c r="W422" s="312"/>
      <c r="X422" s="313"/>
      <c r="Y422" s="312"/>
      <c r="Z422" s="313"/>
      <c r="AA422" s="298"/>
      <c r="AB422" s="299"/>
      <c r="AC422" s="298"/>
      <c r="AD422" s="299"/>
      <c r="AE422" s="312"/>
      <c r="AF422" s="313"/>
      <c r="AG422" s="312"/>
      <c r="AH422" s="313"/>
      <c r="AI422" s="298"/>
      <c r="AJ422" s="299"/>
      <c r="AK422" s="298"/>
      <c r="AL422" s="299"/>
      <c r="AM422" s="312"/>
      <c r="AN422" s="313"/>
      <c r="AO422" s="312"/>
      <c r="AP422" s="313"/>
      <c r="AQ422" s="298"/>
      <c r="AR422" s="299"/>
      <c r="AS422" s="298"/>
      <c r="AT422" s="299"/>
      <c r="AU422" s="312"/>
      <c r="AV422" s="313"/>
      <c r="AW422" s="312"/>
      <c r="AX422" s="313"/>
      <c r="AY422" s="298"/>
      <c r="AZ422" s="299"/>
      <c r="BA422" s="298"/>
      <c r="BB422" s="299"/>
      <c r="BC422" s="312"/>
      <c r="BD422" s="313"/>
      <c r="BE422" s="312"/>
      <c r="BF422" s="313"/>
      <c r="BG422" s="298"/>
      <c r="BH422" s="299"/>
      <c r="BI422" s="298"/>
      <c r="BJ422" s="299"/>
      <c r="BK422" s="312"/>
      <c r="BL422" s="313"/>
      <c r="BM422" s="312"/>
      <c r="BN422" s="313"/>
      <c r="BO422" s="300"/>
      <c r="BP422" s="300"/>
      <c r="BQ422" s="300"/>
      <c r="BR422" s="66"/>
      <c r="BS422" s="314"/>
      <c r="BT422" s="315"/>
      <c r="BU422" s="324"/>
      <c r="BV422" s="324"/>
      <c r="BW422" s="324"/>
      <c r="BX422" s="324"/>
      <c r="BY422" s="324"/>
      <c r="BZ422" s="324"/>
      <c r="CA422" s="324"/>
      <c r="CB422" s="293"/>
      <c r="CC422" s="294"/>
      <c r="CD422" s="294"/>
      <c r="CE422" s="294"/>
      <c r="CF422" s="294"/>
      <c r="CG422" s="294"/>
      <c r="CH422" s="295"/>
      <c r="CI422" s="62">
        <f t="shared" si="19"/>
        <v>0</v>
      </c>
    </row>
    <row r="423" spans="1:87" ht="35.1" customHeight="1" x14ac:dyDescent="0.25">
      <c r="A423" s="40">
        <f t="shared" si="20"/>
        <v>411</v>
      </c>
      <c r="B423" s="305"/>
      <c r="C423" s="305"/>
      <c r="D423" s="316"/>
      <c r="E423" s="316"/>
      <c r="F423" s="316"/>
      <c r="G423" s="317"/>
      <c r="H423" s="318"/>
      <c r="I423" s="47"/>
      <c r="J423" s="71"/>
      <c r="K423" s="308"/>
      <c r="L423" s="308"/>
      <c r="M423" s="319"/>
      <c r="N423" s="319"/>
      <c r="O423" s="310"/>
      <c r="P423" s="310"/>
      <c r="Q423" s="320"/>
      <c r="R423" s="320"/>
      <c r="S423" s="298"/>
      <c r="T423" s="299"/>
      <c r="U423" s="298"/>
      <c r="V423" s="299"/>
      <c r="W423" s="296"/>
      <c r="X423" s="297"/>
      <c r="Y423" s="296"/>
      <c r="Z423" s="297"/>
      <c r="AA423" s="298"/>
      <c r="AB423" s="299"/>
      <c r="AC423" s="298"/>
      <c r="AD423" s="299"/>
      <c r="AE423" s="296"/>
      <c r="AF423" s="297"/>
      <c r="AG423" s="296"/>
      <c r="AH423" s="297"/>
      <c r="AI423" s="298"/>
      <c r="AJ423" s="299"/>
      <c r="AK423" s="298"/>
      <c r="AL423" s="299"/>
      <c r="AM423" s="296"/>
      <c r="AN423" s="297"/>
      <c r="AO423" s="296"/>
      <c r="AP423" s="297"/>
      <c r="AQ423" s="298"/>
      <c r="AR423" s="299"/>
      <c r="AS423" s="298"/>
      <c r="AT423" s="299"/>
      <c r="AU423" s="296"/>
      <c r="AV423" s="297"/>
      <c r="AW423" s="296"/>
      <c r="AX423" s="297"/>
      <c r="AY423" s="298"/>
      <c r="AZ423" s="299"/>
      <c r="BA423" s="298"/>
      <c r="BB423" s="299"/>
      <c r="BC423" s="296"/>
      <c r="BD423" s="297"/>
      <c r="BE423" s="296"/>
      <c r="BF423" s="297"/>
      <c r="BG423" s="298"/>
      <c r="BH423" s="299"/>
      <c r="BI423" s="298"/>
      <c r="BJ423" s="299"/>
      <c r="BK423" s="296"/>
      <c r="BL423" s="297"/>
      <c r="BM423" s="296"/>
      <c r="BN423" s="297"/>
      <c r="BO423" s="300"/>
      <c r="BP423" s="300"/>
      <c r="BQ423" s="300"/>
      <c r="BR423" s="66"/>
      <c r="BS423" s="301"/>
      <c r="BT423" s="302"/>
      <c r="BU423" s="324"/>
      <c r="BV423" s="324"/>
      <c r="BW423" s="324"/>
      <c r="BX423" s="324"/>
      <c r="BY423" s="324"/>
      <c r="BZ423" s="324"/>
      <c r="CA423" s="324"/>
      <c r="CB423" s="293"/>
      <c r="CC423" s="294"/>
      <c r="CD423" s="294"/>
      <c r="CE423" s="294"/>
      <c r="CF423" s="294"/>
      <c r="CG423" s="294"/>
      <c r="CH423" s="295"/>
      <c r="CI423" s="62">
        <f t="shared" si="19"/>
        <v>0</v>
      </c>
    </row>
    <row r="424" spans="1:87" ht="35.1" customHeight="1" x14ac:dyDescent="0.25">
      <c r="A424" s="40">
        <f t="shared" si="20"/>
        <v>412</v>
      </c>
      <c r="B424" s="304"/>
      <c r="C424" s="304"/>
      <c r="D424" s="305"/>
      <c r="E424" s="305"/>
      <c r="F424" s="305"/>
      <c r="G424" s="306"/>
      <c r="H424" s="307"/>
      <c r="I424" s="47"/>
      <c r="J424" s="72"/>
      <c r="K424" s="308"/>
      <c r="L424" s="308"/>
      <c r="M424" s="309"/>
      <c r="N424" s="309"/>
      <c r="O424" s="310"/>
      <c r="P424" s="310"/>
      <c r="Q424" s="311"/>
      <c r="R424" s="311"/>
      <c r="S424" s="298"/>
      <c r="T424" s="299"/>
      <c r="U424" s="298"/>
      <c r="V424" s="299"/>
      <c r="W424" s="312"/>
      <c r="X424" s="313"/>
      <c r="Y424" s="312"/>
      <c r="Z424" s="313"/>
      <c r="AA424" s="298"/>
      <c r="AB424" s="299"/>
      <c r="AC424" s="298"/>
      <c r="AD424" s="299"/>
      <c r="AE424" s="312"/>
      <c r="AF424" s="313"/>
      <c r="AG424" s="312"/>
      <c r="AH424" s="313"/>
      <c r="AI424" s="298"/>
      <c r="AJ424" s="299"/>
      <c r="AK424" s="298"/>
      <c r="AL424" s="299"/>
      <c r="AM424" s="312"/>
      <c r="AN424" s="313"/>
      <c r="AO424" s="312"/>
      <c r="AP424" s="313"/>
      <c r="AQ424" s="298"/>
      <c r="AR424" s="299"/>
      <c r="AS424" s="298"/>
      <c r="AT424" s="299"/>
      <c r="AU424" s="312"/>
      <c r="AV424" s="313"/>
      <c r="AW424" s="312"/>
      <c r="AX424" s="313"/>
      <c r="AY424" s="298"/>
      <c r="AZ424" s="299"/>
      <c r="BA424" s="298"/>
      <c r="BB424" s="299"/>
      <c r="BC424" s="312"/>
      <c r="BD424" s="313"/>
      <c r="BE424" s="312"/>
      <c r="BF424" s="313"/>
      <c r="BG424" s="298"/>
      <c r="BH424" s="299"/>
      <c r="BI424" s="298"/>
      <c r="BJ424" s="299"/>
      <c r="BK424" s="312"/>
      <c r="BL424" s="313"/>
      <c r="BM424" s="312"/>
      <c r="BN424" s="313"/>
      <c r="BO424" s="300"/>
      <c r="BP424" s="300"/>
      <c r="BQ424" s="300"/>
      <c r="BR424" s="66"/>
      <c r="BS424" s="314"/>
      <c r="BT424" s="315"/>
      <c r="BU424" s="324"/>
      <c r="BV424" s="324"/>
      <c r="BW424" s="324"/>
      <c r="BX424" s="324"/>
      <c r="BY424" s="324"/>
      <c r="BZ424" s="324"/>
      <c r="CA424" s="324"/>
      <c r="CB424" s="293"/>
      <c r="CC424" s="294"/>
      <c r="CD424" s="294"/>
      <c r="CE424" s="294"/>
      <c r="CF424" s="294"/>
      <c r="CG424" s="294"/>
      <c r="CH424" s="295"/>
      <c r="CI424" s="62">
        <f t="shared" si="19"/>
        <v>0</v>
      </c>
    </row>
    <row r="425" spans="1:87" ht="35.1" customHeight="1" x14ac:dyDescent="0.25">
      <c r="A425" s="40">
        <f t="shared" si="20"/>
        <v>413</v>
      </c>
      <c r="B425" s="305"/>
      <c r="C425" s="305"/>
      <c r="D425" s="316"/>
      <c r="E425" s="316"/>
      <c r="F425" s="316"/>
      <c r="G425" s="317"/>
      <c r="H425" s="318"/>
      <c r="I425" s="47"/>
      <c r="J425" s="71"/>
      <c r="K425" s="308"/>
      <c r="L425" s="308"/>
      <c r="M425" s="319"/>
      <c r="N425" s="319"/>
      <c r="O425" s="310"/>
      <c r="P425" s="310"/>
      <c r="Q425" s="320"/>
      <c r="R425" s="320"/>
      <c r="S425" s="298"/>
      <c r="T425" s="299"/>
      <c r="U425" s="298"/>
      <c r="V425" s="299"/>
      <c r="W425" s="296"/>
      <c r="X425" s="297"/>
      <c r="Y425" s="296"/>
      <c r="Z425" s="297"/>
      <c r="AA425" s="298"/>
      <c r="AB425" s="299"/>
      <c r="AC425" s="298"/>
      <c r="AD425" s="299"/>
      <c r="AE425" s="296"/>
      <c r="AF425" s="297"/>
      <c r="AG425" s="296"/>
      <c r="AH425" s="297"/>
      <c r="AI425" s="298"/>
      <c r="AJ425" s="299"/>
      <c r="AK425" s="298"/>
      <c r="AL425" s="299"/>
      <c r="AM425" s="296"/>
      <c r="AN425" s="297"/>
      <c r="AO425" s="296"/>
      <c r="AP425" s="297"/>
      <c r="AQ425" s="298"/>
      <c r="AR425" s="299"/>
      <c r="AS425" s="298"/>
      <c r="AT425" s="299"/>
      <c r="AU425" s="296"/>
      <c r="AV425" s="297"/>
      <c r="AW425" s="296"/>
      <c r="AX425" s="297"/>
      <c r="AY425" s="298"/>
      <c r="AZ425" s="299"/>
      <c r="BA425" s="298"/>
      <c r="BB425" s="299"/>
      <c r="BC425" s="296"/>
      <c r="BD425" s="297"/>
      <c r="BE425" s="296"/>
      <c r="BF425" s="297"/>
      <c r="BG425" s="298"/>
      <c r="BH425" s="299"/>
      <c r="BI425" s="298"/>
      <c r="BJ425" s="299"/>
      <c r="BK425" s="296"/>
      <c r="BL425" s="297"/>
      <c r="BM425" s="296"/>
      <c r="BN425" s="297"/>
      <c r="BO425" s="300"/>
      <c r="BP425" s="300"/>
      <c r="BQ425" s="300"/>
      <c r="BR425" s="66"/>
      <c r="BS425" s="301"/>
      <c r="BT425" s="302"/>
      <c r="BU425" s="324"/>
      <c r="BV425" s="324"/>
      <c r="BW425" s="324"/>
      <c r="BX425" s="324"/>
      <c r="BY425" s="324"/>
      <c r="BZ425" s="324"/>
      <c r="CA425" s="324"/>
      <c r="CB425" s="293"/>
      <c r="CC425" s="294"/>
      <c r="CD425" s="294"/>
      <c r="CE425" s="294"/>
      <c r="CF425" s="294"/>
      <c r="CG425" s="294"/>
      <c r="CH425" s="295"/>
      <c r="CI425" s="62">
        <f t="shared" si="19"/>
        <v>0</v>
      </c>
    </row>
    <row r="426" spans="1:87" ht="35.1" customHeight="1" x14ac:dyDescent="0.25">
      <c r="A426" s="40">
        <f t="shared" si="20"/>
        <v>414</v>
      </c>
      <c r="B426" s="304"/>
      <c r="C426" s="304"/>
      <c r="D426" s="305"/>
      <c r="E426" s="305"/>
      <c r="F426" s="305"/>
      <c r="G426" s="306"/>
      <c r="H426" s="307"/>
      <c r="I426" s="47"/>
      <c r="J426" s="72"/>
      <c r="K426" s="308"/>
      <c r="L426" s="308"/>
      <c r="M426" s="309"/>
      <c r="N426" s="309"/>
      <c r="O426" s="310"/>
      <c r="P426" s="310"/>
      <c r="Q426" s="311"/>
      <c r="R426" s="311"/>
      <c r="S426" s="298"/>
      <c r="T426" s="299"/>
      <c r="U426" s="298"/>
      <c r="V426" s="299"/>
      <c r="W426" s="312"/>
      <c r="X426" s="313"/>
      <c r="Y426" s="312"/>
      <c r="Z426" s="313"/>
      <c r="AA426" s="298"/>
      <c r="AB426" s="299"/>
      <c r="AC426" s="298"/>
      <c r="AD426" s="299"/>
      <c r="AE426" s="312"/>
      <c r="AF426" s="313"/>
      <c r="AG426" s="312"/>
      <c r="AH426" s="313"/>
      <c r="AI426" s="298"/>
      <c r="AJ426" s="299"/>
      <c r="AK426" s="298"/>
      <c r="AL426" s="299"/>
      <c r="AM426" s="312"/>
      <c r="AN426" s="313"/>
      <c r="AO426" s="312"/>
      <c r="AP426" s="313"/>
      <c r="AQ426" s="298"/>
      <c r="AR426" s="299"/>
      <c r="AS426" s="298"/>
      <c r="AT426" s="299"/>
      <c r="AU426" s="312"/>
      <c r="AV426" s="313"/>
      <c r="AW426" s="312"/>
      <c r="AX426" s="313"/>
      <c r="AY426" s="298"/>
      <c r="AZ426" s="299"/>
      <c r="BA426" s="298"/>
      <c r="BB426" s="299"/>
      <c r="BC426" s="312"/>
      <c r="BD426" s="313"/>
      <c r="BE426" s="312"/>
      <c r="BF426" s="313"/>
      <c r="BG426" s="298"/>
      <c r="BH426" s="299"/>
      <c r="BI426" s="298"/>
      <c r="BJ426" s="299"/>
      <c r="BK426" s="312"/>
      <c r="BL426" s="313"/>
      <c r="BM426" s="312"/>
      <c r="BN426" s="313"/>
      <c r="BO426" s="300"/>
      <c r="BP426" s="300"/>
      <c r="BQ426" s="300"/>
      <c r="BR426" s="66"/>
      <c r="BS426" s="314"/>
      <c r="BT426" s="315"/>
      <c r="BU426" s="324"/>
      <c r="BV426" s="324"/>
      <c r="BW426" s="324"/>
      <c r="BX426" s="324"/>
      <c r="BY426" s="324"/>
      <c r="BZ426" s="324"/>
      <c r="CA426" s="324"/>
      <c r="CB426" s="293"/>
      <c r="CC426" s="294"/>
      <c r="CD426" s="294"/>
      <c r="CE426" s="294"/>
      <c r="CF426" s="294"/>
      <c r="CG426" s="294"/>
      <c r="CH426" s="295"/>
      <c r="CI426" s="62">
        <f t="shared" si="19"/>
        <v>0</v>
      </c>
    </row>
    <row r="427" spans="1:87" ht="35.1" customHeight="1" x14ac:dyDescent="0.25">
      <c r="A427" s="40">
        <f t="shared" si="20"/>
        <v>415</v>
      </c>
      <c r="B427" s="305"/>
      <c r="C427" s="305"/>
      <c r="D427" s="316"/>
      <c r="E427" s="316"/>
      <c r="F427" s="316"/>
      <c r="G427" s="317"/>
      <c r="H427" s="318"/>
      <c r="I427" s="47"/>
      <c r="J427" s="71"/>
      <c r="K427" s="308"/>
      <c r="L427" s="308"/>
      <c r="M427" s="319"/>
      <c r="N427" s="319"/>
      <c r="O427" s="310"/>
      <c r="P427" s="310"/>
      <c r="Q427" s="320"/>
      <c r="R427" s="320"/>
      <c r="S427" s="298"/>
      <c r="T427" s="299"/>
      <c r="U427" s="298"/>
      <c r="V427" s="299"/>
      <c r="W427" s="296"/>
      <c r="X427" s="297"/>
      <c r="Y427" s="296"/>
      <c r="Z427" s="297"/>
      <c r="AA427" s="298"/>
      <c r="AB427" s="299"/>
      <c r="AC427" s="298"/>
      <c r="AD427" s="299"/>
      <c r="AE427" s="296"/>
      <c r="AF427" s="297"/>
      <c r="AG427" s="296"/>
      <c r="AH427" s="297"/>
      <c r="AI427" s="298"/>
      <c r="AJ427" s="299"/>
      <c r="AK427" s="298"/>
      <c r="AL427" s="299"/>
      <c r="AM427" s="296"/>
      <c r="AN427" s="297"/>
      <c r="AO427" s="296"/>
      <c r="AP427" s="297"/>
      <c r="AQ427" s="298"/>
      <c r="AR427" s="299"/>
      <c r="AS427" s="298"/>
      <c r="AT427" s="299"/>
      <c r="AU427" s="296"/>
      <c r="AV427" s="297"/>
      <c r="AW427" s="296"/>
      <c r="AX427" s="297"/>
      <c r="AY427" s="298"/>
      <c r="AZ427" s="299"/>
      <c r="BA427" s="298"/>
      <c r="BB427" s="299"/>
      <c r="BC427" s="296"/>
      <c r="BD427" s="297"/>
      <c r="BE427" s="296"/>
      <c r="BF427" s="297"/>
      <c r="BG427" s="298"/>
      <c r="BH427" s="299"/>
      <c r="BI427" s="298"/>
      <c r="BJ427" s="299"/>
      <c r="BK427" s="296"/>
      <c r="BL427" s="297"/>
      <c r="BM427" s="296"/>
      <c r="BN427" s="297"/>
      <c r="BO427" s="300"/>
      <c r="BP427" s="300"/>
      <c r="BQ427" s="300"/>
      <c r="BR427" s="66"/>
      <c r="BS427" s="301"/>
      <c r="BT427" s="302"/>
      <c r="BU427" s="324"/>
      <c r="BV427" s="324"/>
      <c r="BW427" s="324"/>
      <c r="BX427" s="324"/>
      <c r="BY427" s="324"/>
      <c r="BZ427" s="324"/>
      <c r="CA427" s="324"/>
      <c r="CB427" s="293"/>
      <c r="CC427" s="294"/>
      <c r="CD427" s="294"/>
      <c r="CE427" s="294"/>
      <c r="CF427" s="294"/>
      <c r="CG427" s="294"/>
      <c r="CH427" s="295"/>
      <c r="CI427" s="62">
        <f t="shared" si="19"/>
        <v>0</v>
      </c>
    </row>
    <row r="428" spans="1:87" ht="35.1" customHeight="1" x14ac:dyDescent="0.25">
      <c r="A428" s="40">
        <f t="shared" si="20"/>
        <v>416</v>
      </c>
      <c r="B428" s="304"/>
      <c r="C428" s="304"/>
      <c r="D428" s="305"/>
      <c r="E428" s="305"/>
      <c r="F428" s="305"/>
      <c r="G428" s="306"/>
      <c r="H428" s="307"/>
      <c r="I428" s="47"/>
      <c r="J428" s="72"/>
      <c r="K428" s="308"/>
      <c r="L428" s="308"/>
      <c r="M428" s="309"/>
      <c r="N428" s="309"/>
      <c r="O428" s="310"/>
      <c r="P428" s="310"/>
      <c r="Q428" s="311"/>
      <c r="R428" s="311"/>
      <c r="S428" s="298"/>
      <c r="T428" s="299"/>
      <c r="U428" s="298"/>
      <c r="V428" s="299"/>
      <c r="W428" s="312"/>
      <c r="X428" s="313"/>
      <c r="Y428" s="312"/>
      <c r="Z428" s="313"/>
      <c r="AA428" s="298"/>
      <c r="AB428" s="299"/>
      <c r="AC428" s="298"/>
      <c r="AD428" s="299"/>
      <c r="AE428" s="312"/>
      <c r="AF428" s="313"/>
      <c r="AG428" s="312"/>
      <c r="AH428" s="313"/>
      <c r="AI428" s="298"/>
      <c r="AJ428" s="299"/>
      <c r="AK428" s="298"/>
      <c r="AL428" s="299"/>
      <c r="AM428" s="312"/>
      <c r="AN428" s="313"/>
      <c r="AO428" s="312"/>
      <c r="AP428" s="313"/>
      <c r="AQ428" s="298"/>
      <c r="AR428" s="299"/>
      <c r="AS428" s="298"/>
      <c r="AT428" s="299"/>
      <c r="AU428" s="312"/>
      <c r="AV428" s="313"/>
      <c r="AW428" s="312"/>
      <c r="AX428" s="313"/>
      <c r="AY428" s="298"/>
      <c r="AZ428" s="299"/>
      <c r="BA428" s="298"/>
      <c r="BB428" s="299"/>
      <c r="BC428" s="312"/>
      <c r="BD428" s="313"/>
      <c r="BE428" s="312"/>
      <c r="BF428" s="313"/>
      <c r="BG428" s="298"/>
      <c r="BH428" s="299"/>
      <c r="BI428" s="298"/>
      <c r="BJ428" s="299"/>
      <c r="BK428" s="312"/>
      <c r="BL428" s="313"/>
      <c r="BM428" s="312"/>
      <c r="BN428" s="313"/>
      <c r="BO428" s="300"/>
      <c r="BP428" s="300"/>
      <c r="BQ428" s="300"/>
      <c r="BR428" s="66"/>
      <c r="BS428" s="314"/>
      <c r="BT428" s="315"/>
      <c r="BU428" s="324"/>
      <c r="BV428" s="324"/>
      <c r="BW428" s="324"/>
      <c r="BX428" s="324"/>
      <c r="BY428" s="324"/>
      <c r="BZ428" s="324"/>
      <c r="CA428" s="324"/>
      <c r="CB428" s="293"/>
      <c r="CC428" s="294"/>
      <c r="CD428" s="294"/>
      <c r="CE428" s="294"/>
      <c r="CF428" s="294"/>
      <c r="CG428" s="294"/>
      <c r="CH428" s="295"/>
      <c r="CI428" s="62">
        <f t="shared" si="19"/>
        <v>0</v>
      </c>
    </row>
    <row r="429" spans="1:87" ht="35.1" customHeight="1" x14ac:dyDescent="0.25">
      <c r="A429" s="40">
        <f t="shared" si="20"/>
        <v>417</v>
      </c>
      <c r="B429" s="305"/>
      <c r="C429" s="305"/>
      <c r="D429" s="316"/>
      <c r="E429" s="316"/>
      <c r="F429" s="316"/>
      <c r="G429" s="317"/>
      <c r="H429" s="318"/>
      <c r="I429" s="47"/>
      <c r="J429" s="71"/>
      <c r="K429" s="308"/>
      <c r="L429" s="308"/>
      <c r="M429" s="319"/>
      <c r="N429" s="319"/>
      <c r="O429" s="310"/>
      <c r="P429" s="310"/>
      <c r="Q429" s="320"/>
      <c r="R429" s="320"/>
      <c r="S429" s="298"/>
      <c r="T429" s="299"/>
      <c r="U429" s="298"/>
      <c r="V429" s="299"/>
      <c r="W429" s="296"/>
      <c r="X429" s="297"/>
      <c r="Y429" s="296"/>
      <c r="Z429" s="297"/>
      <c r="AA429" s="298"/>
      <c r="AB429" s="299"/>
      <c r="AC429" s="298"/>
      <c r="AD429" s="299"/>
      <c r="AE429" s="296"/>
      <c r="AF429" s="297"/>
      <c r="AG429" s="296"/>
      <c r="AH429" s="297"/>
      <c r="AI429" s="298"/>
      <c r="AJ429" s="299"/>
      <c r="AK429" s="298"/>
      <c r="AL429" s="299"/>
      <c r="AM429" s="296"/>
      <c r="AN429" s="297"/>
      <c r="AO429" s="296"/>
      <c r="AP429" s="297"/>
      <c r="AQ429" s="298"/>
      <c r="AR429" s="299"/>
      <c r="AS429" s="298"/>
      <c r="AT429" s="299"/>
      <c r="AU429" s="296"/>
      <c r="AV429" s="297"/>
      <c r="AW429" s="296"/>
      <c r="AX429" s="297"/>
      <c r="AY429" s="298"/>
      <c r="AZ429" s="299"/>
      <c r="BA429" s="298"/>
      <c r="BB429" s="299"/>
      <c r="BC429" s="296"/>
      <c r="BD429" s="297"/>
      <c r="BE429" s="296"/>
      <c r="BF429" s="297"/>
      <c r="BG429" s="298"/>
      <c r="BH429" s="299"/>
      <c r="BI429" s="298"/>
      <c r="BJ429" s="299"/>
      <c r="BK429" s="296"/>
      <c r="BL429" s="297"/>
      <c r="BM429" s="296"/>
      <c r="BN429" s="297"/>
      <c r="BO429" s="300"/>
      <c r="BP429" s="300"/>
      <c r="BQ429" s="300"/>
      <c r="BR429" s="66"/>
      <c r="BS429" s="301"/>
      <c r="BT429" s="302"/>
      <c r="BU429" s="324"/>
      <c r="BV429" s="324"/>
      <c r="BW429" s="324"/>
      <c r="BX429" s="324"/>
      <c r="BY429" s="324"/>
      <c r="BZ429" s="324"/>
      <c r="CA429" s="324"/>
      <c r="CB429" s="293"/>
      <c r="CC429" s="294"/>
      <c r="CD429" s="294"/>
      <c r="CE429" s="294"/>
      <c r="CF429" s="294"/>
      <c r="CG429" s="294"/>
      <c r="CH429" s="295"/>
      <c r="CI429" s="62">
        <f t="shared" si="19"/>
        <v>0</v>
      </c>
    </row>
    <row r="430" spans="1:87" ht="35.1" customHeight="1" x14ac:dyDescent="0.25">
      <c r="A430" s="40">
        <f t="shared" si="20"/>
        <v>418</v>
      </c>
      <c r="B430" s="304"/>
      <c r="C430" s="304"/>
      <c r="D430" s="305"/>
      <c r="E430" s="305"/>
      <c r="F430" s="305"/>
      <c r="G430" s="306"/>
      <c r="H430" s="307"/>
      <c r="I430" s="47"/>
      <c r="J430" s="72"/>
      <c r="K430" s="308"/>
      <c r="L430" s="308"/>
      <c r="M430" s="309"/>
      <c r="N430" s="309"/>
      <c r="O430" s="310"/>
      <c r="P430" s="310"/>
      <c r="Q430" s="311"/>
      <c r="R430" s="311"/>
      <c r="S430" s="298"/>
      <c r="T430" s="299"/>
      <c r="U430" s="298"/>
      <c r="V430" s="299"/>
      <c r="W430" s="312"/>
      <c r="X430" s="313"/>
      <c r="Y430" s="312"/>
      <c r="Z430" s="313"/>
      <c r="AA430" s="298"/>
      <c r="AB430" s="299"/>
      <c r="AC430" s="298"/>
      <c r="AD430" s="299"/>
      <c r="AE430" s="312"/>
      <c r="AF430" s="313"/>
      <c r="AG430" s="312"/>
      <c r="AH430" s="313"/>
      <c r="AI430" s="298"/>
      <c r="AJ430" s="299"/>
      <c r="AK430" s="298"/>
      <c r="AL430" s="299"/>
      <c r="AM430" s="312"/>
      <c r="AN430" s="313"/>
      <c r="AO430" s="312"/>
      <c r="AP430" s="313"/>
      <c r="AQ430" s="298"/>
      <c r="AR430" s="299"/>
      <c r="AS430" s="298"/>
      <c r="AT430" s="299"/>
      <c r="AU430" s="312"/>
      <c r="AV430" s="313"/>
      <c r="AW430" s="312"/>
      <c r="AX430" s="313"/>
      <c r="AY430" s="298"/>
      <c r="AZ430" s="299"/>
      <c r="BA430" s="298"/>
      <c r="BB430" s="299"/>
      <c r="BC430" s="312"/>
      <c r="BD430" s="313"/>
      <c r="BE430" s="312"/>
      <c r="BF430" s="313"/>
      <c r="BG430" s="298"/>
      <c r="BH430" s="299"/>
      <c r="BI430" s="298"/>
      <c r="BJ430" s="299"/>
      <c r="BK430" s="312"/>
      <c r="BL430" s="313"/>
      <c r="BM430" s="312"/>
      <c r="BN430" s="313"/>
      <c r="BO430" s="300"/>
      <c r="BP430" s="300"/>
      <c r="BQ430" s="300"/>
      <c r="BR430" s="66"/>
      <c r="BS430" s="314"/>
      <c r="BT430" s="315"/>
      <c r="BU430" s="324"/>
      <c r="BV430" s="324"/>
      <c r="BW430" s="324"/>
      <c r="BX430" s="324"/>
      <c r="BY430" s="324"/>
      <c r="BZ430" s="324"/>
      <c r="CA430" s="324"/>
      <c r="CB430" s="293"/>
      <c r="CC430" s="294"/>
      <c r="CD430" s="294"/>
      <c r="CE430" s="294"/>
      <c r="CF430" s="294"/>
      <c r="CG430" s="294"/>
      <c r="CH430" s="295"/>
      <c r="CI430" s="62">
        <f t="shared" si="19"/>
        <v>0</v>
      </c>
    </row>
    <row r="431" spans="1:87" ht="35.1" customHeight="1" x14ac:dyDescent="0.25">
      <c r="A431" s="40">
        <f t="shared" si="20"/>
        <v>419</v>
      </c>
      <c r="B431" s="305"/>
      <c r="C431" s="305"/>
      <c r="D431" s="316"/>
      <c r="E431" s="316"/>
      <c r="F431" s="316"/>
      <c r="G431" s="317"/>
      <c r="H431" s="318"/>
      <c r="I431" s="47"/>
      <c r="J431" s="71"/>
      <c r="K431" s="308"/>
      <c r="L431" s="308"/>
      <c r="M431" s="319"/>
      <c r="N431" s="319"/>
      <c r="O431" s="310"/>
      <c r="P431" s="310"/>
      <c r="Q431" s="320"/>
      <c r="R431" s="320"/>
      <c r="S431" s="298"/>
      <c r="T431" s="299"/>
      <c r="U431" s="298"/>
      <c r="V431" s="299"/>
      <c r="W431" s="296"/>
      <c r="X431" s="297"/>
      <c r="Y431" s="296"/>
      <c r="Z431" s="297"/>
      <c r="AA431" s="298"/>
      <c r="AB431" s="299"/>
      <c r="AC431" s="298"/>
      <c r="AD431" s="299"/>
      <c r="AE431" s="296"/>
      <c r="AF431" s="297"/>
      <c r="AG431" s="296"/>
      <c r="AH431" s="297"/>
      <c r="AI431" s="298"/>
      <c r="AJ431" s="299"/>
      <c r="AK431" s="298"/>
      <c r="AL431" s="299"/>
      <c r="AM431" s="296"/>
      <c r="AN431" s="297"/>
      <c r="AO431" s="296"/>
      <c r="AP431" s="297"/>
      <c r="AQ431" s="298"/>
      <c r="AR431" s="299"/>
      <c r="AS431" s="298"/>
      <c r="AT431" s="299"/>
      <c r="AU431" s="296"/>
      <c r="AV431" s="297"/>
      <c r="AW431" s="296"/>
      <c r="AX431" s="297"/>
      <c r="AY431" s="298"/>
      <c r="AZ431" s="299"/>
      <c r="BA431" s="298"/>
      <c r="BB431" s="299"/>
      <c r="BC431" s="296"/>
      <c r="BD431" s="297"/>
      <c r="BE431" s="296"/>
      <c r="BF431" s="297"/>
      <c r="BG431" s="298"/>
      <c r="BH431" s="299"/>
      <c r="BI431" s="298"/>
      <c r="BJ431" s="299"/>
      <c r="BK431" s="296"/>
      <c r="BL431" s="297"/>
      <c r="BM431" s="296"/>
      <c r="BN431" s="297"/>
      <c r="BO431" s="300"/>
      <c r="BP431" s="300"/>
      <c r="BQ431" s="300"/>
      <c r="BR431" s="66"/>
      <c r="BS431" s="301"/>
      <c r="BT431" s="302"/>
      <c r="BU431" s="324"/>
      <c r="BV431" s="324"/>
      <c r="BW431" s="324"/>
      <c r="BX431" s="324"/>
      <c r="BY431" s="324"/>
      <c r="BZ431" s="324"/>
      <c r="CA431" s="324"/>
      <c r="CB431" s="293"/>
      <c r="CC431" s="294"/>
      <c r="CD431" s="294"/>
      <c r="CE431" s="294"/>
      <c r="CF431" s="294"/>
      <c r="CG431" s="294"/>
      <c r="CH431" s="295"/>
      <c r="CI431" s="62">
        <f t="shared" si="19"/>
        <v>0</v>
      </c>
    </row>
    <row r="432" spans="1:87" ht="35.1" customHeight="1" x14ac:dyDescent="0.25">
      <c r="A432" s="40">
        <f t="shared" si="20"/>
        <v>420</v>
      </c>
      <c r="B432" s="304"/>
      <c r="C432" s="304"/>
      <c r="D432" s="305"/>
      <c r="E432" s="305"/>
      <c r="F432" s="305"/>
      <c r="G432" s="306"/>
      <c r="H432" s="307"/>
      <c r="I432" s="47"/>
      <c r="J432" s="72"/>
      <c r="K432" s="308"/>
      <c r="L432" s="308"/>
      <c r="M432" s="309"/>
      <c r="N432" s="309"/>
      <c r="O432" s="310"/>
      <c r="P432" s="310"/>
      <c r="Q432" s="311"/>
      <c r="R432" s="311"/>
      <c r="S432" s="298"/>
      <c r="T432" s="299"/>
      <c r="U432" s="298"/>
      <c r="V432" s="299"/>
      <c r="W432" s="312"/>
      <c r="X432" s="313"/>
      <c r="Y432" s="312"/>
      <c r="Z432" s="313"/>
      <c r="AA432" s="298"/>
      <c r="AB432" s="299"/>
      <c r="AC432" s="298"/>
      <c r="AD432" s="299"/>
      <c r="AE432" s="312"/>
      <c r="AF432" s="313"/>
      <c r="AG432" s="312"/>
      <c r="AH432" s="313"/>
      <c r="AI432" s="298"/>
      <c r="AJ432" s="299"/>
      <c r="AK432" s="298"/>
      <c r="AL432" s="299"/>
      <c r="AM432" s="312"/>
      <c r="AN432" s="313"/>
      <c r="AO432" s="312"/>
      <c r="AP432" s="313"/>
      <c r="AQ432" s="298"/>
      <c r="AR432" s="299"/>
      <c r="AS432" s="298"/>
      <c r="AT432" s="299"/>
      <c r="AU432" s="312"/>
      <c r="AV432" s="313"/>
      <c r="AW432" s="312"/>
      <c r="AX432" s="313"/>
      <c r="AY432" s="298"/>
      <c r="AZ432" s="299"/>
      <c r="BA432" s="298"/>
      <c r="BB432" s="299"/>
      <c r="BC432" s="312"/>
      <c r="BD432" s="313"/>
      <c r="BE432" s="312"/>
      <c r="BF432" s="313"/>
      <c r="BG432" s="298"/>
      <c r="BH432" s="299"/>
      <c r="BI432" s="298"/>
      <c r="BJ432" s="299"/>
      <c r="BK432" s="312"/>
      <c r="BL432" s="313"/>
      <c r="BM432" s="312"/>
      <c r="BN432" s="313"/>
      <c r="BO432" s="300"/>
      <c r="BP432" s="300"/>
      <c r="BQ432" s="300"/>
      <c r="BR432" s="66"/>
      <c r="BS432" s="314"/>
      <c r="BT432" s="315"/>
      <c r="BU432" s="324"/>
      <c r="BV432" s="324"/>
      <c r="BW432" s="324"/>
      <c r="BX432" s="324"/>
      <c r="BY432" s="324"/>
      <c r="BZ432" s="324"/>
      <c r="CA432" s="324"/>
      <c r="CB432" s="293"/>
      <c r="CC432" s="294"/>
      <c r="CD432" s="294"/>
      <c r="CE432" s="294"/>
      <c r="CF432" s="294"/>
      <c r="CG432" s="294"/>
      <c r="CH432" s="295"/>
      <c r="CI432" s="62">
        <f t="shared" si="19"/>
        <v>0</v>
      </c>
    </row>
    <row r="433" spans="1:87" ht="35.1" customHeight="1" x14ac:dyDescent="0.25">
      <c r="A433" s="40">
        <f>ROW(A421)</f>
        <v>421</v>
      </c>
      <c r="B433" s="305"/>
      <c r="C433" s="305"/>
      <c r="D433" s="316"/>
      <c r="E433" s="316"/>
      <c r="F433" s="316"/>
      <c r="G433" s="317"/>
      <c r="H433" s="318"/>
      <c r="I433" s="47"/>
      <c r="J433" s="71"/>
      <c r="K433" s="308"/>
      <c r="L433" s="308"/>
      <c r="M433" s="319"/>
      <c r="N433" s="319"/>
      <c r="O433" s="310"/>
      <c r="P433" s="310"/>
      <c r="Q433" s="320"/>
      <c r="R433" s="320"/>
      <c r="S433" s="298"/>
      <c r="T433" s="299"/>
      <c r="U433" s="298"/>
      <c r="V433" s="299"/>
      <c r="W433" s="296"/>
      <c r="X433" s="297"/>
      <c r="Y433" s="296"/>
      <c r="Z433" s="297"/>
      <c r="AA433" s="298"/>
      <c r="AB433" s="299"/>
      <c r="AC433" s="298"/>
      <c r="AD433" s="299"/>
      <c r="AE433" s="296"/>
      <c r="AF433" s="297"/>
      <c r="AG433" s="296"/>
      <c r="AH433" s="297"/>
      <c r="AI433" s="298"/>
      <c r="AJ433" s="299"/>
      <c r="AK433" s="298"/>
      <c r="AL433" s="299"/>
      <c r="AM433" s="296"/>
      <c r="AN433" s="297"/>
      <c r="AO433" s="296"/>
      <c r="AP433" s="297"/>
      <c r="AQ433" s="298"/>
      <c r="AR433" s="299"/>
      <c r="AS433" s="298"/>
      <c r="AT433" s="299"/>
      <c r="AU433" s="296"/>
      <c r="AV433" s="297"/>
      <c r="AW433" s="296"/>
      <c r="AX433" s="297"/>
      <c r="AY433" s="298"/>
      <c r="AZ433" s="299"/>
      <c r="BA433" s="298"/>
      <c r="BB433" s="299"/>
      <c r="BC433" s="296"/>
      <c r="BD433" s="297"/>
      <c r="BE433" s="296"/>
      <c r="BF433" s="297"/>
      <c r="BG433" s="298"/>
      <c r="BH433" s="299"/>
      <c r="BI433" s="298"/>
      <c r="BJ433" s="299"/>
      <c r="BK433" s="296"/>
      <c r="BL433" s="297"/>
      <c r="BM433" s="296"/>
      <c r="BN433" s="297"/>
      <c r="BO433" s="321"/>
      <c r="BP433" s="322"/>
      <c r="BQ433" s="323"/>
      <c r="BR433" s="66"/>
      <c r="BS433" s="301"/>
      <c r="BT433" s="302"/>
      <c r="BU433" s="324"/>
      <c r="BV433" s="324"/>
      <c r="BW433" s="324"/>
      <c r="BX433" s="324"/>
      <c r="BY433" s="324"/>
      <c r="BZ433" s="324"/>
      <c r="CA433" s="324"/>
      <c r="CB433" s="293"/>
      <c r="CC433" s="294"/>
      <c r="CD433" s="294"/>
      <c r="CE433" s="294"/>
      <c r="CF433" s="294"/>
      <c r="CG433" s="294"/>
      <c r="CH433" s="295"/>
      <c r="CI433" s="62">
        <f t="shared" si="19"/>
        <v>0</v>
      </c>
    </row>
    <row r="434" spans="1:87" ht="35.1" customHeight="1" x14ac:dyDescent="0.25">
      <c r="A434" s="40">
        <f t="shared" ref="A434:A460" si="21">ROW(A422)</f>
        <v>422</v>
      </c>
      <c r="B434" s="304"/>
      <c r="C434" s="304"/>
      <c r="D434" s="305"/>
      <c r="E434" s="305"/>
      <c r="F434" s="305"/>
      <c r="G434" s="306"/>
      <c r="H434" s="307"/>
      <c r="I434" s="47"/>
      <c r="J434" s="72"/>
      <c r="K434" s="308"/>
      <c r="L434" s="308"/>
      <c r="M434" s="309"/>
      <c r="N434" s="309"/>
      <c r="O434" s="310"/>
      <c r="P434" s="310"/>
      <c r="Q434" s="311"/>
      <c r="R434" s="311"/>
      <c r="S434" s="298"/>
      <c r="T434" s="299"/>
      <c r="U434" s="298"/>
      <c r="V434" s="299"/>
      <c r="W434" s="312"/>
      <c r="X434" s="313"/>
      <c r="Y434" s="312"/>
      <c r="Z434" s="313"/>
      <c r="AA434" s="298"/>
      <c r="AB434" s="299"/>
      <c r="AC434" s="298"/>
      <c r="AD434" s="299"/>
      <c r="AE434" s="312"/>
      <c r="AF434" s="313"/>
      <c r="AG434" s="312"/>
      <c r="AH434" s="313"/>
      <c r="AI434" s="298"/>
      <c r="AJ434" s="299"/>
      <c r="AK434" s="298"/>
      <c r="AL434" s="299"/>
      <c r="AM434" s="312"/>
      <c r="AN434" s="313"/>
      <c r="AO434" s="312"/>
      <c r="AP434" s="313"/>
      <c r="AQ434" s="298"/>
      <c r="AR434" s="299"/>
      <c r="AS434" s="298"/>
      <c r="AT434" s="299"/>
      <c r="AU434" s="312"/>
      <c r="AV434" s="313"/>
      <c r="AW434" s="312"/>
      <c r="AX434" s="313"/>
      <c r="AY434" s="298"/>
      <c r="AZ434" s="299"/>
      <c r="BA434" s="298"/>
      <c r="BB434" s="299"/>
      <c r="BC434" s="312"/>
      <c r="BD434" s="313"/>
      <c r="BE434" s="312"/>
      <c r="BF434" s="313"/>
      <c r="BG434" s="298"/>
      <c r="BH434" s="299"/>
      <c r="BI434" s="298"/>
      <c r="BJ434" s="299"/>
      <c r="BK434" s="312"/>
      <c r="BL434" s="313"/>
      <c r="BM434" s="312"/>
      <c r="BN434" s="313"/>
      <c r="BO434" s="300"/>
      <c r="BP434" s="300"/>
      <c r="BQ434" s="300"/>
      <c r="BR434" s="66"/>
      <c r="BS434" s="314"/>
      <c r="BT434" s="315"/>
      <c r="BU434" s="324"/>
      <c r="BV434" s="324"/>
      <c r="BW434" s="324"/>
      <c r="BX434" s="324"/>
      <c r="BY434" s="324"/>
      <c r="BZ434" s="324"/>
      <c r="CA434" s="324"/>
      <c r="CB434" s="293"/>
      <c r="CC434" s="294"/>
      <c r="CD434" s="294"/>
      <c r="CE434" s="294"/>
      <c r="CF434" s="294"/>
      <c r="CG434" s="294"/>
      <c r="CH434" s="295"/>
      <c r="CI434" s="62">
        <f t="shared" si="19"/>
        <v>0</v>
      </c>
    </row>
    <row r="435" spans="1:87" ht="35.1" customHeight="1" x14ac:dyDescent="0.25">
      <c r="A435" s="40">
        <f t="shared" si="21"/>
        <v>423</v>
      </c>
      <c r="B435" s="305"/>
      <c r="C435" s="305"/>
      <c r="D435" s="316"/>
      <c r="E435" s="316"/>
      <c r="F435" s="316"/>
      <c r="G435" s="317"/>
      <c r="H435" s="318"/>
      <c r="I435" s="47"/>
      <c r="J435" s="71"/>
      <c r="K435" s="308"/>
      <c r="L435" s="308"/>
      <c r="M435" s="319"/>
      <c r="N435" s="319"/>
      <c r="O435" s="310"/>
      <c r="P435" s="310"/>
      <c r="Q435" s="320"/>
      <c r="R435" s="320"/>
      <c r="S435" s="298"/>
      <c r="T435" s="299"/>
      <c r="U435" s="298"/>
      <c r="V435" s="299"/>
      <c r="W435" s="296"/>
      <c r="X435" s="297"/>
      <c r="Y435" s="296"/>
      <c r="Z435" s="297"/>
      <c r="AA435" s="298"/>
      <c r="AB435" s="299"/>
      <c r="AC435" s="298"/>
      <c r="AD435" s="299"/>
      <c r="AE435" s="296"/>
      <c r="AF435" s="297"/>
      <c r="AG435" s="296"/>
      <c r="AH435" s="297"/>
      <c r="AI435" s="298"/>
      <c r="AJ435" s="299"/>
      <c r="AK435" s="298"/>
      <c r="AL435" s="299"/>
      <c r="AM435" s="296"/>
      <c r="AN435" s="297"/>
      <c r="AO435" s="296"/>
      <c r="AP435" s="297"/>
      <c r="AQ435" s="298"/>
      <c r="AR435" s="299"/>
      <c r="AS435" s="298"/>
      <c r="AT435" s="299"/>
      <c r="AU435" s="296"/>
      <c r="AV435" s="297"/>
      <c r="AW435" s="296"/>
      <c r="AX435" s="297"/>
      <c r="AY435" s="298"/>
      <c r="AZ435" s="299"/>
      <c r="BA435" s="298"/>
      <c r="BB435" s="299"/>
      <c r="BC435" s="296"/>
      <c r="BD435" s="297"/>
      <c r="BE435" s="296"/>
      <c r="BF435" s="297"/>
      <c r="BG435" s="298"/>
      <c r="BH435" s="299"/>
      <c r="BI435" s="298"/>
      <c r="BJ435" s="299"/>
      <c r="BK435" s="296"/>
      <c r="BL435" s="297"/>
      <c r="BM435" s="296"/>
      <c r="BN435" s="297"/>
      <c r="BO435" s="300"/>
      <c r="BP435" s="300"/>
      <c r="BQ435" s="300"/>
      <c r="BR435" s="66"/>
      <c r="BS435" s="301"/>
      <c r="BT435" s="302"/>
      <c r="BU435" s="324"/>
      <c r="BV435" s="324"/>
      <c r="BW435" s="324"/>
      <c r="BX435" s="324"/>
      <c r="BY435" s="324"/>
      <c r="BZ435" s="324"/>
      <c r="CA435" s="324"/>
      <c r="CB435" s="293"/>
      <c r="CC435" s="294"/>
      <c r="CD435" s="294"/>
      <c r="CE435" s="294"/>
      <c r="CF435" s="294"/>
      <c r="CG435" s="294"/>
      <c r="CH435" s="295"/>
      <c r="CI435" s="62">
        <f t="shared" si="19"/>
        <v>0</v>
      </c>
    </row>
    <row r="436" spans="1:87" ht="35.1" customHeight="1" x14ac:dyDescent="0.25">
      <c r="A436" s="40">
        <f t="shared" si="21"/>
        <v>424</v>
      </c>
      <c r="B436" s="304"/>
      <c r="C436" s="304"/>
      <c r="D436" s="305"/>
      <c r="E436" s="305"/>
      <c r="F436" s="305"/>
      <c r="G436" s="306"/>
      <c r="H436" s="307"/>
      <c r="I436" s="47"/>
      <c r="J436" s="72"/>
      <c r="K436" s="308"/>
      <c r="L436" s="308"/>
      <c r="M436" s="309"/>
      <c r="N436" s="309"/>
      <c r="O436" s="310"/>
      <c r="P436" s="310"/>
      <c r="Q436" s="311"/>
      <c r="R436" s="311"/>
      <c r="S436" s="298"/>
      <c r="T436" s="299"/>
      <c r="U436" s="298"/>
      <c r="V436" s="299"/>
      <c r="W436" s="312"/>
      <c r="X436" s="313"/>
      <c r="Y436" s="312"/>
      <c r="Z436" s="313"/>
      <c r="AA436" s="298"/>
      <c r="AB436" s="299"/>
      <c r="AC436" s="298"/>
      <c r="AD436" s="299"/>
      <c r="AE436" s="312"/>
      <c r="AF436" s="313"/>
      <c r="AG436" s="312"/>
      <c r="AH436" s="313"/>
      <c r="AI436" s="298"/>
      <c r="AJ436" s="299"/>
      <c r="AK436" s="298"/>
      <c r="AL436" s="299"/>
      <c r="AM436" s="312"/>
      <c r="AN436" s="313"/>
      <c r="AO436" s="312"/>
      <c r="AP436" s="313"/>
      <c r="AQ436" s="298"/>
      <c r="AR436" s="299"/>
      <c r="AS436" s="298"/>
      <c r="AT436" s="299"/>
      <c r="AU436" s="312"/>
      <c r="AV436" s="313"/>
      <c r="AW436" s="312"/>
      <c r="AX436" s="313"/>
      <c r="AY436" s="298"/>
      <c r="AZ436" s="299"/>
      <c r="BA436" s="298"/>
      <c r="BB436" s="299"/>
      <c r="BC436" s="312"/>
      <c r="BD436" s="313"/>
      <c r="BE436" s="312"/>
      <c r="BF436" s="313"/>
      <c r="BG436" s="298"/>
      <c r="BH436" s="299"/>
      <c r="BI436" s="298"/>
      <c r="BJ436" s="299"/>
      <c r="BK436" s="312"/>
      <c r="BL436" s="313"/>
      <c r="BM436" s="312"/>
      <c r="BN436" s="313"/>
      <c r="BO436" s="300"/>
      <c r="BP436" s="300"/>
      <c r="BQ436" s="300"/>
      <c r="BR436" s="66"/>
      <c r="BS436" s="314"/>
      <c r="BT436" s="315"/>
      <c r="BU436" s="324"/>
      <c r="BV436" s="324"/>
      <c r="BW436" s="324"/>
      <c r="BX436" s="324"/>
      <c r="BY436" s="324"/>
      <c r="BZ436" s="324"/>
      <c r="CA436" s="324"/>
      <c r="CB436" s="293"/>
      <c r="CC436" s="294"/>
      <c r="CD436" s="294"/>
      <c r="CE436" s="294"/>
      <c r="CF436" s="294"/>
      <c r="CG436" s="294"/>
      <c r="CH436" s="295"/>
      <c r="CI436" s="62">
        <f t="shared" si="19"/>
        <v>0</v>
      </c>
    </row>
    <row r="437" spans="1:87" ht="35.1" customHeight="1" x14ac:dyDescent="0.25">
      <c r="A437" s="40">
        <f t="shared" si="21"/>
        <v>425</v>
      </c>
      <c r="B437" s="305"/>
      <c r="C437" s="305"/>
      <c r="D437" s="316"/>
      <c r="E437" s="316"/>
      <c r="F437" s="316"/>
      <c r="G437" s="317"/>
      <c r="H437" s="318"/>
      <c r="I437" s="47"/>
      <c r="J437" s="71"/>
      <c r="K437" s="308"/>
      <c r="L437" s="308"/>
      <c r="M437" s="319"/>
      <c r="N437" s="319"/>
      <c r="O437" s="310"/>
      <c r="P437" s="310"/>
      <c r="Q437" s="320"/>
      <c r="R437" s="320"/>
      <c r="S437" s="298"/>
      <c r="T437" s="299"/>
      <c r="U437" s="298"/>
      <c r="V437" s="299"/>
      <c r="W437" s="296"/>
      <c r="X437" s="297"/>
      <c r="Y437" s="296"/>
      <c r="Z437" s="297"/>
      <c r="AA437" s="298"/>
      <c r="AB437" s="299"/>
      <c r="AC437" s="298"/>
      <c r="AD437" s="299"/>
      <c r="AE437" s="296"/>
      <c r="AF437" s="297"/>
      <c r="AG437" s="296"/>
      <c r="AH437" s="297"/>
      <c r="AI437" s="298"/>
      <c r="AJ437" s="299"/>
      <c r="AK437" s="298"/>
      <c r="AL437" s="299"/>
      <c r="AM437" s="296"/>
      <c r="AN437" s="297"/>
      <c r="AO437" s="296"/>
      <c r="AP437" s="297"/>
      <c r="AQ437" s="298"/>
      <c r="AR437" s="299"/>
      <c r="AS437" s="298"/>
      <c r="AT437" s="299"/>
      <c r="AU437" s="296"/>
      <c r="AV437" s="297"/>
      <c r="AW437" s="296"/>
      <c r="AX437" s="297"/>
      <c r="AY437" s="298"/>
      <c r="AZ437" s="299"/>
      <c r="BA437" s="298"/>
      <c r="BB437" s="299"/>
      <c r="BC437" s="296"/>
      <c r="BD437" s="297"/>
      <c r="BE437" s="296"/>
      <c r="BF437" s="297"/>
      <c r="BG437" s="298"/>
      <c r="BH437" s="299"/>
      <c r="BI437" s="298"/>
      <c r="BJ437" s="299"/>
      <c r="BK437" s="296"/>
      <c r="BL437" s="297"/>
      <c r="BM437" s="296"/>
      <c r="BN437" s="297"/>
      <c r="BO437" s="300"/>
      <c r="BP437" s="300"/>
      <c r="BQ437" s="300"/>
      <c r="BR437" s="66"/>
      <c r="BS437" s="301"/>
      <c r="BT437" s="302"/>
      <c r="BU437" s="324"/>
      <c r="BV437" s="324"/>
      <c r="BW437" s="324"/>
      <c r="BX437" s="324"/>
      <c r="BY437" s="324"/>
      <c r="BZ437" s="324"/>
      <c r="CA437" s="324"/>
      <c r="CB437" s="293"/>
      <c r="CC437" s="294"/>
      <c r="CD437" s="294"/>
      <c r="CE437" s="294"/>
      <c r="CF437" s="294"/>
      <c r="CG437" s="294"/>
      <c r="CH437" s="295"/>
      <c r="CI437" s="62">
        <f t="shared" si="19"/>
        <v>0</v>
      </c>
    </row>
    <row r="438" spans="1:87" ht="35.1" customHeight="1" x14ac:dyDescent="0.25">
      <c r="A438" s="40">
        <f t="shared" si="21"/>
        <v>426</v>
      </c>
      <c r="B438" s="304"/>
      <c r="C438" s="304"/>
      <c r="D438" s="305"/>
      <c r="E438" s="305"/>
      <c r="F438" s="305"/>
      <c r="G438" s="306"/>
      <c r="H438" s="307"/>
      <c r="I438" s="47"/>
      <c r="J438" s="72"/>
      <c r="K438" s="308"/>
      <c r="L438" s="308"/>
      <c r="M438" s="309"/>
      <c r="N438" s="309"/>
      <c r="O438" s="310"/>
      <c r="P438" s="310"/>
      <c r="Q438" s="311"/>
      <c r="R438" s="311"/>
      <c r="S438" s="298"/>
      <c r="T438" s="299"/>
      <c r="U438" s="298"/>
      <c r="V438" s="299"/>
      <c r="W438" s="312"/>
      <c r="X438" s="313"/>
      <c r="Y438" s="312"/>
      <c r="Z438" s="313"/>
      <c r="AA438" s="298"/>
      <c r="AB438" s="299"/>
      <c r="AC438" s="298"/>
      <c r="AD438" s="299"/>
      <c r="AE438" s="312"/>
      <c r="AF438" s="313"/>
      <c r="AG438" s="312"/>
      <c r="AH438" s="313"/>
      <c r="AI438" s="298"/>
      <c r="AJ438" s="299"/>
      <c r="AK438" s="298"/>
      <c r="AL438" s="299"/>
      <c r="AM438" s="312"/>
      <c r="AN438" s="313"/>
      <c r="AO438" s="312"/>
      <c r="AP438" s="313"/>
      <c r="AQ438" s="298"/>
      <c r="AR438" s="299"/>
      <c r="AS438" s="298"/>
      <c r="AT438" s="299"/>
      <c r="AU438" s="312"/>
      <c r="AV438" s="313"/>
      <c r="AW438" s="312"/>
      <c r="AX438" s="313"/>
      <c r="AY438" s="298"/>
      <c r="AZ438" s="299"/>
      <c r="BA438" s="298"/>
      <c r="BB438" s="299"/>
      <c r="BC438" s="312"/>
      <c r="BD438" s="313"/>
      <c r="BE438" s="312"/>
      <c r="BF438" s="313"/>
      <c r="BG438" s="298"/>
      <c r="BH438" s="299"/>
      <c r="BI438" s="298"/>
      <c r="BJ438" s="299"/>
      <c r="BK438" s="312"/>
      <c r="BL438" s="313"/>
      <c r="BM438" s="312"/>
      <c r="BN438" s="313"/>
      <c r="BO438" s="300"/>
      <c r="BP438" s="300"/>
      <c r="BQ438" s="300"/>
      <c r="BR438" s="66"/>
      <c r="BS438" s="314"/>
      <c r="BT438" s="315"/>
      <c r="BU438" s="324"/>
      <c r="BV438" s="324"/>
      <c r="BW438" s="324"/>
      <c r="BX438" s="324"/>
      <c r="BY438" s="324"/>
      <c r="BZ438" s="324"/>
      <c r="CA438" s="324"/>
      <c r="CB438" s="293"/>
      <c r="CC438" s="294"/>
      <c r="CD438" s="294"/>
      <c r="CE438" s="294"/>
      <c r="CF438" s="294"/>
      <c r="CG438" s="294"/>
      <c r="CH438" s="295"/>
      <c r="CI438" s="62">
        <f t="shared" si="19"/>
        <v>0</v>
      </c>
    </row>
    <row r="439" spans="1:87" ht="35.1" customHeight="1" x14ac:dyDescent="0.25">
      <c r="A439" s="40">
        <f t="shared" si="21"/>
        <v>427</v>
      </c>
      <c r="B439" s="305"/>
      <c r="C439" s="305"/>
      <c r="D439" s="316"/>
      <c r="E439" s="316"/>
      <c r="F439" s="316"/>
      <c r="G439" s="317"/>
      <c r="H439" s="318"/>
      <c r="I439" s="47"/>
      <c r="J439" s="71"/>
      <c r="K439" s="308"/>
      <c r="L439" s="308"/>
      <c r="M439" s="319"/>
      <c r="N439" s="319"/>
      <c r="O439" s="310"/>
      <c r="P439" s="310"/>
      <c r="Q439" s="320"/>
      <c r="R439" s="320"/>
      <c r="S439" s="298"/>
      <c r="T439" s="299"/>
      <c r="U439" s="298"/>
      <c r="V439" s="299"/>
      <c r="W439" s="296"/>
      <c r="X439" s="297"/>
      <c r="Y439" s="296"/>
      <c r="Z439" s="297"/>
      <c r="AA439" s="298"/>
      <c r="AB439" s="299"/>
      <c r="AC439" s="298"/>
      <c r="AD439" s="299"/>
      <c r="AE439" s="296"/>
      <c r="AF439" s="297"/>
      <c r="AG439" s="296"/>
      <c r="AH439" s="297"/>
      <c r="AI439" s="298"/>
      <c r="AJ439" s="299"/>
      <c r="AK439" s="298"/>
      <c r="AL439" s="299"/>
      <c r="AM439" s="296"/>
      <c r="AN439" s="297"/>
      <c r="AO439" s="296"/>
      <c r="AP439" s="297"/>
      <c r="AQ439" s="298"/>
      <c r="AR439" s="299"/>
      <c r="AS439" s="298"/>
      <c r="AT439" s="299"/>
      <c r="AU439" s="296"/>
      <c r="AV439" s="297"/>
      <c r="AW439" s="296"/>
      <c r="AX439" s="297"/>
      <c r="AY439" s="298"/>
      <c r="AZ439" s="299"/>
      <c r="BA439" s="298"/>
      <c r="BB439" s="299"/>
      <c r="BC439" s="296"/>
      <c r="BD439" s="297"/>
      <c r="BE439" s="296"/>
      <c r="BF439" s="297"/>
      <c r="BG439" s="298"/>
      <c r="BH439" s="299"/>
      <c r="BI439" s="298"/>
      <c r="BJ439" s="299"/>
      <c r="BK439" s="296"/>
      <c r="BL439" s="297"/>
      <c r="BM439" s="296"/>
      <c r="BN439" s="297"/>
      <c r="BO439" s="300"/>
      <c r="BP439" s="300"/>
      <c r="BQ439" s="300"/>
      <c r="BR439" s="66"/>
      <c r="BS439" s="301"/>
      <c r="BT439" s="302"/>
      <c r="BU439" s="324"/>
      <c r="BV439" s="324"/>
      <c r="BW439" s="324"/>
      <c r="BX439" s="324"/>
      <c r="BY439" s="324"/>
      <c r="BZ439" s="324"/>
      <c r="CA439" s="324"/>
      <c r="CB439" s="293"/>
      <c r="CC439" s="294"/>
      <c r="CD439" s="294"/>
      <c r="CE439" s="294"/>
      <c r="CF439" s="294"/>
      <c r="CG439" s="294"/>
      <c r="CH439" s="295"/>
      <c r="CI439" s="62">
        <f t="shared" si="19"/>
        <v>0</v>
      </c>
    </row>
    <row r="440" spans="1:87" ht="35.1" customHeight="1" x14ac:dyDescent="0.25">
      <c r="A440" s="40">
        <f t="shared" si="21"/>
        <v>428</v>
      </c>
      <c r="B440" s="304"/>
      <c r="C440" s="304"/>
      <c r="D440" s="305"/>
      <c r="E440" s="305"/>
      <c r="F440" s="305"/>
      <c r="G440" s="306"/>
      <c r="H440" s="307"/>
      <c r="I440" s="47"/>
      <c r="J440" s="72"/>
      <c r="K440" s="308"/>
      <c r="L440" s="308"/>
      <c r="M440" s="309"/>
      <c r="N440" s="309"/>
      <c r="O440" s="310"/>
      <c r="P440" s="310"/>
      <c r="Q440" s="311"/>
      <c r="R440" s="311"/>
      <c r="S440" s="298"/>
      <c r="T440" s="299"/>
      <c r="U440" s="298"/>
      <c r="V440" s="299"/>
      <c r="W440" s="312"/>
      <c r="X440" s="313"/>
      <c r="Y440" s="312"/>
      <c r="Z440" s="313"/>
      <c r="AA440" s="298"/>
      <c r="AB440" s="299"/>
      <c r="AC440" s="298"/>
      <c r="AD440" s="299"/>
      <c r="AE440" s="312"/>
      <c r="AF440" s="313"/>
      <c r="AG440" s="312"/>
      <c r="AH440" s="313"/>
      <c r="AI440" s="298"/>
      <c r="AJ440" s="299"/>
      <c r="AK440" s="298"/>
      <c r="AL440" s="299"/>
      <c r="AM440" s="312"/>
      <c r="AN440" s="313"/>
      <c r="AO440" s="312"/>
      <c r="AP440" s="313"/>
      <c r="AQ440" s="298"/>
      <c r="AR440" s="299"/>
      <c r="AS440" s="298"/>
      <c r="AT440" s="299"/>
      <c r="AU440" s="312"/>
      <c r="AV440" s="313"/>
      <c r="AW440" s="312"/>
      <c r="AX440" s="313"/>
      <c r="AY440" s="298"/>
      <c r="AZ440" s="299"/>
      <c r="BA440" s="298"/>
      <c r="BB440" s="299"/>
      <c r="BC440" s="312"/>
      <c r="BD440" s="313"/>
      <c r="BE440" s="312"/>
      <c r="BF440" s="313"/>
      <c r="BG440" s="298"/>
      <c r="BH440" s="299"/>
      <c r="BI440" s="298"/>
      <c r="BJ440" s="299"/>
      <c r="BK440" s="312"/>
      <c r="BL440" s="313"/>
      <c r="BM440" s="312"/>
      <c r="BN440" s="313"/>
      <c r="BO440" s="300"/>
      <c r="BP440" s="300"/>
      <c r="BQ440" s="300"/>
      <c r="BR440" s="66"/>
      <c r="BS440" s="314"/>
      <c r="BT440" s="315"/>
      <c r="BU440" s="324"/>
      <c r="BV440" s="324"/>
      <c r="BW440" s="324"/>
      <c r="BX440" s="324"/>
      <c r="BY440" s="324"/>
      <c r="BZ440" s="324"/>
      <c r="CA440" s="324"/>
      <c r="CB440" s="293"/>
      <c r="CC440" s="294"/>
      <c r="CD440" s="294"/>
      <c r="CE440" s="294"/>
      <c r="CF440" s="294"/>
      <c r="CG440" s="294"/>
      <c r="CH440" s="295"/>
      <c r="CI440" s="62">
        <f t="shared" si="19"/>
        <v>0</v>
      </c>
    </row>
    <row r="441" spans="1:87" ht="35.1" customHeight="1" x14ac:dyDescent="0.25">
      <c r="A441" s="40">
        <f t="shared" si="21"/>
        <v>429</v>
      </c>
      <c r="B441" s="305"/>
      <c r="C441" s="305"/>
      <c r="D441" s="316"/>
      <c r="E441" s="316"/>
      <c r="F441" s="316"/>
      <c r="G441" s="317"/>
      <c r="H441" s="318"/>
      <c r="I441" s="47"/>
      <c r="J441" s="71"/>
      <c r="K441" s="308"/>
      <c r="L441" s="308"/>
      <c r="M441" s="319"/>
      <c r="N441" s="319"/>
      <c r="O441" s="310"/>
      <c r="P441" s="310"/>
      <c r="Q441" s="320"/>
      <c r="R441" s="320"/>
      <c r="S441" s="298"/>
      <c r="T441" s="299"/>
      <c r="U441" s="298"/>
      <c r="V441" s="299"/>
      <c r="W441" s="296"/>
      <c r="X441" s="297"/>
      <c r="Y441" s="296"/>
      <c r="Z441" s="297"/>
      <c r="AA441" s="298"/>
      <c r="AB441" s="299"/>
      <c r="AC441" s="298"/>
      <c r="AD441" s="299"/>
      <c r="AE441" s="296"/>
      <c r="AF441" s="297"/>
      <c r="AG441" s="296"/>
      <c r="AH441" s="297"/>
      <c r="AI441" s="298"/>
      <c r="AJ441" s="299"/>
      <c r="AK441" s="298"/>
      <c r="AL441" s="299"/>
      <c r="AM441" s="296"/>
      <c r="AN441" s="297"/>
      <c r="AO441" s="296"/>
      <c r="AP441" s="297"/>
      <c r="AQ441" s="298"/>
      <c r="AR441" s="299"/>
      <c r="AS441" s="298"/>
      <c r="AT441" s="299"/>
      <c r="AU441" s="296"/>
      <c r="AV441" s="297"/>
      <c r="AW441" s="296"/>
      <c r="AX441" s="297"/>
      <c r="AY441" s="298"/>
      <c r="AZ441" s="299"/>
      <c r="BA441" s="298"/>
      <c r="BB441" s="299"/>
      <c r="BC441" s="296"/>
      <c r="BD441" s="297"/>
      <c r="BE441" s="296"/>
      <c r="BF441" s="297"/>
      <c r="BG441" s="298"/>
      <c r="BH441" s="299"/>
      <c r="BI441" s="298"/>
      <c r="BJ441" s="299"/>
      <c r="BK441" s="296"/>
      <c r="BL441" s="297"/>
      <c r="BM441" s="296"/>
      <c r="BN441" s="297"/>
      <c r="BO441" s="300"/>
      <c r="BP441" s="300"/>
      <c r="BQ441" s="300"/>
      <c r="BR441" s="66"/>
      <c r="BS441" s="301"/>
      <c r="BT441" s="302"/>
      <c r="BU441" s="324"/>
      <c r="BV441" s="324"/>
      <c r="BW441" s="324"/>
      <c r="BX441" s="324"/>
      <c r="BY441" s="324"/>
      <c r="BZ441" s="324"/>
      <c r="CA441" s="324"/>
      <c r="CB441" s="293"/>
      <c r="CC441" s="294"/>
      <c r="CD441" s="294"/>
      <c r="CE441" s="294"/>
      <c r="CF441" s="294"/>
      <c r="CG441" s="294"/>
      <c r="CH441" s="295"/>
      <c r="CI441" s="62">
        <f t="shared" si="19"/>
        <v>0</v>
      </c>
    </row>
    <row r="442" spans="1:87" ht="35.1" customHeight="1" x14ac:dyDescent="0.25">
      <c r="A442" s="40">
        <f t="shared" si="21"/>
        <v>430</v>
      </c>
      <c r="B442" s="304"/>
      <c r="C442" s="304"/>
      <c r="D442" s="305"/>
      <c r="E442" s="305"/>
      <c r="F442" s="305"/>
      <c r="G442" s="306"/>
      <c r="H442" s="307"/>
      <c r="I442" s="47"/>
      <c r="J442" s="72"/>
      <c r="K442" s="308"/>
      <c r="L442" s="308"/>
      <c r="M442" s="309"/>
      <c r="N442" s="309"/>
      <c r="O442" s="310"/>
      <c r="P442" s="310"/>
      <c r="Q442" s="311"/>
      <c r="R442" s="311"/>
      <c r="S442" s="298"/>
      <c r="T442" s="299"/>
      <c r="U442" s="298"/>
      <c r="V442" s="299"/>
      <c r="W442" s="312"/>
      <c r="X442" s="313"/>
      <c r="Y442" s="312"/>
      <c r="Z442" s="313"/>
      <c r="AA442" s="298"/>
      <c r="AB442" s="299"/>
      <c r="AC442" s="298"/>
      <c r="AD442" s="299"/>
      <c r="AE442" s="312"/>
      <c r="AF442" s="313"/>
      <c r="AG442" s="312"/>
      <c r="AH442" s="313"/>
      <c r="AI442" s="298"/>
      <c r="AJ442" s="299"/>
      <c r="AK442" s="298"/>
      <c r="AL442" s="299"/>
      <c r="AM442" s="312"/>
      <c r="AN442" s="313"/>
      <c r="AO442" s="312"/>
      <c r="AP442" s="313"/>
      <c r="AQ442" s="298"/>
      <c r="AR442" s="299"/>
      <c r="AS442" s="298"/>
      <c r="AT442" s="299"/>
      <c r="AU442" s="312"/>
      <c r="AV442" s="313"/>
      <c r="AW442" s="312"/>
      <c r="AX442" s="313"/>
      <c r="AY442" s="298"/>
      <c r="AZ442" s="299"/>
      <c r="BA442" s="298"/>
      <c r="BB442" s="299"/>
      <c r="BC442" s="312"/>
      <c r="BD442" s="313"/>
      <c r="BE442" s="312"/>
      <c r="BF442" s="313"/>
      <c r="BG442" s="298"/>
      <c r="BH442" s="299"/>
      <c r="BI442" s="298"/>
      <c r="BJ442" s="299"/>
      <c r="BK442" s="312"/>
      <c r="BL442" s="313"/>
      <c r="BM442" s="312"/>
      <c r="BN442" s="313"/>
      <c r="BO442" s="300"/>
      <c r="BP442" s="300"/>
      <c r="BQ442" s="300"/>
      <c r="BR442" s="66"/>
      <c r="BS442" s="314"/>
      <c r="BT442" s="315"/>
      <c r="BU442" s="324"/>
      <c r="BV442" s="324"/>
      <c r="BW442" s="324"/>
      <c r="BX442" s="324"/>
      <c r="BY442" s="324"/>
      <c r="BZ442" s="324"/>
      <c r="CA442" s="324"/>
      <c r="CB442" s="293"/>
      <c r="CC442" s="294"/>
      <c r="CD442" s="294"/>
      <c r="CE442" s="294"/>
      <c r="CF442" s="294"/>
      <c r="CG442" s="294"/>
      <c r="CH442" s="295"/>
      <c r="CI442" s="62">
        <f t="shared" si="19"/>
        <v>0</v>
      </c>
    </row>
    <row r="443" spans="1:87" ht="35.1" customHeight="1" x14ac:dyDescent="0.25">
      <c r="A443" s="40">
        <f t="shared" si="21"/>
        <v>431</v>
      </c>
      <c r="B443" s="305"/>
      <c r="C443" s="305"/>
      <c r="D443" s="316"/>
      <c r="E443" s="316"/>
      <c r="F443" s="316"/>
      <c r="G443" s="317"/>
      <c r="H443" s="318"/>
      <c r="I443" s="47"/>
      <c r="J443" s="71"/>
      <c r="K443" s="308"/>
      <c r="L443" s="308"/>
      <c r="M443" s="319"/>
      <c r="N443" s="319"/>
      <c r="O443" s="310"/>
      <c r="P443" s="310"/>
      <c r="Q443" s="320"/>
      <c r="R443" s="320"/>
      <c r="S443" s="298"/>
      <c r="T443" s="299"/>
      <c r="U443" s="298"/>
      <c r="V443" s="299"/>
      <c r="W443" s="296"/>
      <c r="X443" s="297"/>
      <c r="Y443" s="296"/>
      <c r="Z443" s="297"/>
      <c r="AA443" s="298"/>
      <c r="AB443" s="299"/>
      <c r="AC443" s="298"/>
      <c r="AD443" s="299"/>
      <c r="AE443" s="296"/>
      <c r="AF443" s="297"/>
      <c r="AG443" s="296"/>
      <c r="AH443" s="297"/>
      <c r="AI443" s="298"/>
      <c r="AJ443" s="299"/>
      <c r="AK443" s="298"/>
      <c r="AL443" s="299"/>
      <c r="AM443" s="296"/>
      <c r="AN443" s="297"/>
      <c r="AO443" s="296"/>
      <c r="AP443" s="297"/>
      <c r="AQ443" s="298"/>
      <c r="AR443" s="299"/>
      <c r="AS443" s="298"/>
      <c r="AT443" s="299"/>
      <c r="AU443" s="296"/>
      <c r="AV443" s="297"/>
      <c r="AW443" s="296"/>
      <c r="AX443" s="297"/>
      <c r="AY443" s="298"/>
      <c r="AZ443" s="299"/>
      <c r="BA443" s="298"/>
      <c r="BB443" s="299"/>
      <c r="BC443" s="296"/>
      <c r="BD443" s="297"/>
      <c r="BE443" s="296"/>
      <c r="BF443" s="297"/>
      <c r="BG443" s="298"/>
      <c r="BH443" s="299"/>
      <c r="BI443" s="298"/>
      <c r="BJ443" s="299"/>
      <c r="BK443" s="296"/>
      <c r="BL443" s="297"/>
      <c r="BM443" s="296"/>
      <c r="BN443" s="297"/>
      <c r="BO443" s="300"/>
      <c r="BP443" s="300"/>
      <c r="BQ443" s="300"/>
      <c r="BR443" s="66"/>
      <c r="BS443" s="301"/>
      <c r="BT443" s="302"/>
      <c r="BU443" s="324"/>
      <c r="BV443" s="324"/>
      <c r="BW443" s="324"/>
      <c r="BX443" s="324"/>
      <c r="BY443" s="324"/>
      <c r="BZ443" s="324"/>
      <c r="CA443" s="324"/>
      <c r="CB443" s="293"/>
      <c r="CC443" s="294"/>
      <c r="CD443" s="294"/>
      <c r="CE443" s="294"/>
      <c r="CF443" s="294"/>
      <c r="CG443" s="294"/>
      <c r="CH443" s="295"/>
      <c r="CI443" s="62">
        <f t="shared" si="19"/>
        <v>0</v>
      </c>
    </row>
    <row r="444" spans="1:87" ht="35.1" customHeight="1" x14ac:dyDescent="0.25">
      <c r="A444" s="40">
        <f t="shared" si="21"/>
        <v>432</v>
      </c>
      <c r="B444" s="304"/>
      <c r="C444" s="304"/>
      <c r="D444" s="305"/>
      <c r="E444" s="305"/>
      <c r="F444" s="305"/>
      <c r="G444" s="306"/>
      <c r="H444" s="307"/>
      <c r="I444" s="47"/>
      <c r="J444" s="72"/>
      <c r="K444" s="308"/>
      <c r="L444" s="308"/>
      <c r="M444" s="309"/>
      <c r="N444" s="309"/>
      <c r="O444" s="310"/>
      <c r="P444" s="310"/>
      <c r="Q444" s="311"/>
      <c r="R444" s="311"/>
      <c r="S444" s="298"/>
      <c r="T444" s="299"/>
      <c r="U444" s="298"/>
      <c r="V444" s="299"/>
      <c r="W444" s="312"/>
      <c r="X444" s="313"/>
      <c r="Y444" s="312"/>
      <c r="Z444" s="313"/>
      <c r="AA444" s="298"/>
      <c r="AB444" s="299"/>
      <c r="AC444" s="298"/>
      <c r="AD444" s="299"/>
      <c r="AE444" s="312"/>
      <c r="AF444" s="313"/>
      <c r="AG444" s="312"/>
      <c r="AH444" s="313"/>
      <c r="AI444" s="298"/>
      <c r="AJ444" s="299"/>
      <c r="AK444" s="298"/>
      <c r="AL444" s="299"/>
      <c r="AM444" s="312"/>
      <c r="AN444" s="313"/>
      <c r="AO444" s="312"/>
      <c r="AP444" s="313"/>
      <c r="AQ444" s="298"/>
      <c r="AR444" s="299"/>
      <c r="AS444" s="298"/>
      <c r="AT444" s="299"/>
      <c r="AU444" s="312"/>
      <c r="AV444" s="313"/>
      <c r="AW444" s="312"/>
      <c r="AX444" s="313"/>
      <c r="AY444" s="298"/>
      <c r="AZ444" s="299"/>
      <c r="BA444" s="298"/>
      <c r="BB444" s="299"/>
      <c r="BC444" s="312"/>
      <c r="BD444" s="313"/>
      <c r="BE444" s="312"/>
      <c r="BF444" s="313"/>
      <c r="BG444" s="298"/>
      <c r="BH444" s="299"/>
      <c r="BI444" s="298"/>
      <c r="BJ444" s="299"/>
      <c r="BK444" s="312"/>
      <c r="BL444" s="313"/>
      <c r="BM444" s="312"/>
      <c r="BN444" s="313"/>
      <c r="BO444" s="300"/>
      <c r="BP444" s="300"/>
      <c r="BQ444" s="300"/>
      <c r="BR444" s="66"/>
      <c r="BS444" s="314"/>
      <c r="BT444" s="315"/>
      <c r="BU444" s="324"/>
      <c r="BV444" s="324"/>
      <c r="BW444" s="324"/>
      <c r="BX444" s="324"/>
      <c r="BY444" s="324"/>
      <c r="BZ444" s="324"/>
      <c r="CA444" s="324"/>
      <c r="CB444" s="293"/>
      <c r="CC444" s="294"/>
      <c r="CD444" s="294"/>
      <c r="CE444" s="294"/>
      <c r="CF444" s="294"/>
      <c r="CG444" s="294"/>
      <c r="CH444" s="295"/>
      <c r="CI444" s="62">
        <f t="shared" si="19"/>
        <v>0</v>
      </c>
    </row>
    <row r="445" spans="1:87" ht="35.1" customHeight="1" x14ac:dyDescent="0.25">
      <c r="A445" s="40">
        <f t="shared" si="21"/>
        <v>433</v>
      </c>
      <c r="B445" s="305"/>
      <c r="C445" s="305"/>
      <c r="D445" s="316"/>
      <c r="E445" s="316"/>
      <c r="F445" s="316"/>
      <c r="G445" s="317"/>
      <c r="H445" s="318"/>
      <c r="I445" s="47"/>
      <c r="J445" s="71"/>
      <c r="K445" s="308"/>
      <c r="L445" s="308"/>
      <c r="M445" s="319"/>
      <c r="N445" s="319"/>
      <c r="O445" s="310"/>
      <c r="P445" s="310"/>
      <c r="Q445" s="320"/>
      <c r="R445" s="320"/>
      <c r="S445" s="298"/>
      <c r="T445" s="299"/>
      <c r="U445" s="298"/>
      <c r="V445" s="299"/>
      <c r="W445" s="296"/>
      <c r="X445" s="297"/>
      <c r="Y445" s="296"/>
      <c r="Z445" s="297"/>
      <c r="AA445" s="298"/>
      <c r="AB445" s="299"/>
      <c r="AC445" s="298"/>
      <c r="AD445" s="299"/>
      <c r="AE445" s="296"/>
      <c r="AF445" s="297"/>
      <c r="AG445" s="296"/>
      <c r="AH445" s="297"/>
      <c r="AI445" s="298"/>
      <c r="AJ445" s="299"/>
      <c r="AK445" s="298"/>
      <c r="AL445" s="299"/>
      <c r="AM445" s="296"/>
      <c r="AN445" s="297"/>
      <c r="AO445" s="296"/>
      <c r="AP445" s="297"/>
      <c r="AQ445" s="298"/>
      <c r="AR445" s="299"/>
      <c r="AS445" s="298"/>
      <c r="AT445" s="299"/>
      <c r="AU445" s="296"/>
      <c r="AV445" s="297"/>
      <c r="AW445" s="296"/>
      <c r="AX445" s="297"/>
      <c r="AY445" s="298"/>
      <c r="AZ445" s="299"/>
      <c r="BA445" s="298"/>
      <c r="BB445" s="299"/>
      <c r="BC445" s="296"/>
      <c r="BD445" s="297"/>
      <c r="BE445" s="296"/>
      <c r="BF445" s="297"/>
      <c r="BG445" s="298"/>
      <c r="BH445" s="299"/>
      <c r="BI445" s="298"/>
      <c r="BJ445" s="299"/>
      <c r="BK445" s="296"/>
      <c r="BL445" s="297"/>
      <c r="BM445" s="296"/>
      <c r="BN445" s="297"/>
      <c r="BO445" s="300"/>
      <c r="BP445" s="300"/>
      <c r="BQ445" s="300"/>
      <c r="BR445" s="66"/>
      <c r="BS445" s="301"/>
      <c r="BT445" s="302"/>
      <c r="BU445" s="324"/>
      <c r="BV445" s="324"/>
      <c r="BW445" s="324"/>
      <c r="BX445" s="324"/>
      <c r="BY445" s="324"/>
      <c r="BZ445" s="324"/>
      <c r="CA445" s="324"/>
      <c r="CB445" s="293"/>
      <c r="CC445" s="294"/>
      <c r="CD445" s="294"/>
      <c r="CE445" s="294"/>
      <c r="CF445" s="294"/>
      <c r="CG445" s="294"/>
      <c r="CH445" s="295"/>
      <c r="CI445" s="62">
        <f t="shared" si="19"/>
        <v>0</v>
      </c>
    </row>
    <row r="446" spans="1:87" ht="35.1" customHeight="1" x14ac:dyDescent="0.25">
      <c r="A446" s="40">
        <f t="shared" si="21"/>
        <v>434</v>
      </c>
      <c r="B446" s="304"/>
      <c r="C446" s="304"/>
      <c r="D446" s="305"/>
      <c r="E446" s="305"/>
      <c r="F446" s="305"/>
      <c r="G446" s="306"/>
      <c r="H446" s="307"/>
      <c r="I446" s="47"/>
      <c r="J446" s="72"/>
      <c r="K446" s="308"/>
      <c r="L446" s="308"/>
      <c r="M446" s="309"/>
      <c r="N446" s="309"/>
      <c r="O446" s="310"/>
      <c r="P446" s="310"/>
      <c r="Q446" s="311"/>
      <c r="R446" s="311"/>
      <c r="S446" s="298"/>
      <c r="T446" s="299"/>
      <c r="U446" s="298"/>
      <c r="V446" s="299"/>
      <c r="W446" s="312"/>
      <c r="X446" s="313"/>
      <c r="Y446" s="312"/>
      <c r="Z446" s="313"/>
      <c r="AA446" s="298"/>
      <c r="AB446" s="299"/>
      <c r="AC446" s="298"/>
      <c r="AD446" s="299"/>
      <c r="AE446" s="312"/>
      <c r="AF446" s="313"/>
      <c r="AG446" s="312"/>
      <c r="AH446" s="313"/>
      <c r="AI446" s="298"/>
      <c r="AJ446" s="299"/>
      <c r="AK446" s="298"/>
      <c r="AL446" s="299"/>
      <c r="AM446" s="312"/>
      <c r="AN446" s="313"/>
      <c r="AO446" s="312"/>
      <c r="AP446" s="313"/>
      <c r="AQ446" s="298"/>
      <c r="AR446" s="299"/>
      <c r="AS446" s="298"/>
      <c r="AT446" s="299"/>
      <c r="AU446" s="312"/>
      <c r="AV446" s="313"/>
      <c r="AW446" s="312"/>
      <c r="AX446" s="313"/>
      <c r="AY446" s="298"/>
      <c r="AZ446" s="299"/>
      <c r="BA446" s="298"/>
      <c r="BB446" s="299"/>
      <c r="BC446" s="312"/>
      <c r="BD446" s="313"/>
      <c r="BE446" s="312"/>
      <c r="BF446" s="313"/>
      <c r="BG446" s="298"/>
      <c r="BH446" s="299"/>
      <c r="BI446" s="298"/>
      <c r="BJ446" s="299"/>
      <c r="BK446" s="312"/>
      <c r="BL446" s="313"/>
      <c r="BM446" s="312"/>
      <c r="BN446" s="313"/>
      <c r="BO446" s="300"/>
      <c r="BP446" s="300"/>
      <c r="BQ446" s="300"/>
      <c r="BR446" s="66"/>
      <c r="BS446" s="314"/>
      <c r="BT446" s="315"/>
      <c r="BU446" s="324"/>
      <c r="BV446" s="324"/>
      <c r="BW446" s="324"/>
      <c r="BX446" s="324"/>
      <c r="BY446" s="324"/>
      <c r="BZ446" s="324"/>
      <c r="CA446" s="324"/>
      <c r="CB446" s="293"/>
      <c r="CC446" s="294"/>
      <c r="CD446" s="294"/>
      <c r="CE446" s="294"/>
      <c r="CF446" s="294"/>
      <c r="CG446" s="294"/>
      <c r="CH446" s="295"/>
      <c r="CI446" s="62">
        <f t="shared" si="19"/>
        <v>0</v>
      </c>
    </row>
    <row r="447" spans="1:87" ht="35.1" customHeight="1" x14ac:dyDescent="0.25">
      <c r="A447" s="40">
        <f>ROW(A435)</f>
        <v>435</v>
      </c>
      <c r="B447" s="305"/>
      <c r="C447" s="305"/>
      <c r="D447" s="316"/>
      <c r="E447" s="316"/>
      <c r="F447" s="316"/>
      <c r="G447" s="317"/>
      <c r="H447" s="318"/>
      <c r="I447" s="47"/>
      <c r="J447" s="71"/>
      <c r="K447" s="308"/>
      <c r="L447" s="308"/>
      <c r="M447" s="319"/>
      <c r="N447" s="319"/>
      <c r="O447" s="310"/>
      <c r="P447" s="310"/>
      <c r="Q447" s="320"/>
      <c r="R447" s="320"/>
      <c r="S447" s="298"/>
      <c r="T447" s="299"/>
      <c r="U447" s="298"/>
      <c r="V447" s="299"/>
      <c r="W447" s="296"/>
      <c r="X447" s="297"/>
      <c r="Y447" s="296"/>
      <c r="Z447" s="297"/>
      <c r="AA447" s="298"/>
      <c r="AB447" s="299"/>
      <c r="AC447" s="298"/>
      <c r="AD447" s="299"/>
      <c r="AE447" s="296"/>
      <c r="AF447" s="297"/>
      <c r="AG447" s="296"/>
      <c r="AH447" s="297"/>
      <c r="AI447" s="298"/>
      <c r="AJ447" s="299"/>
      <c r="AK447" s="298"/>
      <c r="AL447" s="299"/>
      <c r="AM447" s="296"/>
      <c r="AN447" s="297"/>
      <c r="AO447" s="296"/>
      <c r="AP447" s="297"/>
      <c r="AQ447" s="298"/>
      <c r="AR447" s="299"/>
      <c r="AS447" s="298"/>
      <c r="AT447" s="299"/>
      <c r="AU447" s="296"/>
      <c r="AV447" s="297"/>
      <c r="AW447" s="296"/>
      <c r="AX447" s="297"/>
      <c r="AY447" s="298"/>
      <c r="AZ447" s="299"/>
      <c r="BA447" s="298"/>
      <c r="BB447" s="299"/>
      <c r="BC447" s="296"/>
      <c r="BD447" s="297"/>
      <c r="BE447" s="296"/>
      <c r="BF447" s="297"/>
      <c r="BG447" s="298"/>
      <c r="BH447" s="299"/>
      <c r="BI447" s="298"/>
      <c r="BJ447" s="299"/>
      <c r="BK447" s="296"/>
      <c r="BL447" s="297"/>
      <c r="BM447" s="296"/>
      <c r="BN447" s="297"/>
      <c r="BO447" s="321"/>
      <c r="BP447" s="322"/>
      <c r="BQ447" s="323"/>
      <c r="BR447" s="66"/>
      <c r="BS447" s="301"/>
      <c r="BT447" s="302"/>
      <c r="BU447" s="324"/>
      <c r="BV447" s="324"/>
      <c r="BW447" s="324"/>
      <c r="BX447" s="324"/>
      <c r="BY447" s="324"/>
      <c r="BZ447" s="324"/>
      <c r="CA447" s="324"/>
      <c r="CB447" s="293"/>
      <c r="CC447" s="294"/>
      <c r="CD447" s="294"/>
      <c r="CE447" s="294"/>
      <c r="CF447" s="294"/>
      <c r="CG447" s="294"/>
      <c r="CH447" s="295"/>
      <c r="CI447" s="62">
        <f t="shared" si="19"/>
        <v>0</v>
      </c>
    </row>
    <row r="448" spans="1:87" ht="35.1" customHeight="1" x14ac:dyDescent="0.25">
      <c r="A448" s="40">
        <f t="shared" si="21"/>
        <v>436</v>
      </c>
      <c r="B448" s="304"/>
      <c r="C448" s="304"/>
      <c r="D448" s="305"/>
      <c r="E448" s="305"/>
      <c r="F448" s="305"/>
      <c r="G448" s="306"/>
      <c r="H448" s="307"/>
      <c r="I448" s="47"/>
      <c r="J448" s="72"/>
      <c r="K448" s="308"/>
      <c r="L448" s="308"/>
      <c r="M448" s="309"/>
      <c r="N448" s="309"/>
      <c r="O448" s="310"/>
      <c r="P448" s="310"/>
      <c r="Q448" s="311"/>
      <c r="R448" s="311"/>
      <c r="S448" s="298"/>
      <c r="T448" s="299"/>
      <c r="U448" s="298"/>
      <c r="V448" s="299"/>
      <c r="W448" s="312"/>
      <c r="X448" s="313"/>
      <c r="Y448" s="312"/>
      <c r="Z448" s="313"/>
      <c r="AA448" s="298"/>
      <c r="AB448" s="299"/>
      <c r="AC448" s="298"/>
      <c r="AD448" s="299"/>
      <c r="AE448" s="312"/>
      <c r="AF448" s="313"/>
      <c r="AG448" s="312"/>
      <c r="AH448" s="313"/>
      <c r="AI448" s="298"/>
      <c r="AJ448" s="299"/>
      <c r="AK448" s="298"/>
      <c r="AL448" s="299"/>
      <c r="AM448" s="312"/>
      <c r="AN448" s="313"/>
      <c r="AO448" s="312"/>
      <c r="AP448" s="313"/>
      <c r="AQ448" s="298"/>
      <c r="AR448" s="299"/>
      <c r="AS448" s="298"/>
      <c r="AT448" s="299"/>
      <c r="AU448" s="312"/>
      <c r="AV448" s="313"/>
      <c r="AW448" s="312"/>
      <c r="AX448" s="313"/>
      <c r="AY448" s="298"/>
      <c r="AZ448" s="299"/>
      <c r="BA448" s="298"/>
      <c r="BB448" s="299"/>
      <c r="BC448" s="312"/>
      <c r="BD448" s="313"/>
      <c r="BE448" s="312"/>
      <c r="BF448" s="313"/>
      <c r="BG448" s="298"/>
      <c r="BH448" s="299"/>
      <c r="BI448" s="298"/>
      <c r="BJ448" s="299"/>
      <c r="BK448" s="312"/>
      <c r="BL448" s="313"/>
      <c r="BM448" s="312"/>
      <c r="BN448" s="313"/>
      <c r="BO448" s="300"/>
      <c r="BP448" s="300"/>
      <c r="BQ448" s="300"/>
      <c r="BR448" s="66"/>
      <c r="BS448" s="314"/>
      <c r="BT448" s="315"/>
      <c r="BU448" s="324"/>
      <c r="BV448" s="324"/>
      <c r="BW448" s="324"/>
      <c r="BX448" s="324"/>
      <c r="BY448" s="324"/>
      <c r="BZ448" s="324"/>
      <c r="CA448" s="324"/>
      <c r="CB448" s="293"/>
      <c r="CC448" s="294"/>
      <c r="CD448" s="294"/>
      <c r="CE448" s="294"/>
      <c r="CF448" s="294"/>
      <c r="CG448" s="294"/>
      <c r="CH448" s="295"/>
      <c r="CI448" s="62">
        <f t="shared" si="19"/>
        <v>0</v>
      </c>
    </row>
    <row r="449" spans="1:87" ht="35.1" customHeight="1" x14ac:dyDescent="0.25">
      <c r="A449" s="40">
        <f t="shared" si="21"/>
        <v>437</v>
      </c>
      <c r="B449" s="305"/>
      <c r="C449" s="305"/>
      <c r="D449" s="316"/>
      <c r="E449" s="316"/>
      <c r="F449" s="316"/>
      <c r="G449" s="317"/>
      <c r="H449" s="318"/>
      <c r="I449" s="47"/>
      <c r="J449" s="71"/>
      <c r="K449" s="308"/>
      <c r="L449" s="308"/>
      <c r="M449" s="319"/>
      <c r="N449" s="319"/>
      <c r="O449" s="310"/>
      <c r="P449" s="310"/>
      <c r="Q449" s="320"/>
      <c r="R449" s="320"/>
      <c r="S449" s="298"/>
      <c r="T449" s="299"/>
      <c r="U449" s="298"/>
      <c r="V449" s="299"/>
      <c r="W449" s="296"/>
      <c r="X449" s="297"/>
      <c r="Y449" s="296"/>
      <c r="Z449" s="297"/>
      <c r="AA449" s="298"/>
      <c r="AB449" s="299"/>
      <c r="AC449" s="298"/>
      <c r="AD449" s="299"/>
      <c r="AE449" s="296"/>
      <c r="AF449" s="297"/>
      <c r="AG449" s="296"/>
      <c r="AH449" s="297"/>
      <c r="AI449" s="298"/>
      <c r="AJ449" s="299"/>
      <c r="AK449" s="298"/>
      <c r="AL449" s="299"/>
      <c r="AM449" s="296"/>
      <c r="AN449" s="297"/>
      <c r="AO449" s="296"/>
      <c r="AP449" s="297"/>
      <c r="AQ449" s="298"/>
      <c r="AR449" s="299"/>
      <c r="AS449" s="298"/>
      <c r="AT449" s="299"/>
      <c r="AU449" s="296"/>
      <c r="AV449" s="297"/>
      <c r="AW449" s="296"/>
      <c r="AX449" s="297"/>
      <c r="AY449" s="298"/>
      <c r="AZ449" s="299"/>
      <c r="BA449" s="298"/>
      <c r="BB449" s="299"/>
      <c r="BC449" s="296"/>
      <c r="BD449" s="297"/>
      <c r="BE449" s="296"/>
      <c r="BF449" s="297"/>
      <c r="BG449" s="298"/>
      <c r="BH449" s="299"/>
      <c r="BI449" s="298"/>
      <c r="BJ449" s="299"/>
      <c r="BK449" s="296"/>
      <c r="BL449" s="297"/>
      <c r="BM449" s="296"/>
      <c r="BN449" s="297"/>
      <c r="BO449" s="300"/>
      <c r="BP449" s="300"/>
      <c r="BQ449" s="300"/>
      <c r="BR449" s="66"/>
      <c r="BS449" s="301"/>
      <c r="BT449" s="302"/>
      <c r="BU449" s="324"/>
      <c r="BV449" s="324"/>
      <c r="BW449" s="324"/>
      <c r="BX449" s="324"/>
      <c r="BY449" s="324"/>
      <c r="BZ449" s="324"/>
      <c r="CA449" s="324"/>
      <c r="CB449" s="293"/>
      <c r="CC449" s="294"/>
      <c r="CD449" s="294"/>
      <c r="CE449" s="294"/>
      <c r="CF449" s="294"/>
      <c r="CG449" s="294"/>
      <c r="CH449" s="295"/>
      <c r="CI449" s="62">
        <f t="shared" si="19"/>
        <v>0</v>
      </c>
    </row>
    <row r="450" spans="1:87" ht="35.1" customHeight="1" x14ac:dyDescent="0.25">
      <c r="A450" s="40">
        <f t="shared" si="21"/>
        <v>438</v>
      </c>
      <c r="B450" s="304"/>
      <c r="C450" s="304"/>
      <c r="D450" s="305"/>
      <c r="E450" s="305"/>
      <c r="F450" s="305"/>
      <c r="G450" s="306"/>
      <c r="H450" s="307"/>
      <c r="I450" s="47"/>
      <c r="J450" s="72"/>
      <c r="K450" s="308"/>
      <c r="L450" s="308"/>
      <c r="M450" s="309"/>
      <c r="N450" s="309"/>
      <c r="O450" s="310"/>
      <c r="P450" s="310"/>
      <c r="Q450" s="311"/>
      <c r="R450" s="311"/>
      <c r="S450" s="298"/>
      <c r="T450" s="299"/>
      <c r="U450" s="298"/>
      <c r="V450" s="299"/>
      <c r="W450" s="312"/>
      <c r="X450" s="313"/>
      <c r="Y450" s="312"/>
      <c r="Z450" s="313"/>
      <c r="AA450" s="298"/>
      <c r="AB450" s="299"/>
      <c r="AC450" s="298"/>
      <c r="AD450" s="299"/>
      <c r="AE450" s="312"/>
      <c r="AF450" s="313"/>
      <c r="AG450" s="312"/>
      <c r="AH450" s="313"/>
      <c r="AI450" s="298"/>
      <c r="AJ450" s="299"/>
      <c r="AK450" s="298"/>
      <c r="AL450" s="299"/>
      <c r="AM450" s="312"/>
      <c r="AN450" s="313"/>
      <c r="AO450" s="312"/>
      <c r="AP450" s="313"/>
      <c r="AQ450" s="298"/>
      <c r="AR450" s="299"/>
      <c r="AS450" s="298"/>
      <c r="AT450" s="299"/>
      <c r="AU450" s="312"/>
      <c r="AV450" s="313"/>
      <c r="AW450" s="312"/>
      <c r="AX450" s="313"/>
      <c r="AY450" s="298"/>
      <c r="AZ450" s="299"/>
      <c r="BA450" s="298"/>
      <c r="BB450" s="299"/>
      <c r="BC450" s="312"/>
      <c r="BD450" s="313"/>
      <c r="BE450" s="312"/>
      <c r="BF450" s="313"/>
      <c r="BG450" s="298"/>
      <c r="BH450" s="299"/>
      <c r="BI450" s="298"/>
      <c r="BJ450" s="299"/>
      <c r="BK450" s="312"/>
      <c r="BL450" s="313"/>
      <c r="BM450" s="312"/>
      <c r="BN450" s="313"/>
      <c r="BO450" s="300"/>
      <c r="BP450" s="300"/>
      <c r="BQ450" s="300"/>
      <c r="BR450" s="66"/>
      <c r="BS450" s="314"/>
      <c r="BT450" s="315"/>
      <c r="BU450" s="324"/>
      <c r="BV450" s="324"/>
      <c r="BW450" s="324"/>
      <c r="BX450" s="324"/>
      <c r="BY450" s="324"/>
      <c r="BZ450" s="324"/>
      <c r="CA450" s="324"/>
      <c r="CB450" s="293"/>
      <c r="CC450" s="294"/>
      <c r="CD450" s="294"/>
      <c r="CE450" s="294"/>
      <c r="CF450" s="294"/>
      <c r="CG450" s="294"/>
      <c r="CH450" s="295"/>
      <c r="CI450" s="62">
        <f t="shared" si="19"/>
        <v>0</v>
      </c>
    </row>
    <row r="451" spans="1:87" ht="35.1" customHeight="1" x14ac:dyDescent="0.25">
      <c r="A451" s="40">
        <f t="shared" si="21"/>
        <v>439</v>
      </c>
      <c r="B451" s="305"/>
      <c r="C451" s="305"/>
      <c r="D451" s="316"/>
      <c r="E451" s="316"/>
      <c r="F451" s="316"/>
      <c r="G451" s="317"/>
      <c r="H451" s="318"/>
      <c r="I451" s="47"/>
      <c r="J451" s="71"/>
      <c r="K451" s="308"/>
      <c r="L451" s="308"/>
      <c r="M451" s="319"/>
      <c r="N451" s="319"/>
      <c r="O451" s="310"/>
      <c r="P451" s="310"/>
      <c r="Q451" s="320"/>
      <c r="R451" s="320"/>
      <c r="S451" s="298"/>
      <c r="T451" s="299"/>
      <c r="U451" s="298"/>
      <c r="V451" s="299"/>
      <c r="W451" s="296"/>
      <c r="X451" s="297"/>
      <c r="Y451" s="296"/>
      <c r="Z451" s="297"/>
      <c r="AA451" s="298"/>
      <c r="AB451" s="299"/>
      <c r="AC451" s="298"/>
      <c r="AD451" s="299"/>
      <c r="AE451" s="296"/>
      <c r="AF451" s="297"/>
      <c r="AG451" s="296"/>
      <c r="AH451" s="297"/>
      <c r="AI451" s="298"/>
      <c r="AJ451" s="299"/>
      <c r="AK451" s="298"/>
      <c r="AL451" s="299"/>
      <c r="AM451" s="296"/>
      <c r="AN451" s="297"/>
      <c r="AO451" s="296"/>
      <c r="AP451" s="297"/>
      <c r="AQ451" s="298"/>
      <c r="AR451" s="299"/>
      <c r="AS451" s="298"/>
      <c r="AT451" s="299"/>
      <c r="AU451" s="296"/>
      <c r="AV451" s="297"/>
      <c r="AW451" s="296"/>
      <c r="AX451" s="297"/>
      <c r="AY451" s="298"/>
      <c r="AZ451" s="299"/>
      <c r="BA451" s="298"/>
      <c r="BB451" s="299"/>
      <c r="BC451" s="296"/>
      <c r="BD451" s="297"/>
      <c r="BE451" s="296"/>
      <c r="BF451" s="297"/>
      <c r="BG451" s="298"/>
      <c r="BH451" s="299"/>
      <c r="BI451" s="298"/>
      <c r="BJ451" s="299"/>
      <c r="BK451" s="296"/>
      <c r="BL451" s="297"/>
      <c r="BM451" s="296"/>
      <c r="BN451" s="297"/>
      <c r="BO451" s="300"/>
      <c r="BP451" s="300"/>
      <c r="BQ451" s="300"/>
      <c r="BR451" s="66"/>
      <c r="BS451" s="301"/>
      <c r="BT451" s="302"/>
      <c r="BU451" s="324"/>
      <c r="BV451" s="324"/>
      <c r="BW451" s="324"/>
      <c r="BX451" s="324"/>
      <c r="BY451" s="324"/>
      <c r="BZ451" s="324"/>
      <c r="CA451" s="324"/>
      <c r="CB451" s="293"/>
      <c r="CC451" s="294"/>
      <c r="CD451" s="294"/>
      <c r="CE451" s="294"/>
      <c r="CF451" s="294"/>
      <c r="CG451" s="294"/>
      <c r="CH451" s="295"/>
      <c r="CI451" s="62">
        <f t="shared" si="19"/>
        <v>0</v>
      </c>
    </row>
    <row r="452" spans="1:87" ht="35.1" customHeight="1" x14ac:dyDescent="0.25">
      <c r="A452" s="40">
        <f t="shared" si="21"/>
        <v>440</v>
      </c>
      <c r="B452" s="304"/>
      <c r="C452" s="304"/>
      <c r="D452" s="305"/>
      <c r="E452" s="305"/>
      <c r="F452" s="305"/>
      <c r="G452" s="306"/>
      <c r="H452" s="307"/>
      <c r="I452" s="47"/>
      <c r="J452" s="72"/>
      <c r="K452" s="308"/>
      <c r="L452" s="308"/>
      <c r="M452" s="309"/>
      <c r="N452" s="309"/>
      <c r="O452" s="310"/>
      <c r="P452" s="310"/>
      <c r="Q452" s="311"/>
      <c r="R452" s="311"/>
      <c r="S452" s="298"/>
      <c r="T452" s="299"/>
      <c r="U452" s="298"/>
      <c r="V452" s="299"/>
      <c r="W452" s="312"/>
      <c r="X452" s="313"/>
      <c r="Y452" s="312"/>
      <c r="Z452" s="313"/>
      <c r="AA452" s="298"/>
      <c r="AB452" s="299"/>
      <c r="AC452" s="298"/>
      <c r="AD452" s="299"/>
      <c r="AE452" s="312"/>
      <c r="AF452" s="313"/>
      <c r="AG452" s="312"/>
      <c r="AH452" s="313"/>
      <c r="AI452" s="298"/>
      <c r="AJ452" s="299"/>
      <c r="AK452" s="298"/>
      <c r="AL452" s="299"/>
      <c r="AM452" s="312"/>
      <c r="AN452" s="313"/>
      <c r="AO452" s="312"/>
      <c r="AP452" s="313"/>
      <c r="AQ452" s="298"/>
      <c r="AR452" s="299"/>
      <c r="AS452" s="298"/>
      <c r="AT452" s="299"/>
      <c r="AU452" s="312"/>
      <c r="AV452" s="313"/>
      <c r="AW452" s="312"/>
      <c r="AX452" s="313"/>
      <c r="AY452" s="298"/>
      <c r="AZ452" s="299"/>
      <c r="BA452" s="298"/>
      <c r="BB452" s="299"/>
      <c r="BC452" s="312"/>
      <c r="BD452" s="313"/>
      <c r="BE452" s="312"/>
      <c r="BF452" s="313"/>
      <c r="BG452" s="298"/>
      <c r="BH452" s="299"/>
      <c r="BI452" s="298"/>
      <c r="BJ452" s="299"/>
      <c r="BK452" s="312"/>
      <c r="BL452" s="313"/>
      <c r="BM452" s="312"/>
      <c r="BN452" s="313"/>
      <c r="BO452" s="300"/>
      <c r="BP452" s="300"/>
      <c r="BQ452" s="300"/>
      <c r="BR452" s="66"/>
      <c r="BS452" s="314"/>
      <c r="BT452" s="315"/>
      <c r="BU452" s="324"/>
      <c r="BV452" s="324"/>
      <c r="BW452" s="324"/>
      <c r="BX452" s="324"/>
      <c r="BY452" s="324"/>
      <c r="BZ452" s="324"/>
      <c r="CA452" s="324"/>
      <c r="CB452" s="293"/>
      <c r="CC452" s="294"/>
      <c r="CD452" s="294"/>
      <c r="CE452" s="294"/>
      <c r="CF452" s="294"/>
      <c r="CG452" s="294"/>
      <c r="CH452" s="295"/>
      <c r="CI452" s="62">
        <f t="shared" si="19"/>
        <v>0</v>
      </c>
    </row>
    <row r="453" spans="1:87" ht="35.1" customHeight="1" x14ac:dyDescent="0.25">
      <c r="A453" s="40">
        <f t="shared" si="21"/>
        <v>441</v>
      </c>
      <c r="B453" s="305"/>
      <c r="C453" s="305"/>
      <c r="D453" s="316"/>
      <c r="E453" s="316"/>
      <c r="F453" s="316"/>
      <c r="G453" s="317"/>
      <c r="H453" s="318"/>
      <c r="I453" s="47"/>
      <c r="J453" s="71"/>
      <c r="K453" s="308"/>
      <c r="L453" s="308"/>
      <c r="M453" s="319"/>
      <c r="N453" s="319"/>
      <c r="O453" s="310"/>
      <c r="P453" s="310"/>
      <c r="Q453" s="320"/>
      <c r="R453" s="320"/>
      <c r="S453" s="298"/>
      <c r="T453" s="299"/>
      <c r="U453" s="298"/>
      <c r="V453" s="299"/>
      <c r="W453" s="296"/>
      <c r="X453" s="297"/>
      <c r="Y453" s="296"/>
      <c r="Z453" s="297"/>
      <c r="AA453" s="298"/>
      <c r="AB453" s="299"/>
      <c r="AC453" s="298"/>
      <c r="AD453" s="299"/>
      <c r="AE453" s="296"/>
      <c r="AF453" s="297"/>
      <c r="AG453" s="296"/>
      <c r="AH453" s="297"/>
      <c r="AI453" s="298"/>
      <c r="AJ453" s="299"/>
      <c r="AK453" s="298"/>
      <c r="AL453" s="299"/>
      <c r="AM453" s="296"/>
      <c r="AN453" s="297"/>
      <c r="AO453" s="296"/>
      <c r="AP453" s="297"/>
      <c r="AQ453" s="298"/>
      <c r="AR453" s="299"/>
      <c r="AS453" s="298"/>
      <c r="AT453" s="299"/>
      <c r="AU453" s="296"/>
      <c r="AV453" s="297"/>
      <c r="AW453" s="296"/>
      <c r="AX453" s="297"/>
      <c r="AY453" s="298"/>
      <c r="AZ453" s="299"/>
      <c r="BA453" s="298"/>
      <c r="BB453" s="299"/>
      <c r="BC453" s="296"/>
      <c r="BD453" s="297"/>
      <c r="BE453" s="296"/>
      <c r="BF453" s="297"/>
      <c r="BG453" s="298"/>
      <c r="BH453" s="299"/>
      <c r="BI453" s="298"/>
      <c r="BJ453" s="299"/>
      <c r="BK453" s="296"/>
      <c r="BL453" s="297"/>
      <c r="BM453" s="296"/>
      <c r="BN453" s="297"/>
      <c r="BO453" s="300"/>
      <c r="BP453" s="300"/>
      <c r="BQ453" s="300"/>
      <c r="BR453" s="66"/>
      <c r="BS453" s="301"/>
      <c r="BT453" s="302"/>
      <c r="BU453" s="324"/>
      <c r="BV453" s="324"/>
      <c r="BW453" s="324"/>
      <c r="BX453" s="324"/>
      <c r="BY453" s="324"/>
      <c r="BZ453" s="324"/>
      <c r="CA453" s="324"/>
      <c r="CB453" s="293"/>
      <c r="CC453" s="294"/>
      <c r="CD453" s="294"/>
      <c r="CE453" s="294"/>
      <c r="CF453" s="294"/>
      <c r="CG453" s="294"/>
      <c r="CH453" s="295"/>
      <c r="CI453" s="62">
        <f t="shared" si="19"/>
        <v>0</v>
      </c>
    </row>
    <row r="454" spans="1:87" ht="35.1" customHeight="1" x14ac:dyDescent="0.25">
      <c r="A454" s="40">
        <f t="shared" si="21"/>
        <v>442</v>
      </c>
      <c r="B454" s="304"/>
      <c r="C454" s="304"/>
      <c r="D454" s="305"/>
      <c r="E454" s="305"/>
      <c r="F454" s="305"/>
      <c r="G454" s="306"/>
      <c r="H454" s="307"/>
      <c r="I454" s="47"/>
      <c r="J454" s="72"/>
      <c r="K454" s="308"/>
      <c r="L454" s="308"/>
      <c r="M454" s="309"/>
      <c r="N454" s="309"/>
      <c r="O454" s="310"/>
      <c r="P454" s="310"/>
      <c r="Q454" s="311"/>
      <c r="R454" s="311"/>
      <c r="S454" s="298"/>
      <c r="T454" s="299"/>
      <c r="U454" s="298"/>
      <c r="V454" s="299"/>
      <c r="W454" s="312"/>
      <c r="X454" s="313"/>
      <c r="Y454" s="312"/>
      <c r="Z454" s="313"/>
      <c r="AA454" s="298"/>
      <c r="AB454" s="299"/>
      <c r="AC454" s="298"/>
      <c r="AD454" s="299"/>
      <c r="AE454" s="312"/>
      <c r="AF454" s="313"/>
      <c r="AG454" s="312"/>
      <c r="AH454" s="313"/>
      <c r="AI454" s="298"/>
      <c r="AJ454" s="299"/>
      <c r="AK454" s="298"/>
      <c r="AL454" s="299"/>
      <c r="AM454" s="312"/>
      <c r="AN454" s="313"/>
      <c r="AO454" s="312"/>
      <c r="AP454" s="313"/>
      <c r="AQ454" s="298"/>
      <c r="AR454" s="299"/>
      <c r="AS454" s="298"/>
      <c r="AT454" s="299"/>
      <c r="AU454" s="312"/>
      <c r="AV454" s="313"/>
      <c r="AW454" s="312"/>
      <c r="AX454" s="313"/>
      <c r="AY454" s="298"/>
      <c r="AZ454" s="299"/>
      <c r="BA454" s="298"/>
      <c r="BB454" s="299"/>
      <c r="BC454" s="312"/>
      <c r="BD454" s="313"/>
      <c r="BE454" s="312"/>
      <c r="BF454" s="313"/>
      <c r="BG454" s="298"/>
      <c r="BH454" s="299"/>
      <c r="BI454" s="298"/>
      <c r="BJ454" s="299"/>
      <c r="BK454" s="312"/>
      <c r="BL454" s="313"/>
      <c r="BM454" s="312"/>
      <c r="BN454" s="313"/>
      <c r="BO454" s="300"/>
      <c r="BP454" s="300"/>
      <c r="BQ454" s="300"/>
      <c r="BR454" s="66"/>
      <c r="BS454" s="314"/>
      <c r="BT454" s="315"/>
      <c r="BU454" s="324"/>
      <c r="BV454" s="324"/>
      <c r="BW454" s="324"/>
      <c r="BX454" s="324"/>
      <c r="BY454" s="324"/>
      <c r="BZ454" s="324"/>
      <c r="CA454" s="324"/>
      <c r="CB454" s="293"/>
      <c r="CC454" s="294"/>
      <c r="CD454" s="294"/>
      <c r="CE454" s="294"/>
      <c r="CF454" s="294"/>
      <c r="CG454" s="294"/>
      <c r="CH454" s="295"/>
      <c r="CI454" s="62">
        <f t="shared" si="19"/>
        <v>0</v>
      </c>
    </row>
    <row r="455" spans="1:87" ht="35.1" customHeight="1" x14ac:dyDescent="0.25">
      <c r="A455" s="40">
        <f t="shared" si="21"/>
        <v>443</v>
      </c>
      <c r="B455" s="305"/>
      <c r="C455" s="305"/>
      <c r="D455" s="316"/>
      <c r="E455" s="316"/>
      <c r="F455" s="316"/>
      <c r="G455" s="317"/>
      <c r="H455" s="318"/>
      <c r="I455" s="47"/>
      <c r="J455" s="71"/>
      <c r="K455" s="308"/>
      <c r="L455" s="308"/>
      <c r="M455" s="319"/>
      <c r="N455" s="319"/>
      <c r="O455" s="310"/>
      <c r="P455" s="310"/>
      <c r="Q455" s="320"/>
      <c r="R455" s="320"/>
      <c r="S455" s="298"/>
      <c r="T455" s="299"/>
      <c r="U455" s="298"/>
      <c r="V455" s="299"/>
      <c r="W455" s="296"/>
      <c r="X455" s="297"/>
      <c r="Y455" s="296"/>
      <c r="Z455" s="297"/>
      <c r="AA455" s="298"/>
      <c r="AB455" s="299"/>
      <c r="AC455" s="298"/>
      <c r="AD455" s="299"/>
      <c r="AE455" s="296"/>
      <c r="AF455" s="297"/>
      <c r="AG455" s="296"/>
      <c r="AH455" s="297"/>
      <c r="AI455" s="298"/>
      <c r="AJ455" s="299"/>
      <c r="AK455" s="298"/>
      <c r="AL455" s="299"/>
      <c r="AM455" s="296"/>
      <c r="AN455" s="297"/>
      <c r="AO455" s="296"/>
      <c r="AP455" s="297"/>
      <c r="AQ455" s="298"/>
      <c r="AR455" s="299"/>
      <c r="AS455" s="298"/>
      <c r="AT455" s="299"/>
      <c r="AU455" s="296"/>
      <c r="AV455" s="297"/>
      <c r="AW455" s="296"/>
      <c r="AX455" s="297"/>
      <c r="AY455" s="298"/>
      <c r="AZ455" s="299"/>
      <c r="BA455" s="298"/>
      <c r="BB455" s="299"/>
      <c r="BC455" s="296"/>
      <c r="BD455" s="297"/>
      <c r="BE455" s="296"/>
      <c r="BF455" s="297"/>
      <c r="BG455" s="298"/>
      <c r="BH455" s="299"/>
      <c r="BI455" s="298"/>
      <c r="BJ455" s="299"/>
      <c r="BK455" s="296"/>
      <c r="BL455" s="297"/>
      <c r="BM455" s="296"/>
      <c r="BN455" s="297"/>
      <c r="BO455" s="300"/>
      <c r="BP455" s="300"/>
      <c r="BQ455" s="300"/>
      <c r="BR455" s="66"/>
      <c r="BS455" s="301"/>
      <c r="BT455" s="302"/>
      <c r="BU455" s="324"/>
      <c r="BV455" s="324"/>
      <c r="BW455" s="324"/>
      <c r="BX455" s="324"/>
      <c r="BY455" s="324"/>
      <c r="BZ455" s="324"/>
      <c r="CA455" s="324"/>
      <c r="CB455" s="293"/>
      <c r="CC455" s="294"/>
      <c r="CD455" s="294"/>
      <c r="CE455" s="294"/>
      <c r="CF455" s="294"/>
      <c r="CG455" s="294"/>
      <c r="CH455" s="295"/>
      <c r="CI455" s="62">
        <f t="shared" si="19"/>
        <v>0</v>
      </c>
    </row>
    <row r="456" spans="1:87" ht="35.1" customHeight="1" x14ac:dyDescent="0.25">
      <c r="A456" s="40">
        <f t="shared" si="21"/>
        <v>444</v>
      </c>
      <c r="B456" s="304"/>
      <c r="C456" s="304"/>
      <c r="D456" s="305"/>
      <c r="E456" s="305"/>
      <c r="F456" s="305"/>
      <c r="G456" s="306"/>
      <c r="H456" s="307"/>
      <c r="I456" s="47"/>
      <c r="J456" s="72"/>
      <c r="K456" s="308"/>
      <c r="L456" s="308"/>
      <c r="M456" s="309"/>
      <c r="N456" s="309"/>
      <c r="O456" s="310"/>
      <c r="P456" s="310"/>
      <c r="Q456" s="311"/>
      <c r="R456" s="311"/>
      <c r="S456" s="298"/>
      <c r="T456" s="299"/>
      <c r="U456" s="298"/>
      <c r="V456" s="299"/>
      <c r="W456" s="312"/>
      <c r="X456" s="313"/>
      <c r="Y456" s="312"/>
      <c r="Z456" s="313"/>
      <c r="AA456" s="298"/>
      <c r="AB456" s="299"/>
      <c r="AC456" s="298"/>
      <c r="AD456" s="299"/>
      <c r="AE456" s="312"/>
      <c r="AF456" s="313"/>
      <c r="AG456" s="312"/>
      <c r="AH456" s="313"/>
      <c r="AI456" s="298"/>
      <c r="AJ456" s="299"/>
      <c r="AK456" s="298"/>
      <c r="AL456" s="299"/>
      <c r="AM456" s="312"/>
      <c r="AN456" s="313"/>
      <c r="AO456" s="312"/>
      <c r="AP456" s="313"/>
      <c r="AQ456" s="298"/>
      <c r="AR456" s="299"/>
      <c r="AS456" s="298"/>
      <c r="AT456" s="299"/>
      <c r="AU456" s="312"/>
      <c r="AV456" s="313"/>
      <c r="AW456" s="312"/>
      <c r="AX456" s="313"/>
      <c r="AY456" s="298"/>
      <c r="AZ456" s="299"/>
      <c r="BA456" s="298"/>
      <c r="BB456" s="299"/>
      <c r="BC456" s="312"/>
      <c r="BD456" s="313"/>
      <c r="BE456" s="312"/>
      <c r="BF456" s="313"/>
      <c r="BG456" s="298"/>
      <c r="BH456" s="299"/>
      <c r="BI456" s="298"/>
      <c r="BJ456" s="299"/>
      <c r="BK456" s="312"/>
      <c r="BL456" s="313"/>
      <c r="BM456" s="312"/>
      <c r="BN456" s="313"/>
      <c r="BO456" s="300"/>
      <c r="BP456" s="300"/>
      <c r="BQ456" s="300"/>
      <c r="BR456" s="66"/>
      <c r="BS456" s="314"/>
      <c r="BT456" s="315"/>
      <c r="BU456" s="324"/>
      <c r="BV456" s="324"/>
      <c r="BW456" s="324"/>
      <c r="BX456" s="324"/>
      <c r="BY456" s="324"/>
      <c r="BZ456" s="324"/>
      <c r="CA456" s="324"/>
      <c r="CB456" s="293"/>
      <c r="CC456" s="294"/>
      <c r="CD456" s="294"/>
      <c r="CE456" s="294"/>
      <c r="CF456" s="294"/>
      <c r="CG456" s="294"/>
      <c r="CH456" s="295"/>
      <c r="CI456" s="62">
        <f t="shared" si="19"/>
        <v>0</v>
      </c>
    </row>
    <row r="457" spans="1:87" ht="35.1" customHeight="1" x14ac:dyDescent="0.25">
      <c r="A457" s="40">
        <f t="shared" si="21"/>
        <v>445</v>
      </c>
      <c r="B457" s="305"/>
      <c r="C457" s="305"/>
      <c r="D457" s="316"/>
      <c r="E457" s="316"/>
      <c r="F457" s="316"/>
      <c r="G457" s="317"/>
      <c r="H457" s="318"/>
      <c r="I457" s="47"/>
      <c r="J457" s="71"/>
      <c r="K457" s="308"/>
      <c r="L457" s="308"/>
      <c r="M457" s="319"/>
      <c r="N457" s="319"/>
      <c r="O457" s="310"/>
      <c r="P457" s="310"/>
      <c r="Q457" s="320"/>
      <c r="R457" s="320"/>
      <c r="S457" s="298"/>
      <c r="T457" s="299"/>
      <c r="U457" s="298"/>
      <c r="V457" s="299"/>
      <c r="W457" s="296"/>
      <c r="X457" s="297"/>
      <c r="Y457" s="296"/>
      <c r="Z457" s="297"/>
      <c r="AA457" s="298"/>
      <c r="AB457" s="299"/>
      <c r="AC457" s="298"/>
      <c r="AD457" s="299"/>
      <c r="AE457" s="296"/>
      <c r="AF457" s="297"/>
      <c r="AG457" s="296"/>
      <c r="AH457" s="297"/>
      <c r="AI457" s="298"/>
      <c r="AJ457" s="299"/>
      <c r="AK457" s="298"/>
      <c r="AL457" s="299"/>
      <c r="AM457" s="296"/>
      <c r="AN457" s="297"/>
      <c r="AO457" s="296"/>
      <c r="AP457" s="297"/>
      <c r="AQ457" s="298"/>
      <c r="AR457" s="299"/>
      <c r="AS457" s="298"/>
      <c r="AT457" s="299"/>
      <c r="AU457" s="296"/>
      <c r="AV457" s="297"/>
      <c r="AW457" s="296"/>
      <c r="AX457" s="297"/>
      <c r="AY457" s="298"/>
      <c r="AZ457" s="299"/>
      <c r="BA457" s="298"/>
      <c r="BB457" s="299"/>
      <c r="BC457" s="296"/>
      <c r="BD457" s="297"/>
      <c r="BE457" s="296"/>
      <c r="BF457" s="297"/>
      <c r="BG457" s="298"/>
      <c r="BH457" s="299"/>
      <c r="BI457" s="298"/>
      <c r="BJ457" s="299"/>
      <c r="BK457" s="296"/>
      <c r="BL457" s="297"/>
      <c r="BM457" s="296"/>
      <c r="BN457" s="297"/>
      <c r="BO457" s="300"/>
      <c r="BP457" s="300"/>
      <c r="BQ457" s="300"/>
      <c r="BR457" s="66"/>
      <c r="BS457" s="301"/>
      <c r="BT457" s="302"/>
      <c r="BU457" s="324"/>
      <c r="BV457" s="324"/>
      <c r="BW457" s="324"/>
      <c r="BX457" s="324"/>
      <c r="BY457" s="324"/>
      <c r="BZ457" s="324"/>
      <c r="CA457" s="324"/>
      <c r="CB457" s="293"/>
      <c r="CC457" s="294"/>
      <c r="CD457" s="294"/>
      <c r="CE457" s="294"/>
      <c r="CF457" s="294"/>
      <c r="CG457" s="294"/>
      <c r="CH457" s="295"/>
      <c r="CI457" s="62">
        <f t="shared" si="19"/>
        <v>0</v>
      </c>
    </row>
    <row r="458" spans="1:87" ht="35.1" customHeight="1" x14ac:dyDescent="0.25">
      <c r="A458" s="40">
        <f t="shared" si="21"/>
        <v>446</v>
      </c>
      <c r="B458" s="304"/>
      <c r="C458" s="304"/>
      <c r="D458" s="305"/>
      <c r="E458" s="305"/>
      <c r="F458" s="305"/>
      <c r="G458" s="306"/>
      <c r="H458" s="307"/>
      <c r="I458" s="47"/>
      <c r="J458" s="72"/>
      <c r="K458" s="308"/>
      <c r="L458" s="308"/>
      <c r="M458" s="309"/>
      <c r="N458" s="309"/>
      <c r="O458" s="310"/>
      <c r="P458" s="310"/>
      <c r="Q458" s="311"/>
      <c r="R458" s="311"/>
      <c r="S458" s="298"/>
      <c r="T458" s="299"/>
      <c r="U458" s="298"/>
      <c r="V458" s="299"/>
      <c r="W458" s="312"/>
      <c r="X458" s="313"/>
      <c r="Y458" s="312"/>
      <c r="Z458" s="313"/>
      <c r="AA458" s="298"/>
      <c r="AB458" s="299"/>
      <c r="AC458" s="298"/>
      <c r="AD458" s="299"/>
      <c r="AE458" s="312"/>
      <c r="AF458" s="313"/>
      <c r="AG458" s="312"/>
      <c r="AH458" s="313"/>
      <c r="AI458" s="298"/>
      <c r="AJ458" s="299"/>
      <c r="AK458" s="298"/>
      <c r="AL458" s="299"/>
      <c r="AM458" s="312"/>
      <c r="AN458" s="313"/>
      <c r="AO458" s="312"/>
      <c r="AP458" s="313"/>
      <c r="AQ458" s="298"/>
      <c r="AR458" s="299"/>
      <c r="AS458" s="298"/>
      <c r="AT458" s="299"/>
      <c r="AU458" s="312"/>
      <c r="AV458" s="313"/>
      <c r="AW458" s="312"/>
      <c r="AX458" s="313"/>
      <c r="AY458" s="298"/>
      <c r="AZ458" s="299"/>
      <c r="BA458" s="298"/>
      <c r="BB458" s="299"/>
      <c r="BC458" s="312"/>
      <c r="BD458" s="313"/>
      <c r="BE458" s="312"/>
      <c r="BF458" s="313"/>
      <c r="BG458" s="298"/>
      <c r="BH458" s="299"/>
      <c r="BI458" s="298"/>
      <c r="BJ458" s="299"/>
      <c r="BK458" s="312"/>
      <c r="BL458" s="313"/>
      <c r="BM458" s="312"/>
      <c r="BN458" s="313"/>
      <c r="BO458" s="300"/>
      <c r="BP458" s="300"/>
      <c r="BQ458" s="300"/>
      <c r="BR458" s="66"/>
      <c r="BS458" s="314"/>
      <c r="BT458" s="315"/>
      <c r="BU458" s="324"/>
      <c r="BV458" s="324"/>
      <c r="BW458" s="324"/>
      <c r="BX458" s="324"/>
      <c r="BY458" s="324"/>
      <c r="BZ458" s="324"/>
      <c r="CA458" s="324"/>
      <c r="CB458" s="293"/>
      <c r="CC458" s="294"/>
      <c r="CD458" s="294"/>
      <c r="CE458" s="294"/>
      <c r="CF458" s="294"/>
      <c r="CG458" s="294"/>
      <c r="CH458" s="295"/>
      <c r="CI458" s="62">
        <f t="shared" si="19"/>
        <v>0</v>
      </c>
    </row>
    <row r="459" spans="1:87" ht="35.1" customHeight="1" x14ac:dyDescent="0.25">
      <c r="A459" s="40">
        <f t="shared" si="21"/>
        <v>447</v>
      </c>
      <c r="B459" s="305"/>
      <c r="C459" s="305"/>
      <c r="D459" s="316"/>
      <c r="E459" s="316"/>
      <c r="F459" s="316"/>
      <c r="G459" s="317"/>
      <c r="H459" s="318"/>
      <c r="I459" s="47"/>
      <c r="J459" s="71"/>
      <c r="K459" s="308"/>
      <c r="L459" s="308"/>
      <c r="M459" s="319"/>
      <c r="N459" s="319"/>
      <c r="O459" s="310"/>
      <c r="P459" s="310"/>
      <c r="Q459" s="320"/>
      <c r="R459" s="320"/>
      <c r="S459" s="298"/>
      <c r="T459" s="299"/>
      <c r="U459" s="298"/>
      <c r="V459" s="299"/>
      <c r="W459" s="296"/>
      <c r="X459" s="297"/>
      <c r="Y459" s="296"/>
      <c r="Z459" s="297"/>
      <c r="AA459" s="298"/>
      <c r="AB459" s="299"/>
      <c r="AC459" s="298"/>
      <c r="AD459" s="299"/>
      <c r="AE459" s="296"/>
      <c r="AF459" s="297"/>
      <c r="AG459" s="296"/>
      <c r="AH459" s="297"/>
      <c r="AI459" s="298"/>
      <c r="AJ459" s="299"/>
      <c r="AK459" s="298"/>
      <c r="AL459" s="299"/>
      <c r="AM459" s="296"/>
      <c r="AN459" s="297"/>
      <c r="AO459" s="296"/>
      <c r="AP459" s="297"/>
      <c r="AQ459" s="298"/>
      <c r="AR459" s="299"/>
      <c r="AS459" s="298"/>
      <c r="AT459" s="299"/>
      <c r="AU459" s="296"/>
      <c r="AV459" s="297"/>
      <c r="AW459" s="296"/>
      <c r="AX459" s="297"/>
      <c r="AY459" s="298"/>
      <c r="AZ459" s="299"/>
      <c r="BA459" s="298"/>
      <c r="BB459" s="299"/>
      <c r="BC459" s="296"/>
      <c r="BD459" s="297"/>
      <c r="BE459" s="296"/>
      <c r="BF459" s="297"/>
      <c r="BG459" s="298"/>
      <c r="BH459" s="299"/>
      <c r="BI459" s="298"/>
      <c r="BJ459" s="299"/>
      <c r="BK459" s="296"/>
      <c r="BL459" s="297"/>
      <c r="BM459" s="296"/>
      <c r="BN459" s="297"/>
      <c r="BO459" s="300"/>
      <c r="BP459" s="300"/>
      <c r="BQ459" s="300"/>
      <c r="BR459" s="66"/>
      <c r="BS459" s="301"/>
      <c r="BT459" s="302"/>
      <c r="BU459" s="324"/>
      <c r="BV459" s="324"/>
      <c r="BW459" s="324"/>
      <c r="BX459" s="324"/>
      <c r="BY459" s="324"/>
      <c r="BZ459" s="324"/>
      <c r="CA459" s="324"/>
      <c r="CB459" s="293"/>
      <c r="CC459" s="294"/>
      <c r="CD459" s="294"/>
      <c r="CE459" s="294"/>
      <c r="CF459" s="294"/>
      <c r="CG459" s="294"/>
      <c r="CH459" s="295"/>
      <c r="CI459" s="62">
        <f t="shared" si="19"/>
        <v>0</v>
      </c>
    </row>
    <row r="460" spans="1:87" ht="35.1" customHeight="1" x14ac:dyDescent="0.25">
      <c r="A460" s="40">
        <f t="shared" si="21"/>
        <v>448</v>
      </c>
      <c r="B460" s="304"/>
      <c r="C460" s="304"/>
      <c r="D460" s="305"/>
      <c r="E460" s="305"/>
      <c r="F460" s="305"/>
      <c r="G460" s="306"/>
      <c r="H460" s="307"/>
      <c r="I460" s="47"/>
      <c r="J460" s="72"/>
      <c r="K460" s="308"/>
      <c r="L460" s="308"/>
      <c r="M460" s="309"/>
      <c r="N460" s="309"/>
      <c r="O460" s="310"/>
      <c r="P460" s="310"/>
      <c r="Q460" s="311"/>
      <c r="R460" s="311"/>
      <c r="S460" s="298"/>
      <c r="T460" s="299"/>
      <c r="U460" s="298"/>
      <c r="V460" s="299"/>
      <c r="W460" s="312"/>
      <c r="X460" s="313"/>
      <c r="Y460" s="312"/>
      <c r="Z460" s="313"/>
      <c r="AA460" s="298"/>
      <c r="AB460" s="299"/>
      <c r="AC460" s="298"/>
      <c r="AD460" s="299"/>
      <c r="AE460" s="312"/>
      <c r="AF460" s="313"/>
      <c r="AG460" s="312"/>
      <c r="AH460" s="313"/>
      <c r="AI460" s="298"/>
      <c r="AJ460" s="299"/>
      <c r="AK460" s="298"/>
      <c r="AL460" s="299"/>
      <c r="AM460" s="312"/>
      <c r="AN460" s="313"/>
      <c r="AO460" s="312"/>
      <c r="AP460" s="313"/>
      <c r="AQ460" s="298"/>
      <c r="AR460" s="299"/>
      <c r="AS460" s="298"/>
      <c r="AT460" s="299"/>
      <c r="AU460" s="312"/>
      <c r="AV460" s="313"/>
      <c r="AW460" s="312"/>
      <c r="AX460" s="313"/>
      <c r="AY460" s="298"/>
      <c r="AZ460" s="299"/>
      <c r="BA460" s="298"/>
      <c r="BB460" s="299"/>
      <c r="BC460" s="312"/>
      <c r="BD460" s="313"/>
      <c r="BE460" s="312"/>
      <c r="BF460" s="313"/>
      <c r="BG460" s="298"/>
      <c r="BH460" s="299"/>
      <c r="BI460" s="298"/>
      <c r="BJ460" s="299"/>
      <c r="BK460" s="312"/>
      <c r="BL460" s="313"/>
      <c r="BM460" s="312"/>
      <c r="BN460" s="313"/>
      <c r="BO460" s="300"/>
      <c r="BP460" s="300"/>
      <c r="BQ460" s="300"/>
      <c r="BR460" s="66"/>
      <c r="BS460" s="314"/>
      <c r="BT460" s="315"/>
      <c r="BU460" s="324"/>
      <c r="BV460" s="324"/>
      <c r="BW460" s="324"/>
      <c r="BX460" s="324"/>
      <c r="BY460" s="324"/>
      <c r="BZ460" s="324"/>
      <c r="CA460" s="324"/>
      <c r="CB460" s="293"/>
      <c r="CC460" s="294"/>
      <c r="CD460" s="294"/>
      <c r="CE460" s="294"/>
      <c r="CF460" s="294"/>
      <c r="CG460" s="294"/>
      <c r="CH460" s="295"/>
      <c r="CI460" s="62">
        <f t="shared" si="19"/>
        <v>0</v>
      </c>
    </row>
    <row r="461" spans="1:87" ht="35.1" customHeight="1" x14ac:dyDescent="0.25">
      <c r="A461" s="40">
        <f>ROW(A449)</f>
        <v>449</v>
      </c>
      <c r="B461" s="305"/>
      <c r="C461" s="305"/>
      <c r="D461" s="316"/>
      <c r="E461" s="316"/>
      <c r="F461" s="316"/>
      <c r="G461" s="317"/>
      <c r="H461" s="318"/>
      <c r="I461" s="47"/>
      <c r="J461" s="71"/>
      <c r="K461" s="308"/>
      <c r="L461" s="308"/>
      <c r="M461" s="319"/>
      <c r="N461" s="319"/>
      <c r="O461" s="310"/>
      <c r="P461" s="310"/>
      <c r="Q461" s="320"/>
      <c r="R461" s="320"/>
      <c r="S461" s="298"/>
      <c r="T461" s="299"/>
      <c r="U461" s="298"/>
      <c r="V461" s="299"/>
      <c r="W461" s="296"/>
      <c r="X461" s="297"/>
      <c r="Y461" s="296"/>
      <c r="Z461" s="297"/>
      <c r="AA461" s="298"/>
      <c r="AB461" s="299"/>
      <c r="AC461" s="298"/>
      <c r="AD461" s="299"/>
      <c r="AE461" s="296"/>
      <c r="AF461" s="297"/>
      <c r="AG461" s="296"/>
      <c r="AH461" s="297"/>
      <c r="AI461" s="298"/>
      <c r="AJ461" s="299"/>
      <c r="AK461" s="298"/>
      <c r="AL461" s="299"/>
      <c r="AM461" s="296"/>
      <c r="AN461" s="297"/>
      <c r="AO461" s="296"/>
      <c r="AP461" s="297"/>
      <c r="AQ461" s="298"/>
      <c r="AR461" s="299"/>
      <c r="AS461" s="298"/>
      <c r="AT461" s="299"/>
      <c r="AU461" s="296"/>
      <c r="AV461" s="297"/>
      <c r="AW461" s="296"/>
      <c r="AX461" s="297"/>
      <c r="AY461" s="298"/>
      <c r="AZ461" s="299"/>
      <c r="BA461" s="298"/>
      <c r="BB461" s="299"/>
      <c r="BC461" s="296"/>
      <c r="BD461" s="297"/>
      <c r="BE461" s="296"/>
      <c r="BF461" s="297"/>
      <c r="BG461" s="298"/>
      <c r="BH461" s="299"/>
      <c r="BI461" s="298"/>
      <c r="BJ461" s="299"/>
      <c r="BK461" s="296"/>
      <c r="BL461" s="297"/>
      <c r="BM461" s="296"/>
      <c r="BN461" s="297"/>
      <c r="BO461" s="321"/>
      <c r="BP461" s="322"/>
      <c r="BQ461" s="323"/>
      <c r="BR461" s="66"/>
      <c r="BS461" s="301"/>
      <c r="BT461" s="302"/>
      <c r="BU461" s="324"/>
      <c r="BV461" s="324"/>
      <c r="BW461" s="324"/>
      <c r="BX461" s="324"/>
      <c r="BY461" s="324"/>
      <c r="BZ461" s="324"/>
      <c r="CA461" s="324"/>
      <c r="CB461" s="293"/>
      <c r="CC461" s="294"/>
      <c r="CD461" s="294"/>
      <c r="CE461" s="294"/>
      <c r="CF461" s="294"/>
      <c r="CG461" s="294"/>
      <c r="CH461" s="295"/>
      <c r="CI461" s="62">
        <f t="shared" si="19"/>
        <v>0</v>
      </c>
    </row>
    <row r="462" spans="1:87" ht="35.1" customHeight="1" x14ac:dyDescent="0.25">
      <c r="A462" s="40">
        <f t="shared" ref="A462:A488" si="22">ROW(A450)</f>
        <v>450</v>
      </c>
      <c r="B462" s="304"/>
      <c r="C462" s="304"/>
      <c r="D462" s="305"/>
      <c r="E462" s="305"/>
      <c r="F462" s="305"/>
      <c r="G462" s="306"/>
      <c r="H462" s="307"/>
      <c r="I462" s="47"/>
      <c r="J462" s="72"/>
      <c r="K462" s="308"/>
      <c r="L462" s="308"/>
      <c r="M462" s="309"/>
      <c r="N462" s="309"/>
      <c r="O462" s="310"/>
      <c r="P462" s="310"/>
      <c r="Q462" s="311"/>
      <c r="R462" s="311"/>
      <c r="S462" s="298"/>
      <c r="T462" s="299"/>
      <c r="U462" s="298"/>
      <c r="V462" s="299"/>
      <c r="W462" s="312"/>
      <c r="X462" s="313"/>
      <c r="Y462" s="312"/>
      <c r="Z462" s="313"/>
      <c r="AA462" s="298"/>
      <c r="AB462" s="299"/>
      <c r="AC462" s="298"/>
      <c r="AD462" s="299"/>
      <c r="AE462" s="312"/>
      <c r="AF462" s="313"/>
      <c r="AG462" s="312"/>
      <c r="AH462" s="313"/>
      <c r="AI462" s="298"/>
      <c r="AJ462" s="299"/>
      <c r="AK462" s="298"/>
      <c r="AL462" s="299"/>
      <c r="AM462" s="312"/>
      <c r="AN462" s="313"/>
      <c r="AO462" s="312"/>
      <c r="AP462" s="313"/>
      <c r="AQ462" s="298"/>
      <c r="AR462" s="299"/>
      <c r="AS462" s="298"/>
      <c r="AT462" s="299"/>
      <c r="AU462" s="312"/>
      <c r="AV462" s="313"/>
      <c r="AW462" s="312"/>
      <c r="AX462" s="313"/>
      <c r="AY462" s="298"/>
      <c r="AZ462" s="299"/>
      <c r="BA462" s="298"/>
      <c r="BB462" s="299"/>
      <c r="BC462" s="312"/>
      <c r="BD462" s="313"/>
      <c r="BE462" s="312"/>
      <c r="BF462" s="313"/>
      <c r="BG462" s="298"/>
      <c r="BH462" s="299"/>
      <c r="BI462" s="298"/>
      <c r="BJ462" s="299"/>
      <c r="BK462" s="312"/>
      <c r="BL462" s="313"/>
      <c r="BM462" s="312"/>
      <c r="BN462" s="313"/>
      <c r="BO462" s="300"/>
      <c r="BP462" s="300"/>
      <c r="BQ462" s="300"/>
      <c r="BR462" s="66"/>
      <c r="BS462" s="314"/>
      <c r="BT462" s="315"/>
      <c r="BU462" s="324"/>
      <c r="BV462" s="324"/>
      <c r="BW462" s="324"/>
      <c r="BX462" s="324"/>
      <c r="BY462" s="324"/>
      <c r="BZ462" s="324"/>
      <c r="CA462" s="324"/>
      <c r="CB462" s="293"/>
      <c r="CC462" s="294"/>
      <c r="CD462" s="294"/>
      <c r="CE462" s="294"/>
      <c r="CF462" s="294"/>
      <c r="CG462" s="294"/>
      <c r="CH462" s="295"/>
      <c r="CI462" s="62">
        <f t="shared" ref="CI462:CI525" si="23">BS462-G462</f>
        <v>0</v>
      </c>
    </row>
    <row r="463" spans="1:87" ht="35.1" customHeight="1" x14ac:dyDescent="0.25">
      <c r="A463" s="40">
        <f t="shared" si="22"/>
        <v>451</v>
      </c>
      <c r="B463" s="305"/>
      <c r="C463" s="305"/>
      <c r="D463" s="316"/>
      <c r="E463" s="316"/>
      <c r="F463" s="316"/>
      <c r="G463" s="317"/>
      <c r="H463" s="318"/>
      <c r="I463" s="47"/>
      <c r="J463" s="71"/>
      <c r="K463" s="308"/>
      <c r="L463" s="308"/>
      <c r="M463" s="319"/>
      <c r="N463" s="319"/>
      <c r="O463" s="310"/>
      <c r="P463" s="310"/>
      <c r="Q463" s="320"/>
      <c r="R463" s="320"/>
      <c r="S463" s="298"/>
      <c r="T463" s="299"/>
      <c r="U463" s="298"/>
      <c r="V463" s="299"/>
      <c r="W463" s="296"/>
      <c r="X463" s="297"/>
      <c r="Y463" s="296"/>
      <c r="Z463" s="297"/>
      <c r="AA463" s="298"/>
      <c r="AB463" s="299"/>
      <c r="AC463" s="298"/>
      <c r="AD463" s="299"/>
      <c r="AE463" s="296"/>
      <c r="AF463" s="297"/>
      <c r="AG463" s="296"/>
      <c r="AH463" s="297"/>
      <c r="AI463" s="298"/>
      <c r="AJ463" s="299"/>
      <c r="AK463" s="298"/>
      <c r="AL463" s="299"/>
      <c r="AM463" s="296"/>
      <c r="AN463" s="297"/>
      <c r="AO463" s="296"/>
      <c r="AP463" s="297"/>
      <c r="AQ463" s="298"/>
      <c r="AR463" s="299"/>
      <c r="AS463" s="298"/>
      <c r="AT463" s="299"/>
      <c r="AU463" s="296"/>
      <c r="AV463" s="297"/>
      <c r="AW463" s="296"/>
      <c r="AX463" s="297"/>
      <c r="AY463" s="298"/>
      <c r="AZ463" s="299"/>
      <c r="BA463" s="298"/>
      <c r="BB463" s="299"/>
      <c r="BC463" s="296"/>
      <c r="BD463" s="297"/>
      <c r="BE463" s="296"/>
      <c r="BF463" s="297"/>
      <c r="BG463" s="298"/>
      <c r="BH463" s="299"/>
      <c r="BI463" s="298"/>
      <c r="BJ463" s="299"/>
      <c r="BK463" s="296"/>
      <c r="BL463" s="297"/>
      <c r="BM463" s="296"/>
      <c r="BN463" s="297"/>
      <c r="BO463" s="300"/>
      <c r="BP463" s="300"/>
      <c r="BQ463" s="300"/>
      <c r="BR463" s="66"/>
      <c r="BS463" s="301"/>
      <c r="BT463" s="302"/>
      <c r="BU463" s="324"/>
      <c r="BV463" s="324"/>
      <c r="BW463" s="324"/>
      <c r="BX463" s="324"/>
      <c r="BY463" s="324"/>
      <c r="BZ463" s="324"/>
      <c r="CA463" s="324"/>
      <c r="CB463" s="293"/>
      <c r="CC463" s="294"/>
      <c r="CD463" s="294"/>
      <c r="CE463" s="294"/>
      <c r="CF463" s="294"/>
      <c r="CG463" s="294"/>
      <c r="CH463" s="295"/>
      <c r="CI463" s="62">
        <f t="shared" si="23"/>
        <v>0</v>
      </c>
    </row>
    <row r="464" spans="1:87" ht="35.1" customHeight="1" x14ac:dyDescent="0.25">
      <c r="A464" s="40">
        <f t="shared" si="22"/>
        <v>452</v>
      </c>
      <c r="B464" s="304"/>
      <c r="C464" s="304"/>
      <c r="D464" s="305"/>
      <c r="E464" s="305"/>
      <c r="F464" s="305"/>
      <c r="G464" s="306"/>
      <c r="H464" s="307"/>
      <c r="I464" s="47"/>
      <c r="J464" s="72"/>
      <c r="K464" s="308"/>
      <c r="L464" s="308"/>
      <c r="M464" s="309"/>
      <c r="N464" s="309"/>
      <c r="O464" s="310"/>
      <c r="P464" s="310"/>
      <c r="Q464" s="311"/>
      <c r="R464" s="311"/>
      <c r="S464" s="298"/>
      <c r="T464" s="299"/>
      <c r="U464" s="298"/>
      <c r="V464" s="299"/>
      <c r="W464" s="312"/>
      <c r="X464" s="313"/>
      <c r="Y464" s="312"/>
      <c r="Z464" s="313"/>
      <c r="AA464" s="298"/>
      <c r="AB464" s="299"/>
      <c r="AC464" s="298"/>
      <c r="AD464" s="299"/>
      <c r="AE464" s="312"/>
      <c r="AF464" s="313"/>
      <c r="AG464" s="312"/>
      <c r="AH464" s="313"/>
      <c r="AI464" s="298"/>
      <c r="AJ464" s="299"/>
      <c r="AK464" s="298"/>
      <c r="AL464" s="299"/>
      <c r="AM464" s="312"/>
      <c r="AN464" s="313"/>
      <c r="AO464" s="312"/>
      <c r="AP464" s="313"/>
      <c r="AQ464" s="298"/>
      <c r="AR464" s="299"/>
      <c r="AS464" s="298"/>
      <c r="AT464" s="299"/>
      <c r="AU464" s="312"/>
      <c r="AV464" s="313"/>
      <c r="AW464" s="312"/>
      <c r="AX464" s="313"/>
      <c r="AY464" s="298"/>
      <c r="AZ464" s="299"/>
      <c r="BA464" s="298"/>
      <c r="BB464" s="299"/>
      <c r="BC464" s="312"/>
      <c r="BD464" s="313"/>
      <c r="BE464" s="312"/>
      <c r="BF464" s="313"/>
      <c r="BG464" s="298"/>
      <c r="BH464" s="299"/>
      <c r="BI464" s="298"/>
      <c r="BJ464" s="299"/>
      <c r="BK464" s="312"/>
      <c r="BL464" s="313"/>
      <c r="BM464" s="312"/>
      <c r="BN464" s="313"/>
      <c r="BO464" s="300"/>
      <c r="BP464" s="300"/>
      <c r="BQ464" s="300"/>
      <c r="BR464" s="66"/>
      <c r="BS464" s="314"/>
      <c r="BT464" s="315"/>
      <c r="BU464" s="324"/>
      <c r="BV464" s="324"/>
      <c r="BW464" s="324"/>
      <c r="BX464" s="324"/>
      <c r="BY464" s="324"/>
      <c r="BZ464" s="324"/>
      <c r="CA464" s="324"/>
      <c r="CB464" s="293"/>
      <c r="CC464" s="294"/>
      <c r="CD464" s="294"/>
      <c r="CE464" s="294"/>
      <c r="CF464" s="294"/>
      <c r="CG464" s="294"/>
      <c r="CH464" s="295"/>
      <c r="CI464" s="62">
        <f t="shared" si="23"/>
        <v>0</v>
      </c>
    </row>
    <row r="465" spans="1:87" ht="35.1" customHeight="1" x14ac:dyDescent="0.25">
      <c r="A465" s="40">
        <f t="shared" si="22"/>
        <v>453</v>
      </c>
      <c r="B465" s="305"/>
      <c r="C465" s="305"/>
      <c r="D465" s="316"/>
      <c r="E465" s="316"/>
      <c r="F465" s="316"/>
      <c r="G465" s="317"/>
      <c r="H465" s="318"/>
      <c r="I465" s="47"/>
      <c r="J465" s="71"/>
      <c r="K465" s="308"/>
      <c r="L465" s="308"/>
      <c r="M465" s="319"/>
      <c r="N465" s="319"/>
      <c r="O465" s="310"/>
      <c r="P465" s="310"/>
      <c r="Q465" s="320"/>
      <c r="R465" s="320"/>
      <c r="S465" s="298"/>
      <c r="T465" s="299"/>
      <c r="U465" s="298"/>
      <c r="V465" s="299"/>
      <c r="W465" s="296"/>
      <c r="X465" s="297"/>
      <c r="Y465" s="296"/>
      <c r="Z465" s="297"/>
      <c r="AA465" s="298"/>
      <c r="AB465" s="299"/>
      <c r="AC465" s="298"/>
      <c r="AD465" s="299"/>
      <c r="AE465" s="296"/>
      <c r="AF465" s="297"/>
      <c r="AG465" s="296"/>
      <c r="AH465" s="297"/>
      <c r="AI465" s="298"/>
      <c r="AJ465" s="299"/>
      <c r="AK465" s="298"/>
      <c r="AL465" s="299"/>
      <c r="AM465" s="296"/>
      <c r="AN465" s="297"/>
      <c r="AO465" s="296"/>
      <c r="AP465" s="297"/>
      <c r="AQ465" s="298"/>
      <c r="AR465" s="299"/>
      <c r="AS465" s="298"/>
      <c r="AT465" s="299"/>
      <c r="AU465" s="296"/>
      <c r="AV465" s="297"/>
      <c r="AW465" s="296"/>
      <c r="AX465" s="297"/>
      <c r="AY465" s="298"/>
      <c r="AZ465" s="299"/>
      <c r="BA465" s="298"/>
      <c r="BB465" s="299"/>
      <c r="BC465" s="296"/>
      <c r="BD465" s="297"/>
      <c r="BE465" s="296"/>
      <c r="BF465" s="297"/>
      <c r="BG465" s="298"/>
      <c r="BH465" s="299"/>
      <c r="BI465" s="298"/>
      <c r="BJ465" s="299"/>
      <c r="BK465" s="296"/>
      <c r="BL465" s="297"/>
      <c r="BM465" s="296"/>
      <c r="BN465" s="297"/>
      <c r="BO465" s="300"/>
      <c r="BP465" s="300"/>
      <c r="BQ465" s="300"/>
      <c r="BR465" s="66"/>
      <c r="BS465" s="301"/>
      <c r="BT465" s="302"/>
      <c r="BU465" s="324"/>
      <c r="BV465" s="324"/>
      <c r="BW465" s="324"/>
      <c r="BX465" s="324"/>
      <c r="BY465" s="324"/>
      <c r="BZ465" s="324"/>
      <c r="CA465" s="324"/>
      <c r="CB465" s="293"/>
      <c r="CC465" s="294"/>
      <c r="CD465" s="294"/>
      <c r="CE465" s="294"/>
      <c r="CF465" s="294"/>
      <c r="CG465" s="294"/>
      <c r="CH465" s="295"/>
      <c r="CI465" s="62">
        <f t="shared" si="23"/>
        <v>0</v>
      </c>
    </row>
    <row r="466" spans="1:87" ht="35.1" customHeight="1" x14ac:dyDescent="0.25">
      <c r="A466" s="40">
        <f t="shared" si="22"/>
        <v>454</v>
      </c>
      <c r="B466" s="304"/>
      <c r="C466" s="304"/>
      <c r="D466" s="305"/>
      <c r="E466" s="305"/>
      <c r="F466" s="305"/>
      <c r="G466" s="306"/>
      <c r="H466" s="307"/>
      <c r="I466" s="47"/>
      <c r="J466" s="72"/>
      <c r="K466" s="308"/>
      <c r="L466" s="308"/>
      <c r="M466" s="309"/>
      <c r="N466" s="309"/>
      <c r="O466" s="310"/>
      <c r="P466" s="310"/>
      <c r="Q466" s="311"/>
      <c r="R466" s="311"/>
      <c r="S466" s="298"/>
      <c r="T466" s="299"/>
      <c r="U466" s="298"/>
      <c r="V466" s="299"/>
      <c r="W466" s="312"/>
      <c r="X466" s="313"/>
      <c r="Y466" s="312"/>
      <c r="Z466" s="313"/>
      <c r="AA466" s="298"/>
      <c r="AB466" s="299"/>
      <c r="AC466" s="298"/>
      <c r="AD466" s="299"/>
      <c r="AE466" s="312"/>
      <c r="AF466" s="313"/>
      <c r="AG466" s="312"/>
      <c r="AH466" s="313"/>
      <c r="AI466" s="298"/>
      <c r="AJ466" s="299"/>
      <c r="AK466" s="298"/>
      <c r="AL466" s="299"/>
      <c r="AM466" s="312"/>
      <c r="AN466" s="313"/>
      <c r="AO466" s="312"/>
      <c r="AP466" s="313"/>
      <c r="AQ466" s="298"/>
      <c r="AR466" s="299"/>
      <c r="AS466" s="298"/>
      <c r="AT466" s="299"/>
      <c r="AU466" s="312"/>
      <c r="AV466" s="313"/>
      <c r="AW466" s="312"/>
      <c r="AX466" s="313"/>
      <c r="AY466" s="298"/>
      <c r="AZ466" s="299"/>
      <c r="BA466" s="298"/>
      <c r="BB466" s="299"/>
      <c r="BC466" s="312"/>
      <c r="BD466" s="313"/>
      <c r="BE466" s="312"/>
      <c r="BF466" s="313"/>
      <c r="BG466" s="298"/>
      <c r="BH466" s="299"/>
      <c r="BI466" s="298"/>
      <c r="BJ466" s="299"/>
      <c r="BK466" s="312"/>
      <c r="BL466" s="313"/>
      <c r="BM466" s="312"/>
      <c r="BN466" s="313"/>
      <c r="BO466" s="300"/>
      <c r="BP466" s="300"/>
      <c r="BQ466" s="300"/>
      <c r="BR466" s="66"/>
      <c r="BS466" s="314"/>
      <c r="BT466" s="315"/>
      <c r="BU466" s="324"/>
      <c r="BV466" s="324"/>
      <c r="BW466" s="324"/>
      <c r="BX466" s="324"/>
      <c r="BY466" s="324"/>
      <c r="BZ466" s="324"/>
      <c r="CA466" s="324"/>
      <c r="CB466" s="293"/>
      <c r="CC466" s="294"/>
      <c r="CD466" s="294"/>
      <c r="CE466" s="294"/>
      <c r="CF466" s="294"/>
      <c r="CG466" s="294"/>
      <c r="CH466" s="295"/>
      <c r="CI466" s="62">
        <f t="shared" si="23"/>
        <v>0</v>
      </c>
    </row>
    <row r="467" spans="1:87" ht="35.1" customHeight="1" x14ac:dyDescent="0.25">
      <c r="A467" s="40">
        <f t="shared" si="22"/>
        <v>455</v>
      </c>
      <c r="B467" s="305"/>
      <c r="C467" s="305"/>
      <c r="D467" s="316"/>
      <c r="E467" s="316"/>
      <c r="F467" s="316"/>
      <c r="G467" s="317"/>
      <c r="H467" s="318"/>
      <c r="I467" s="47"/>
      <c r="J467" s="71"/>
      <c r="K467" s="308"/>
      <c r="L467" s="308"/>
      <c r="M467" s="319"/>
      <c r="N467" s="319"/>
      <c r="O467" s="310"/>
      <c r="P467" s="310"/>
      <c r="Q467" s="320"/>
      <c r="R467" s="320"/>
      <c r="S467" s="298"/>
      <c r="T467" s="299"/>
      <c r="U467" s="298"/>
      <c r="V467" s="299"/>
      <c r="W467" s="296"/>
      <c r="X467" s="297"/>
      <c r="Y467" s="296"/>
      <c r="Z467" s="297"/>
      <c r="AA467" s="298"/>
      <c r="AB467" s="299"/>
      <c r="AC467" s="298"/>
      <c r="AD467" s="299"/>
      <c r="AE467" s="296"/>
      <c r="AF467" s="297"/>
      <c r="AG467" s="296"/>
      <c r="AH467" s="297"/>
      <c r="AI467" s="298"/>
      <c r="AJ467" s="299"/>
      <c r="AK467" s="298"/>
      <c r="AL467" s="299"/>
      <c r="AM467" s="296"/>
      <c r="AN467" s="297"/>
      <c r="AO467" s="296"/>
      <c r="AP467" s="297"/>
      <c r="AQ467" s="298"/>
      <c r="AR467" s="299"/>
      <c r="AS467" s="298"/>
      <c r="AT467" s="299"/>
      <c r="AU467" s="296"/>
      <c r="AV467" s="297"/>
      <c r="AW467" s="296"/>
      <c r="AX467" s="297"/>
      <c r="AY467" s="298"/>
      <c r="AZ467" s="299"/>
      <c r="BA467" s="298"/>
      <c r="BB467" s="299"/>
      <c r="BC467" s="296"/>
      <c r="BD467" s="297"/>
      <c r="BE467" s="296"/>
      <c r="BF467" s="297"/>
      <c r="BG467" s="298"/>
      <c r="BH467" s="299"/>
      <c r="BI467" s="298"/>
      <c r="BJ467" s="299"/>
      <c r="BK467" s="296"/>
      <c r="BL467" s="297"/>
      <c r="BM467" s="296"/>
      <c r="BN467" s="297"/>
      <c r="BO467" s="300"/>
      <c r="BP467" s="300"/>
      <c r="BQ467" s="300"/>
      <c r="BR467" s="66"/>
      <c r="BS467" s="301"/>
      <c r="BT467" s="302"/>
      <c r="BU467" s="324"/>
      <c r="BV467" s="324"/>
      <c r="BW467" s="324"/>
      <c r="BX467" s="324"/>
      <c r="BY467" s="324"/>
      <c r="BZ467" s="324"/>
      <c r="CA467" s="324"/>
      <c r="CB467" s="293"/>
      <c r="CC467" s="294"/>
      <c r="CD467" s="294"/>
      <c r="CE467" s="294"/>
      <c r="CF467" s="294"/>
      <c r="CG467" s="294"/>
      <c r="CH467" s="295"/>
      <c r="CI467" s="62">
        <f t="shared" si="23"/>
        <v>0</v>
      </c>
    </row>
    <row r="468" spans="1:87" ht="35.1" customHeight="1" x14ac:dyDescent="0.25">
      <c r="A468" s="40">
        <f t="shared" si="22"/>
        <v>456</v>
      </c>
      <c r="B468" s="304"/>
      <c r="C468" s="304"/>
      <c r="D468" s="305"/>
      <c r="E468" s="305"/>
      <c r="F468" s="305"/>
      <c r="G468" s="306"/>
      <c r="H468" s="307"/>
      <c r="I468" s="47"/>
      <c r="J468" s="72"/>
      <c r="K468" s="308"/>
      <c r="L468" s="308"/>
      <c r="M468" s="309"/>
      <c r="N468" s="309"/>
      <c r="O468" s="310"/>
      <c r="P468" s="310"/>
      <c r="Q468" s="311"/>
      <c r="R468" s="311"/>
      <c r="S468" s="298"/>
      <c r="T468" s="299"/>
      <c r="U468" s="298"/>
      <c r="V468" s="299"/>
      <c r="W468" s="312"/>
      <c r="X468" s="313"/>
      <c r="Y468" s="312"/>
      <c r="Z468" s="313"/>
      <c r="AA468" s="298"/>
      <c r="AB468" s="299"/>
      <c r="AC468" s="298"/>
      <c r="AD468" s="299"/>
      <c r="AE468" s="312"/>
      <c r="AF468" s="313"/>
      <c r="AG468" s="312"/>
      <c r="AH468" s="313"/>
      <c r="AI468" s="298"/>
      <c r="AJ468" s="299"/>
      <c r="AK468" s="298"/>
      <c r="AL468" s="299"/>
      <c r="AM468" s="312"/>
      <c r="AN468" s="313"/>
      <c r="AO468" s="312"/>
      <c r="AP468" s="313"/>
      <c r="AQ468" s="298"/>
      <c r="AR468" s="299"/>
      <c r="AS468" s="298"/>
      <c r="AT468" s="299"/>
      <c r="AU468" s="312"/>
      <c r="AV468" s="313"/>
      <c r="AW468" s="312"/>
      <c r="AX468" s="313"/>
      <c r="AY468" s="298"/>
      <c r="AZ468" s="299"/>
      <c r="BA468" s="298"/>
      <c r="BB468" s="299"/>
      <c r="BC468" s="312"/>
      <c r="BD468" s="313"/>
      <c r="BE468" s="312"/>
      <c r="BF468" s="313"/>
      <c r="BG468" s="298"/>
      <c r="BH468" s="299"/>
      <c r="BI468" s="298"/>
      <c r="BJ468" s="299"/>
      <c r="BK468" s="312"/>
      <c r="BL468" s="313"/>
      <c r="BM468" s="312"/>
      <c r="BN468" s="313"/>
      <c r="BO468" s="300"/>
      <c r="BP468" s="300"/>
      <c r="BQ468" s="300"/>
      <c r="BR468" s="66"/>
      <c r="BS468" s="314"/>
      <c r="BT468" s="315"/>
      <c r="BU468" s="324"/>
      <c r="BV468" s="324"/>
      <c r="BW468" s="324"/>
      <c r="BX468" s="324"/>
      <c r="BY468" s="324"/>
      <c r="BZ468" s="324"/>
      <c r="CA468" s="324"/>
      <c r="CB468" s="293"/>
      <c r="CC468" s="294"/>
      <c r="CD468" s="294"/>
      <c r="CE468" s="294"/>
      <c r="CF468" s="294"/>
      <c r="CG468" s="294"/>
      <c r="CH468" s="295"/>
      <c r="CI468" s="62">
        <f t="shared" si="23"/>
        <v>0</v>
      </c>
    </row>
    <row r="469" spans="1:87" ht="35.1" customHeight="1" x14ac:dyDescent="0.25">
      <c r="A469" s="40">
        <f t="shared" si="22"/>
        <v>457</v>
      </c>
      <c r="B469" s="305"/>
      <c r="C469" s="305"/>
      <c r="D469" s="316"/>
      <c r="E469" s="316"/>
      <c r="F469" s="316"/>
      <c r="G469" s="317"/>
      <c r="H469" s="318"/>
      <c r="I469" s="47"/>
      <c r="J469" s="71"/>
      <c r="K469" s="308"/>
      <c r="L469" s="308"/>
      <c r="M469" s="319"/>
      <c r="N469" s="319"/>
      <c r="O469" s="310"/>
      <c r="P469" s="310"/>
      <c r="Q469" s="320"/>
      <c r="R469" s="320"/>
      <c r="S469" s="298"/>
      <c r="T469" s="299"/>
      <c r="U469" s="298"/>
      <c r="V469" s="299"/>
      <c r="W469" s="296"/>
      <c r="X469" s="297"/>
      <c r="Y469" s="296"/>
      <c r="Z469" s="297"/>
      <c r="AA469" s="298"/>
      <c r="AB469" s="299"/>
      <c r="AC469" s="298"/>
      <c r="AD469" s="299"/>
      <c r="AE469" s="296"/>
      <c r="AF469" s="297"/>
      <c r="AG469" s="296"/>
      <c r="AH469" s="297"/>
      <c r="AI469" s="298"/>
      <c r="AJ469" s="299"/>
      <c r="AK469" s="298"/>
      <c r="AL469" s="299"/>
      <c r="AM469" s="296"/>
      <c r="AN469" s="297"/>
      <c r="AO469" s="296"/>
      <c r="AP469" s="297"/>
      <c r="AQ469" s="298"/>
      <c r="AR469" s="299"/>
      <c r="AS469" s="298"/>
      <c r="AT469" s="299"/>
      <c r="AU469" s="296"/>
      <c r="AV469" s="297"/>
      <c r="AW469" s="296"/>
      <c r="AX469" s="297"/>
      <c r="AY469" s="298"/>
      <c r="AZ469" s="299"/>
      <c r="BA469" s="298"/>
      <c r="BB469" s="299"/>
      <c r="BC469" s="296"/>
      <c r="BD469" s="297"/>
      <c r="BE469" s="296"/>
      <c r="BF469" s="297"/>
      <c r="BG469" s="298"/>
      <c r="BH469" s="299"/>
      <c r="BI469" s="298"/>
      <c r="BJ469" s="299"/>
      <c r="BK469" s="296"/>
      <c r="BL469" s="297"/>
      <c r="BM469" s="296"/>
      <c r="BN469" s="297"/>
      <c r="BO469" s="300"/>
      <c r="BP469" s="300"/>
      <c r="BQ469" s="300"/>
      <c r="BR469" s="66"/>
      <c r="BS469" s="301"/>
      <c r="BT469" s="302"/>
      <c r="BU469" s="324"/>
      <c r="BV469" s="324"/>
      <c r="BW469" s="324"/>
      <c r="BX469" s="324"/>
      <c r="BY469" s="324"/>
      <c r="BZ469" s="324"/>
      <c r="CA469" s="324"/>
      <c r="CB469" s="293"/>
      <c r="CC469" s="294"/>
      <c r="CD469" s="294"/>
      <c r="CE469" s="294"/>
      <c r="CF469" s="294"/>
      <c r="CG469" s="294"/>
      <c r="CH469" s="295"/>
      <c r="CI469" s="62">
        <f t="shared" si="23"/>
        <v>0</v>
      </c>
    </row>
    <row r="470" spans="1:87" ht="35.1" customHeight="1" x14ac:dyDescent="0.25">
      <c r="A470" s="40">
        <f t="shared" si="22"/>
        <v>458</v>
      </c>
      <c r="B470" s="304"/>
      <c r="C470" s="304"/>
      <c r="D470" s="305"/>
      <c r="E470" s="305"/>
      <c r="F470" s="305"/>
      <c r="G470" s="306"/>
      <c r="H470" s="307"/>
      <c r="I470" s="47"/>
      <c r="J470" s="72"/>
      <c r="K470" s="308"/>
      <c r="L470" s="308"/>
      <c r="M470" s="309"/>
      <c r="N470" s="309"/>
      <c r="O470" s="310"/>
      <c r="P470" s="310"/>
      <c r="Q470" s="311"/>
      <c r="R470" s="311"/>
      <c r="S470" s="298"/>
      <c r="T470" s="299"/>
      <c r="U470" s="298"/>
      <c r="V470" s="299"/>
      <c r="W470" s="312"/>
      <c r="X470" s="313"/>
      <c r="Y470" s="312"/>
      <c r="Z470" s="313"/>
      <c r="AA470" s="298"/>
      <c r="AB470" s="299"/>
      <c r="AC470" s="298"/>
      <c r="AD470" s="299"/>
      <c r="AE470" s="312"/>
      <c r="AF470" s="313"/>
      <c r="AG470" s="312"/>
      <c r="AH470" s="313"/>
      <c r="AI470" s="298"/>
      <c r="AJ470" s="299"/>
      <c r="AK470" s="298"/>
      <c r="AL470" s="299"/>
      <c r="AM470" s="312"/>
      <c r="AN470" s="313"/>
      <c r="AO470" s="312"/>
      <c r="AP470" s="313"/>
      <c r="AQ470" s="298"/>
      <c r="AR470" s="299"/>
      <c r="AS470" s="298"/>
      <c r="AT470" s="299"/>
      <c r="AU470" s="312"/>
      <c r="AV470" s="313"/>
      <c r="AW470" s="312"/>
      <c r="AX470" s="313"/>
      <c r="AY470" s="298"/>
      <c r="AZ470" s="299"/>
      <c r="BA470" s="298"/>
      <c r="BB470" s="299"/>
      <c r="BC470" s="312"/>
      <c r="BD470" s="313"/>
      <c r="BE470" s="312"/>
      <c r="BF470" s="313"/>
      <c r="BG470" s="298"/>
      <c r="BH470" s="299"/>
      <c r="BI470" s="298"/>
      <c r="BJ470" s="299"/>
      <c r="BK470" s="312"/>
      <c r="BL470" s="313"/>
      <c r="BM470" s="312"/>
      <c r="BN470" s="313"/>
      <c r="BO470" s="300"/>
      <c r="BP470" s="300"/>
      <c r="BQ470" s="300"/>
      <c r="BR470" s="66"/>
      <c r="BS470" s="314"/>
      <c r="BT470" s="315"/>
      <c r="BU470" s="324"/>
      <c r="BV470" s="324"/>
      <c r="BW470" s="324"/>
      <c r="BX470" s="324"/>
      <c r="BY470" s="324"/>
      <c r="BZ470" s="324"/>
      <c r="CA470" s="324"/>
      <c r="CB470" s="293"/>
      <c r="CC470" s="294"/>
      <c r="CD470" s="294"/>
      <c r="CE470" s="294"/>
      <c r="CF470" s="294"/>
      <c r="CG470" s="294"/>
      <c r="CH470" s="295"/>
      <c r="CI470" s="62">
        <f t="shared" si="23"/>
        <v>0</v>
      </c>
    </row>
    <row r="471" spans="1:87" ht="35.1" customHeight="1" x14ac:dyDescent="0.25">
      <c r="A471" s="40">
        <f t="shared" si="22"/>
        <v>459</v>
      </c>
      <c r="B471" s="305"/>
      <c r="C471" s="305"/>
      <c r="D471" s="316"/>
      <c r="E471" s="316"/>
      <c r="F471" s="316"/>
      <c r="G471" s="317"/>
      <c r="H471" s="318"/>
      <c r="I471" s="47"/>
      <c r="J471" s="71"/>
      <c r="K471" s="308"/>
      <c r="L471" s="308"/>
      <c r="M471" s="319"/>
      <c r="N471" s="319"/>
      <c r="O471" s="310"/>
      <c r="P471" s="310"/>
      <c r="Q471" s="320"/>
      <c r="R471" s="320"/>
      <c r="S471" s="298"/>
      <c r="T471" s="299"/>
      <c r="U471" s="298"/>
      <c r="V471" s="299"/>
      <c r="W471" s="296"/>
      <c r="X471" s="297"/>
      <c r="Y471" s="296"/>
      <c r="Z471" s="297"/>
      <c r="AA471" s="298"/>
      <c r="AB471" s="299"/>
      <c r="AC471" s="298"/>
      <c r="AD471" s="299"/>
      <c r="AE471" s="296"/>
      <c r="AF471" s="297"/>
      <c r="AG471" s="296"/>
      <c r="AH471" s="297"/>
      <c r="AI471" s="298"/>
      <c r="AJ471" s="299"/>
      <c r="AK471" s="298"/>
      <c r="AL471" s="299"/>
      <c r="AM471" s="296"/>
      <c r="AN471" s="297"/>
      <c r="AO471" s="296"/>
      <c r="AP471" s="297"/>
      <c r="AQ471" s="298"/>
      <c r="AR471" s="299"/>
      <c r="AS471" s="298"/>
      <c r="AT471" s="299"/>
      <c r="AU471" s="296"/>
      <c r="AV471" s="297"/>
      <c r="AW471" s="296"/>
      <c r="AX471" s="297"/>
      <c r="AY471" s="298"/>
      <c r="AZ471" s="299"/>
      <c r="BA471" s="298"/>
      <c r="BB471" s="299"/>
      <c r="BC471" s="296"/>
      <c r="BD471" s="297"/>
      <c r="BE471" s="296"/>
      <c r="BF471" s="297"/>
      <c r="BG471" s="298"/>
      <c r="BH471" s="299"/>
      <c r="BI471" s="298"/>
      <c r="BJ471" s="299"/>
      <c r="BK471" s="296"/>
      <c r="BL471" s="297"/>
      <c r="BM471" s="296"/>
      <c r="BN471" s="297"/>
      <c r="BO471" s="300"/>
      <c r="BP471" s="300"/>
      <c r="BQ471" s="300"/>
      <c r="BR471" s="66"/>
      <c r="BS471" s="301"/>
      <c r="BT471" s="302"/>
      <c r="BU471" s="324"/>
      <c r="BV471" s="324"/>
      <c r="BW471" s="324"/>
      <c r="BX471" s="324"/>
      <c r="BY471" s="324"/>
      <c r="BZ471" s="324"/>
      <c r="CA471" s="324"/>
      <c r="CB471" s="293"/>
      <c r="CC471" s="294"/>
      <c r="CD471" s="294"/>
      <c r="CE471" s="294"/>
      <c r="CF471" s="294"/>
      <c r="CG471" s="294"/>
      <c r="CH471" s="295"/>
      <c r="CI471" s="62">
        <f t="shared" si="23"/>
        <v>0</v>
      </c>
    </row>
    <row r="472" spans="1:87" ht="35.1" customHeight="1" x14ac:dyDescent="0.25">
      <c r="A472" s="40">
        <f t="shared" si="22"/>
        <v>460</v>
      </c>
      <c r="B472" s="304"/>
      <c r="C472" s="304"/>
      <c r="D472" s="305"/>
      <c r="E472" s="305"/>
      <c r="F472" s="305"/>
      <c r="G472" s="306"/>
      <c r="H472" s="307"/>
      <c r="I472" s="47"/>
      <c r="J472" s="72"/>
      <c r="K472" s="308"/>
      <c r="L472" s="308"/>
      <c r="M472" s="309"/>
      <c r="N472" s="309"/>
      <c r="O472" s="310"/>
      <c r="P472" s="310"/>
      <c r="Q472" s="311"/>
      <c r="R472" s="311"/>
      <c r="S472" s="298"/>
      <c r="T472" s="299"/>
      <c r="U472" s="298"/>
      <c r="V472" s="299"/>
      <c r="W472" s="312"/>
      <c r="X472" s="313"/>
      <c r="Y472" s="312"/>
      <c r="Z472" s="313"/>
      <c r="AA472" s="298"/>
      <c r="AB472" s="299"/>
      <c r="AC472" s="298"/>
      <c r="AD472" s="299"/>
      <c r="AE472" s="312"/>
      <c r="AF472" s="313"/>
      <c r="AG472" s="312"/>
      <c r="AH472" s="313"/>
      <c r="AI472" s="298"/>
      <c r="AJ472" s="299"/>
      <c r="AK472" s="298"/>
      <c r="AL472" s="299"/>
      <c r="AM472" s="312"/>
      <c r="AN472" s="313"/>
      <c r="AO472" s="312"/>
      <c r="AP472" s="313"/>
      <c r="AQ472" s="298"/>
      <c r="AR472" s="299"/>
      <c r="AS472" s="298"/>
      <c r="AT472" s="299"/>
      <c r="AU472" s="312"/>
      <c r="AV472" s="313"/>
      <c r="AW472" s="312"/>
      <c r="AX472" s="313"/>
      <c r="AY472" s="298"/>
      <c r="AZ472" s="299"/>
      <c r="BA472" s="298"/>
      <c r="BB472" s="299"/>
      <c r="BC472" s="312"/>
      <c r="BD472" s="313"/>
      <c r="BE472" s="312"/>
      <c r="BF472" s="313"/>
      <c r="BG472" s="298"/>
      <c r="BH472" s="299"/>
      <c r="BI472" s="298"/>
      <c r="BJ472" s="299"/>
      <c r="BK472" s="312"/>
      <c r="BL472" s="313"/>
      <c r="BM472" s="312"/>
      <c r="BN472" s="313"/>
      <c r="BO472" s="300"/>
      <c r="BP472" s="300"/>
      <c r="BQ472" s="300"/>
      <c r="BR472" s="66"/>
      <c r="BS472" s="314"/>
      <c r="BT472" s="315"/>
      <c r="BU472" s="324"/>
      <c r="BV472" s="324"/>
      <c r="BW472" s="324"/>
      <c r="BX472" s="324"/>
      <c r="BY472" s="324"/>
      <c r="BZ472" s="324"/>
      <c r="CA472" s="324"/>
      <c r="CB472" s="293"/>
      <c r="CC472" s="294"/>
      <c r="CD472" s="294"/>
      <c r="CE472" s="294"/>
      <c r="CF472" s="294"/>
      <c r="CG472" s="294"/>
      <c r="CH472" s="295"/>
      <c r="CI472" s="62">
        <f t="shared" si="23"/>
        <v>0</v>
      </c>
    </row>
    <row r="473" spans="1:87" ht="35.1" customHeight="1" x14ac:dyDescent="0.25">
      <c r="A473" s="40">
        <f t="shared" si="22"/>
        <v>461</v>
      </c>
      <c r="B473" s="305"/>
      <c r="C473" s="305"/>
      <c r="D473" s="316"/>
      <c r="E473" s="316"/>
      <c r="F473" s="316"/>
      <c r="G473" s="317"/>
      <c r="H473" s="318"/>
      <c r="I473" s="47"/>
      <c r="J473" s="71"/>
      <c r="K473" s="308"/>
      <c r="L473" s="308"/>
      <c r="M473" s="319"/>
      <c r="N473" s="319"/>
      <c r="O473" s="310"/>
      <c r="P473" s="310"/>
      <c r="Q473" s="320"/>
      <c r="R473" s="320"/>
      <c r="S473" s="298"/>
      <c r="T473" s="299"/>
      <c r="U473" s="298"/>
      <c r="V473" s="299"/>
      <c r="W473" s="296"/>
      <c r="X473" s="297"/>
      <c r="Y473" s="296"/>
      <c r="Z473" s="297"/>
      <c r="AA473" s="298"/>
      <c r="AB473" s="299"/>
      <c r="AC473" s="298"/>
      <c r="AD473" s="299"/>
      <c r="AE473" s="296"/>
      <c r="AF473" s="297"/>
      <c r="AG473" s="296"/>
      <c r="AH473" s="297"/>
      <c r="AI473" s="298"/>
      <c r="AJ473" s="299"/>
      <c r="AK473" s="298"/>
      <c r="AL473" s="299"/>
      <c r="AM473" s="296"/>
      <c r="AN473" s="297"/>
      <c r="AO473" s="296"/>
      <c r="AP473" s="297"/>
      <c r="AQ473" s="298"/>
      <c r="AR473" s="299"/>
      <c r="AS473" s="298"/>
      <c r="AT473" s="299"/>
      <c r="AU473" s="296"/>
      <c r="AV473" s="297"/>
      <c r="AW473" s="296"/>
      <c r="AX473" s="297"/>
      <c r="AY473" s="298"/>
      <c r="AZ473" s="299"/>
      <c r="BA473" s="298"/>
      <c r="BB473" s="299"/>
      <c r="BC473" s="296"/>
      <c r="BD473" s="297"/>
      <c r="BE473" s="296"/>
      <c r="BF473" s="297"/>
      <c r="BG473" s="298"/>
      <c r="BH473" s="299"/>
      <c r="BI473" s="298"/>
      <c r="BJ473" s="299"/>
      <c r="BK473" s="296"/>
      <c r="BL473" s="297"/>
      <c r="BM473" s="296"/>
      <c r="BN473" s="297"/>
      <c r="BO473" s="300"/>
      <c r="BP473" s="300"/>
      <c r="BQ473" s="300"/>
      <c r="BR473" s="66"/>
      <c r="BS473" s="301"/>
      <c r="BT473" s="302"/>
      <c r="BU473" s="324"/>
      <c r="BV473" s="324"/>
      <c r="BW473" s="324"/>
      <c r="BX473" s="324"/>
      <c r="BY473" s="324"/>
      <c r="BZ473" s="324"/>
      <c r="CA473" s="324"/>
      <c r="CB473" s="293"/>
      <c r="CC473" s="294"/>
      <c r="CD473" s="294"/>
      <c r="CE473" s="294"/>
      <c r="CF473" s="294"/>
      <c r="CG473" s="294"/>
      <c r="CH473" s="295"/>
      <c r="CI473" s="62">
        <f t="shared" si="23"/>
        <v>0</v>
      </c>
    </row>
    <row r="474" spans="1:87" ht="35.1" customHeight="1" x14ac:dyDescent="0.25">
      <c r="A474" s="40">
        <f t="shared" si="22"/>
        <v>462</v>
      </c>
      <c r="B474" s="304"/>
      <c r="C474" s="304"/>
      <c r="D474" s="305"/>
      <c r="E474" s="305"/>
      <c r="F474" s="305"/>
      <c r="G474" s="306"/>
      <c r="H474" s="307"/>
      <c r="I474" s="47"/>
      <c r="J474" s="72"/>
      <c r="K474" s="308"/>
      <c r="L474" s="308"/>
      <c r="M474" s="309"/>
      <c r="N474" s="309"/>
      <c r="O474" s="310"/>
      <c r="P474" s="310"/>
      <c r="Q474" s="311"/>
      <c r="R474" s="311"/>
      <c r="S474" s="298"/>
      <c r="T474" s="299"/>
      <c r="U474" s="298"/>
      <c r="V474" s="299"/>
      <c r="W474" s="312"/>
      <c r="X474" s="313"/>
      <c r="Y474" s="312"/>
      <c r="Z474" s="313"/>
      <c r="AA474" s="298"/>
      <c r="AB474" s="299"/>
      <c r="AC474" s="298"/>
      <c r="AD474" s="299"/>
      <c r="AE474" s="312"/>
      <c r="AF474" s="313"/>
      <c r="AG474" s="312"/>
      <c r="AH474" s="313"/>
      <c r="AI474" s="298"/>
      <c r="AJ474" s="299"/>
      <c r="AK474" s="298"/>
      <c r="AL474" s="299"/>
      <c r="AM474" s="312"/>
      <c r="AN474" s="313"/>
      <c r="AO474" s="312"/>
      <c r="AP474" s="313"/>
      <c r="AQ474" s="298"/>
      <c r="AR474" s="299"/>
      <c r="AS474" s="298"/>
      <c r="AT474" s="299"/>
      <c r="AU474" s="312"/>
      <c r="AV474" s="313"/>
      <c r="AW474" s="312"/>
      <c r="AX474" s="313"/>
      <c r="AY474" s="298"/>
      <c r="AZ474" s="299"/>
      <c r="BA474" s="298"/>
      <c r="BB474" s="299"/>
      <c r="BC474" s="312"/>
      <c r="BD474" s="313"/>
      <c r="BE474" s="312"/>
      <c r="BF474" s="313"/>
      <c r="BG474" s="298"/>
      <c r="BH474" s="299"/>
      <c r="BI474" s="298"/>
      <c r="BJ474" s="299"/>
      <c r="BK474" s="312"/>
      <c r="BL474" s="313"/>
      <c r="BM474" s="312"/>
      <c r="BN474" s="313"/>
      <c r="BO474" s="300"/>
      <c r="BP474" s="300"/>
      <c r="BQ474" s="300"/>
      <c r="BR474" s="66"/>
      <c r="BS474" s="314"/>
      <c r="BT474" s="315"/>
      <c r="BU474" s="324"/>
      <c r="BV474" s="324"/>
      <c r="BW474" s="324"/>
      <c r="BX474" s="324"/>
      <c r="BY474" s="324"/>
      <c r="BZ474" s="324"/>
      <c r="CA474" s="324"/>
      <c r="CB474" s="293"/>
      <c r="CC474" s="294"/>
      <c r="CD474" s="294"/>
      <c r="CE474" s="294"/>
      <c r="CF474" s="294"/>
      <c r="CG474" s="294"/>
      <c r="CH474" s="295"/>
      <c r="CI474" s="62">
        <f t="shared" si="23"/>
        <v>0</v>
      </c>
    </row>
    <row r="475" spans="1:87" ht="35.1" customHeight="1" x14ac:dyDescent="0.25">
      <c r="A475" s="40">
        <f>ROW(A463)</f>
        <v>463</v>
      </c>
      <c r="B475" s="305"/>
      <c r="C475" s="305"/>
      <c r="D475" s="316"/>
      <c r="E475" s="316"/>
      <c r="F475" s="316"/>
      <c r="G475" s="317"/>
      <c r="H475" s="318"/>
      <c r="I475" s="47"/>
      <c r="J475" s="71"/>
      <c r="K475" s="308"/>
      <c r="L475" s="308"/>
      <c r="M475" s="319"/>
      <c r="N475" s="319"/>
      <c r="O475" s="310"/>
      <c r="P475" s="310"/>
      <c r="Q475" s="320"/>
      <c r="R475" s="320"/>
      <c r="S475" s="298"/>
      <c r="T475" s="299"/>
      <c r="U475" s="298"/>
      <c r="V475" s="299"/>
      <c r="W475" s="296"/>
      <c r="X475" s="297"/>
      <c r="Y475" s="296"/>
      <c r="Z475" s="297"/>
      <c r="AA475" s="298"/>
      <c r="AB475" s="299"/>
      <c r="AC475" s="298"/>
      <c r="AD475" s="299"/>
      <c r="AE475" s="296"/>
      <c r="AF475" s="297"/>
      <c r="AG475" s="296"/>
      <c r="AH475" s="297"/>
      <c r="AI475" s="298"/>
      <c r="AJ475" s="299"/>
      <c r="AK475" s="298"/>
      <c r="AL475" s="299"/>
      <c r="AM475" s="296"/>
      <c r="AN475" s="297"/>
      <c r="AO475" s="296"/>
      <c r="AP475" s="297"/>
      <c r="AQ475" s="298"/>
      <c r="AR475" s="299"/>
      <c r="AS475" s="298"/>
      <c r="AT475" s="299"/>
      <c r="AU475" s="296"/>
      <c r="AV475" s="297"/>
      <c r="AW475" s="296"/>
      <c r="AX475" s="297"/>
      <c r="AY475" s="298"/>
      <c r="AZ475" s="299"/>
      <c r="BA475" s="298"/>
      <c r="BB475" s="299"/>
      <c r="BC475" s="296"/>
      <c r="BD475" s="297"/>
      <c r="BE475" s="296"/>
      <c r="BF475" s="297"/>
      <c r="BG475" s="298"/>
      <c r="BH475" s="299"/>
      <c r="BI475" s="298"/>
      <c r="BJ475" s="299"/>
      <c r="BK475" s="296"/>
      <c r="BL475" s="297"/>
      <c r="BM475" s="296"/>
      <c r="BN475" s="297"/>
      <c r="BO475" s="321"/>
      <c r="BP475" s="322"/>
      <c r="BQ475" s="323"/>
      <c r="BR475" s="66"/>
      <c r="BS475" s="301"/>
      <c r="BT475" s="302"/>
      <c r="BU475" s="324"/>
      <c r="BV475" s="324"/>
      <c r="BW475" s="324"/>
      <c r="BX475" s="324"/>
      <c r="BY475" s="324"/>
      <c r="BZ475" s="324"/>
      <c r="CA475" s="324"/>
      <c r="CB475" s="293"/>
      <c r="CC475" s="294"/>
      <c r="CD475" s="294"/>
      <c r="CE475" s="294"/>
      <c r="CF475" s="294"/>
      <c r="CG475" s="294"/>
      <c r="CH475" s="295"/>
      <c r="CI475" s="62">
        <f t="shared" si="23"/>
        <v>0</v>
      </c>
    </row>
    <row r="476" spans="1:87" ht="35.1" customHeight="1" x14ac:dyDescent="0.25">
      <c r="A476" s="40">
        <f t="shared" si="22"/>
        <v>464</v>
      </c>
      <c r="B476" s="304"/>
      <c r="C476" s="304"/>
      <c r="D476" s="305"/>
      <c r="E476" s="305"/>
      <c r="F476" s="305"/>
      <c r="G476" s="306"/>
      <c r="H476" s="307"/>
      <c r="I476" s="47"/>
      <c r="J476" s="72"/>
      <c r="K476" s="308"/>
      <c r="L476" s="308"/>
      <c r="M476" s="309"/>
      <c r="N476" s="309"/>
      <c r="O476" s="310"/>
      <c r="P476" s="310"/>
      <c r="Q476" s="311"/>
      <c r="R476" s="311"/>
      <c r="S476" s="298"/>
      <c r="T476" s="299"/>
      <c r="U476" s="298"/>
      <c r="V476" s="299"/>
      <c r="W476" s="312"/>
      <c r="X476" s="313"/>
      <c r="Y476" s="312"/>
      <c r="Z476" s="313"/>
      <c r="AA476" s="298"/>
      <c r="AB476" s="299"/>
      <c r="AC476" s="298"/>
      <c r="AD476" s="299"/>
      <c r="AE476" s="312"/>
      <c r="AF476" s="313"/>
      <c r="AG476" s="312"/>
      <c r="AH476" s="313"/>
      <c r="AI476" s="298"/>
      <c r="AJ476" s="299"/>
      <c r="AK476" s="298"/>
      <c r="AL476" s="299"/>
      <c r="AM476" s="312"/>
      <c r="AN476" s="313"/>
      <c r="AO476" s="312"/>
      <c r="AP476" s="313"/>
      <c r="AQ476" s="298"/>
      <c r="AR476" s="299"/>
      <c r="AS476" s="298"/>
      <c r="AT476" s="299"/>
      <c r="AU476" s="312"/>
      <c r="AV476" s="313"/>
      <c r="AW476" s="312"/>
      <c r="AX476" s="313"/>
      <c r="AY476" s="298"/>
      <c r="AZ476" s="299"/>
      <c r="BA476" s="298"/>
      <c r="BB476" s="299"/>
      <c r="BC476" s="312"/>
      <c r="BD476" s="313"/>
      <c r="BE476" s="312"/>
      <c r="BF476" s="313"/>
      <c r="BG476" s="298"/>
      <c r="BH476" s="299"/>
      <c r="BI476" s="298"/>
      <c r="BJ476" s="299"/>
      <c r="BK476" s="312"/>
      <c r="BL476" s="313"/>
      <c r="BM476" s="312"/>
      <c r="BN476" s="313"/>
      <c r="BO476" s="300"/>
      <c r="BP476" s="300"/>
      <c r="BQ476" s="300"/>
      <c r="BR476" s="66"/>
      <c r="BS476" s="314"/>
      <c r="BT476" s="315"/>
      <c r="BU476" s="324"/>
      <c r="BV476" s="324"/>
      <c r="BW476" s="324"/>
      <c r="BX476" s="324"/>
      <c r="BY476" s="324"/>
      <c r="BZ476" s="324"/>
      <c r="CA476" s="324"/>
      <c r="CB476" s="293"/>
      <c r="CC476" s="294"/>
      <c r="CD476" s="294"/>
      <c r="CE476" s="294"/>
      <c r="CF476" s="294"/>
      <c r="CG476" s="294"/>
      <c r="CH476" s="295"/>
      <c r="CI476" s="62">
        <f t="shared" si="23"/>
        <v>0</v>
      </c>
    </row>
    <row r="477" spans="1:87" ht="35.1" customHeight="1" x14ac:dyDescent="0.25">
      <c r="A477" s="40">
        <f t="shared" si="22"/>
        <v>465</v>
      </c>
      <c r="B477" s="305"/>
      <c r="C477" s="305"/>
      <c r="D477" s="316"/>
      <c r="E477" s="316"/>
      <c r="F477" s="316"/>
      <c r="G477" s="317"/>
      <c r="H477" s="318"/>
      <c r="I477" s="47"/>
      <c r="J477" s="71"/>
      <c r="K477" s="308"/>
      <c r="L477" s="308"/>
      <c r="M477" s="319"/>
      <c r="N477" s="319"/>
      <c r="O477" s="310"/>
      <c r="P477" s="310"/>
      <c r="Q477" s="320"/>
      <c r="R477" s="320"/>
      <c r="S477" s="298"/>
      <c r="T477" s="299"/>
      <c r="U477" s="298"/>
      <c r="V477" s="299"/>
      <c r="W477" s="296"/>
      <c r="X477" s="297"/>
      <c r="Y477" s="296"/>
      <c r="Z477" s="297"/>
      <c r="AA477" s="298"/>
      <c r="AB477" s="299"/>
      <c r="AC477" s="298"/>
      <c r="AD477" s="299"/>
      <c r="AE477" s="296"/>
      <c r="AF477" s="297"/>
      <c r="AG477" s="296"/>
      <c r="AH477" s="297"/>
      <c r="AI477" s="298"/>
      <c r="AJ477" s="299"/>
      <c r="AK477" s="298"/>
      <c r="AL477" s="299"/>
      <c r="AM477" s="296"/>
      <c r="AN477" s="297"/>
      <c r="AO477" s="296"/>
      <c r="AP477" s="297"/>
      <c r="AQ477" s="298"/>
      <c r="AR477" s="299"/>
      <c r="AS477" s="298"/>
      <c r="AT477" s="299"/>
      <c r="AU477" s="296"/>
      <c r="AV477" s="297"/>
      <c r="AW477" s="296"/>
      <c r="AX477" s="297"/>
      <c r="AY477" s="298"/>
      <c r="AZ477" s="299"/>
      <c r="BA477" s="298"/>
      <c r="BB477" s="299"/>
      <c r="BC477" s="296"/>
      <c r="BD477" s="297"/>
      <c r="BE477" s="296"/>
      <c r="BF477" s="297"/>
      <c r="BG477" s="298"/>
      <c r="BH477" s="299"/>
      <c r="BI477" s="298"/>
      <c r="BJ477" s="299"/>
      <c r="BK477" s="296"/>
      <c r="BL477" s="297"/>
      <c r="BM477" s="296"/>
      <c r="BN477" s="297"/>
      <c r="BO477" s="300"/>
      <c r="BP477" s="300"/>
      <c r="BQ477" s="300"/>
      <c r="BR477" s="66"/>
      <c r="BS477" s="301"/>
      <c r="BT477" s="302"/>
      <c r="BU477" s="324"/>
      <c r="BV477" s="324"/>
      <c r="BW477" s="324"/>
      <c r="BX477" s="324"/>
      <c r="BY477" s="324"/>
      <c r="BZ477" s="324"/>
      <c r="CA477" s="324"/>
      <c r="CB477" s="293"/>
      <c r="CC477" s="294"/>
      <c r="CD477" s="294"/>
      <c r="CE477" s="294"/>
      <c r="CF477" s="294"/>
      <c r="CG477" s="294"/>
      <c r="CH477" s="295"/>
      <c r="CI477" s="62">
        <f t="shared" si="23"/>
        <v>0</v>
      </c>
    </row>
    <row r="478" spans="1:87" ht="35.1" customHeight="1" x14ac:dyDescent="0.25">
      <c r="A478" s="40">
        <f t="shared" si="22"/>
        <v>466</v>
      </c>
      <c r="B478" s="304"/>
      <c r="C478" s="304"/>
      <c r="D478" s="305"/>
      <c r="E478" s="305"/>
      <c r="F478" s="305"/>
      <c r="G478" s="306"/>
      <c r="H478" s="307"/>
      <c r="I478" s="47"/>
      <c r="J478" s="72"/>
      <c r="K478" s="308"/>
      <c r="L478" s="308"/>
      <c r="M478" s="309"/>
      <c r="N478" s="309"/>
      <c r="O478" s="310"/>
      <c r="P478" s="310"/>
      <c r="Q478" s="311"/>
      <c r="R478" s="311"/>
      <c r="S478" s="298"/>
      <c r="T478" s="299"/>
      <c r="U478" s="298"/>
      <c r="V478" s="299"/>
      <c r="W478" s="312"/>
      <c r="X478" s="313"/>
      <c r="Y478" s="312"/>
      <c r="Z478" s="313"/>
      <c r="AA478" s="298"/>
      <c r="AB478" s="299"/>
      <c r="AC478" s="298"/>
      <c r="AD478" s="299"/>
      <c r="AE478" s="312"/>
      <c r="AF478" s="313"/>
      <c r="AG478" s="312"/>
      <c r="AH478" s="313"/>
      <c r="AI478" s="298"/>
      <c r="AJ478" s="299"/>
      <c r="AK478" s="298"/>
      <c r="AL478" s="299"/>
      <c r="AM478" s="312"/>
      <c r="AN478" s="313"/>
      <c r="AO478" s="312"/>
      <c r="AP478" s="313"/>
      <c r="AQ478" s="298"/>
      <c r="AR478" s="299"/>
      <c r="AS478" s="298"/>
      <c r="AT478" s="299"/>
      <c r="AU478" s="312"/>
      <c r="AV478" s="313"/>
      <c r="AW478" s="312"/>
      <c r="AX478" s="313"/>
      <c r="AY478" s="298"/>
      <c r="AZ478" s="299"/>
      <c r="BA478" s="298"/>
      <c r="BB478" s="299"/>
      <c r="BC478" s="312"/>
      <c r="BD478" s="313"/>
      <c r="BE478" s="312"/>
      <c r="BF478" s="313"/>
      <c r="BG478" s="298"/>
      <c r="BH478" s="299"/>
      <c r="BI478" s="298"/>
      <c r="BJ478" s="299"/>
      <c r="BK478" s="312"/>
      <c r="BL478" s="313"/>
      <c r="BM478" s="312"/>
      <c r="BN478" s="313"/>
      <c r="BO478" s="300"/>
      <c r="BP478" s="300"/>
      <c r="BQ478" s="300"/>
      <c r="BR478" s="66"/>
      <c r="BS478" s="314"/>
      <c r="BT478" s="315"/>
      <c r="BU478" s="324"/>
      <c r="BV478" s="324"/>
      <c r="BW478" s="324"/>
      <c r="BX478" s="324"/>
      <c r="BY478" s="324"/>
      <c r="BZ478" s="324"/>
      <c r="CA478" s="324"/>
      <c r="CB478" s="293"/>
      <c r="CC478" s="294"/>
      <c r="CD478" s="294"/>
      <c r="CE478" s="294"/>
      <c r="CF478" s="294"/>
      <c r="CG478" s="294"/>
      <c r="CH478" s="295"/>
      <c r="CI478" s="62">
        <f t="shared" si="23"/>
        <v>0</v>
      </c>
    </row>
    <row r="479" spans="1:87" ht="35.1" customHeight="1" x14ac:dyDescent="0.25">
      <c r="A479" s="40">
        <f t="shared" si="22"/>
        <v>467</v>
      </c>
      <c r="B479" s="305"/>
      <c r="C479" s="305"/>
      <c r="D479" s="316"/>
      <c r="E479" s="316"/>
      <c r="F479" s="316"/>
      <c r="G479" s="317"/>
      <c r="H479" s="318"/>
      <c r="I479" s="47"/>
      <c r="J479" s="71"/>
      <c r="K479" s="308"/>
      <c r="L479" s="308"/>
      <c r="M479" s="319"/>
      <c r="N479" s="319"/>
      <c r="O479" s="310"/>
      <c r="P479" s="310"/>
      <c r="Q479" s="320"/>
      <c r="R479" s="320"/>
      <c r="S479" s="298"/>
      <c r="T479" s="299"/>
      <c r="U479" s="298"/>
      <c r="V479" s="299"/>
      <c r="W479" s="296"/>
      <c r="X479" s="297"/>
      <c r="Y479" s="296"/>
      <c r="Z479" s="297"/>
      <c r="AA479" s="298"/>
      <c r="AB479" s="299"/>
      <c r="AC479" s="298"/>
      <c r="AD479" s="299"/>
      <c r="AE479" s="296"/>
      <c r="AF479" s="297"/>
      <c r="AG479" s="296"/>
      <c r="AH479" s="297"/>
      <c r="AI479" s="298"/>
      <c r="AJ479" s="299"/>
      <c r="AK479" s="298"/>
      <c r="AL479" s="299"/>
      <c r="AM479" s="296"/>
      <c r="AN479" s="297"/>
      <c r="AO479" s="296"/>
      <c r="AP479" s="297"/>
      <c r="AQ479" s="298"/>
      <c r="AR479" s="299"/>
      <c r="AS479" s="298"/>
      <c r="AT479" s="299"/>
      <c r="AU479" s="296"/>
      <c r="AV479" s="297"/>
      <c r="AW479" s="296"/>
      <c r="AX479" s="297"/>
      <c r="AY479" s="298"/>
      <c r="AZ479" s="299"/>
      <c r="BA479" s="298"/>
      <c r="BB479" s="299"/>
      <c r="BC479" s="296"/>
      <c r="BD479" s="297"/>
      <c r="BE479" s="296"/>
      <c r="BF479" s="297"/>
      <c r="BG479" s="298"/>
      <c r="BH479" s="299"/>
      <c r="BI479" s="298"/>
      <c r="BJ479" s="299"/>
      <c r="BK479" s="296"/>
      <c r="BL479" s="297"/>
      <c r="BM479" s="296"/>
      <c r="BN479" s="297"/>
      <c r="BO479" s="300"/>
      <c r="BP479" s="300"/>
      <c r="BQ479" s="300"/>
      <c r="BR479" s="66"/>
      <c r="BS479" s="301"/>
      <c r="BT479" s="302"/>
      <c r="BU479" s="324"/>
      <c r="BV479" s="324"/>
      <c r="BW479" s="324"/>
      <c r="BX479" s="324"/>
      <c r="BY479" s="324"/>
      <c r="BZ479" s="324"/>
      <c r="CA479" s="324"/>
      <c r="CB479" s="293"/>
      <c r="CC479" s="294"/>
      <c r="CD479" s="294"/>
      <c r="CE479" s="294"/>
      <c r="CF479" s="294"/>
      <c r="CG479" s="294"/>
      <c r="CH479" s="295"/>
      <c r="CI479" s="62">
        <f t="shared" si="23"/>
        <v>0</v>
      </c>
    </row>
    <row r="480" spans="1:87" ht="35.1" customHeight="1" x14ac:dyDescent="0.25">
      <c r="A480" s="40">
        <f t="shared" si="22"/>
        <v>468</v>
      </c>
      <c r="B480" s="304"/>
      <c r="C480" s="304"/>
      <c r="D480" s="305"/>
      <c r="E480" s="305"/>
      <c r="F480" s="305"/>
      <c r="G480" s="306"/>
      <c r="H480" s="307"/>
      <c r="I480" s="47"/>
      <c r="J480" s="72"/>
      <c r="K480" s="308"/>
      <c r="L480" s="308"/>
      <c r="M480" s="309"/>
      <c r="N480" s="309"/>
      <c r="O480" s="310"/>
      <c r="P480" s="310"/>
      <c r="Q480" s="311"/>
      <c r="R480" s="311"/>
      <c r="S480" s="298"/>
      <c r="T480" s="299"/>
      <c r="U480" s="298"/>
      <c r="V480" s="299"/>
      <c r="W480" s="312"/>
      <c r="X480" s="313"/>
      <c r="Y480" s="312"/>
      <c r="Z480" s="313"/>
      <c r="AA480" s="298"/>
      <c r="AB480" s="299"/>
      <c r="AC480" s="298"/>
      <c r="AD480" s="299"/>
      <c r="AE480" s="312"/>
      <c r="AF480" s="313"/>
      <c r="AG480" s="312"/>
      <c r="AH480" s="313"/>
      <c r="AI480" s="298"/>
      <c r="AJ480" s="299"/>
      <c r="AK480" s="298"/>
      <c r="AL480" s="299"/>
      <c r="AM480" s="312"/>
      <c r="AN480" s="313"/>
      <c r="AO480" s="312"/>
      <c r="AP480" s="313"/>
      <c r="AQ480" s="298"/>
      <c r="AR480" s="299"/>
      <c r="AS480" s="298"/>
      <c r="AT480" s="299"/>
      <c r="AU480" s="312"/>
      <c r="AV480" s="313"/>
      <c r="AW480" s="312"/>
      <c r="AX480" s="313"/>
      <c r="AY480" s="298"/>
      <c r="AZ480" s="299"/>
      <c r="BA480" s="298"/>
      <c r="BB480" s="299"/>
      <c r="BC480" s="312"/>
      <c r="BD480" s="313"/>
      <c r="BE480" s="312"/>
      <c r="BF480" s="313"/>
      <c r="BG480" s="298"/>
      <c r="BH480" s="299"/>
      <c r="BI480" s="298"/>
      <c r="BJ480" s="299"/>
      <c r="BK480" s="312"/>
      <c r="BL480" s="313"/>
      <c r="BM480" s="312"/>
      <c r="BN480" s="313"/>
      <c r="BO480" s="300"/>
      <c r="BP480" s="300"/>
      <c r="BQ480" s="300"/>
      <c r="BR480" s="66"/>
      <c r="BS480" s="314"/>
      <c r="BT480" s="315"/>
      <c r="BU480" s="324"/>
      <c r="BV480" s="324"/>
      <c r="BW480" s="324"/>
      <c r="BX480" s="324"/>
      <c r="BY480" s="324"/>
      <c r="BZ480" s="324"/>
      <c r="CA480" s="324"/>
      <c r="CB480" s="293"/>
      <c r="CC480" s="294"/>
      <c r="CD480" s="294"/>
      <c r="CE480" s="294"/>
      <c r="CF480" s="294"/>
      <c r="CG480" s="294"/>
      <c r="CH480" s="295"/>
      <c r="CI480" s="62">
        <f t="shared" si="23"/>
        <v>0</v>
      </c>
    </row>
    <row r="481" spans="1:87" ht="35.1" customHeight="1" x14ac:dyDescent="0.25">
      <c r="A481" s="40">
        <f t="shared" si="22"/>
        <v>469</v>
      </c>
      <c r="B481" s="305"/>
      <c r="C481" s="305"/>
      <c r="D481" s="316"/>
      <c r="E481" s="316"/>
      <c r="F481" s="316"/>
      <c r="G481" s="317"/>
      <c r="H481" s="318"/>
      <c r="I481" s="47"/>
      <c r="J481" s="71"/>
      <c r="K481" s="308"/>
      <c r="L481" s="308"/>
      <c r="M481" s="319"/>
      <c r="N481" s="319"/>
      <c r="O481" s="310"/>
      <c r="P481" s="310"/>
      <c r="Q481" s="320"/>
      <c r="R481" s="320"/>
      <c r="S481" s="298"/>
      <c r="T481" s="299"/>
      <c r="U481" s="298"/>
      <c r="V481" s="299"/>
      <c r="W481" s="296"/>
      <c r="X481" s="297"/>
      <c r="Y481" s="296"/>
      <c r="Z481" s="297"/>
      <c r="AA481" s="298"/>
      <c r="AB481" s="299"/>
      <c r="AC481" s="298"/>
      <c r="AD481" s="299"/>
      <c r="AE481" s="296"/>
      <c r="AF481" s="297"/>
      <c r="AG481" s="296"/>
      <c r="AH481" s="297"/>
      <c r="AI481" s="298"/>
      <c r="AJ481" s="299"/>
      <c r="AK481" s="298"/>
      <c r="AL481" s="299"/>
      <c r="AM481" s="296"/>
      <c r="AN481" s="297"/>
      <c r="AO481" s="296"/>
      <c r="AP481" s="297"/>
      <c r="AQ481" s="298"/>
      <c r="AR481" s="299"/>
      <c r="AS481" s="298"/>
      <c r="AT481" s="299"/>
      <c r="AU481" s="296"/>
      <c r="AV481" s="297"/>
      <c r="AW481" s="296"/>
      <c r="AX481" s="297"/>
      <c r="AY481" s="298"/>
      <c r="AZ481" s="299"/>
      <c r="BA481" s="298"/>
      <c r="BB481" s="299"/>
      <c r="BC481" s="296"/>
      <c r="BD481" s="297"/>
      <c r="BE481" s="296"/>
      <c r="BF481" s="297"/>
      <c r="BG481" s="298"/>
      <c r="BH481" s="299"/>
      <c r="BI481" s="298"/>
      <c r="BJ481" s="299"/>
      <c r="BK481" s="296"/>
      <c r="BL481" s="297"/>
      <c r="BM481" s="296"/>
      <c r="BN481" s="297"/>
      <c r="BO481" s="300"/>
      <c r="BP481" s="300"/>
      <c r="BQ481" s="300"/>
      <c r="BR481" s="66"/>
      <c r="BS481" s="301"/>
      <c r="BT481" s="302"/>
      <c r="BU481" s="324"/>
      <c r="BV481" s="324"/>
      <c r="BW481" s="324"/>
      <c r="BX481" s="324"/>
      <c r="BY481" s="324"/>
      <c r="BZ481" s="324"/>
      <c r="CA481" s="324"/>
      <c r="CB481" s="293"/>
      <c r="CC481" s="294"/>
      <c r="CD481" s="294"/>
      <c r="CE481" s="294"/>
      <c r="CF481" s="294"/>
      <c r="CG481" s="294"/>
      <c r="CH481" s="295"/>
      <c r="CI481" s="62">
        <f t="shared" si="23"/>
        <v>0</v>
      </c>
    </row>
    <row r="482" spans="1:87" ht="35.1" customHeight="1" x14ac:dyDescent="0.25">
      <c r="A482" s="40">
        <f t="shared" si="22"/>
        <v>470</v>
      </c>
      <c r="B482" s="304"/>
      <c r="C482" s="304"/>
      <c r="D482" s="305"/>
      <c r="E482" s="305"/>
      <c r="F482" s="305"/>
      <c r="G482" s="306"/>
      <c r="H482" s="307"/>
      <c r="I482" s="47"/>
      <c r="J482" s="72"/>
      <c r="K482" s="308"/>
      <c r="L482" s="308"/>
      <c r="M482" s="309"/>
      <c r="N482" s="309"/>
      <c r="O482" s="310"/>
      <c r="P482" s="310"/>
      <c r="Q482" s="311"/>
      <c r="R482" s="311"/>
      <c r="S482" s="298"/>
      <c r="T482" s="299"/>
      <c r="U482" s="298"/>
      <c r="V482" s="299"/>
      <c r="W482" s="312"/>
      <c r="X482" s="313"/>
      <c r="Y482" s="312"/>
      <c r="Z482" s="313"/>
      <c r="AA482" s="298"/>
      <c r="AB482" s="299"/>
      <c r="AC482" s="298"/>
      <c r="AD482" s="299"/>
      <c r="AE482" s="312"/>
      <c r="AF482" s="313"/>
      <c r="AG482" s="312"/>
      <c r="AH482" s="313"/>
      <c r="AI482" s="298"/>
      <c r="AJ482" s="299"/>
      <c r="AK482" s="298"/>
      <c r="AL482" s="299"/>
      <c r="AM482" s="312"/>
      <c r="AN482" s="313"/>
      <c r="AO482" s="312"/>
      <c r="AP482" s="313"/>
      <c r="AQ482" s="298"/>
      <c r="AR482" s="299"/>
      <c r="AS482" s="298"/>
      <c r="AT482" s="299"/>
      <c r="AU482" s="312"/>
      <c r="AV482" s="313"/>
      <c r="AW482" s="312"/>
      <c r="AX482" s="313"/>
      <c r="AY482" s="298"/>
      <c r="AZ482" s="299"/>
      <c r="BA482" s="298"/>
      <c r="BB482" s="299"/>
      <c r="BC482" s="312"/>
      <c r="BD482" s="313"/>
      <c r="BE482" s="312"/>
      <c r="BF482" s="313"/>
      <c r="BG482" s="298"/>
      <c r="BH482" s="299"/>
      <c r="BI482" s="298"/>
      <c r="BJ482" s="299"/>
      <c r="BK482" s="312"/>
      <c r="BL482" s="313"/>
      <c r="BM482" s="312"/>
      <c r="BN482" s="313"/>
      <c r="BO482" s="300"/>
      <c r="BP482" s="300"/>
      <c r="BQ482" s="300"/>
      <c r="BR482" s="66"/>
      <c r="BS482" s="314"/>
      <c r="BT482" s="315"/>
      <c r="BU482" s="324"/>
      <c r="BV482" s="324"/>
      <c r="BW482" s="324"/>
      <c r="BX482" s="324"/>
      <c r="BY482" s="324"/>
      <c r="BZ482" s="324"/>
      <c r="CA482" s="324"/>
      <c r="CB482" s="293"/>
      <c r="CC482" s="294"/>
      <c r="CD482" s="294"/>
      <c r="CE482" s="294"/>
      <c r="CF482" s="294"/>
      <c r="CG482" s="294"/>
      <c r="CH482" s="295"/>
      <c r="CI482" s="62">
        <f t="shared" si="23"/>
        <v>0</v>
      </c>
    </row>
    <row r="483" spans="1:87" ht="35.1" customHeight="1" x14ac:dyDescent="0.25">
      <c r="A483" s="40">
        <f t="shared" si="22"/>
        <v>471</v>
      </c>
      <c r="B483" s="305"/>
      <c r="C483" s="305"/>
      <c r="D483" s="316"/>
      <c r="E483" s="316"/>
      <c r="F483" s="316"/>
      <c r="G483" s="317"/>
      <c r="H483" s="318"/>
      <c r="I483" s="47"/>
      <c r="J483" s="71"/>
      <c r="K483" s="308"/>
      <c r="L483" s="308"/>
      <c r="M483" s="319"/>
      <c r="N483" s="319"/>
      <c r="O483" s="310"/>
      <c r="P483" s="310"/>
      <c r="Q483" s="320"/>
      <c r="R483" s="320"/>
      <c r="S483" s="298"/>
      <c r="T483" s="299"/>
      <c r="U483" s="298"/>
      <c r="V483" s="299"/>
      <c r="W483" s="296"/>
      <c r="X483" s="297"/>
      <c r="Y483" s="296"/>
      <c r="Z483" s="297"/>
      <c r="AA483" s="298"/>
      <c r="AB483" s="299"/>
      <c r="AC483" s="298"/>
      <c r="AD483" s="299"/>
      <c r="AE483" s="296"/>
      <c r="AF483" s="297"/>
      <c r="AG483" s="296"/>
      <c r="AH483" s="297"/>
      <c r="AI483" s="298"/>
      <c r="AJ483" s="299"/>
      <c r="AK483" s="298"/>
      <c r="AL483" s="299"/>
      <c r="AM483" s="296"/>
      <c r="AN483" s="297"/>
      <c r="AO483" s="296"/>
      <c r="AP483" s="297"/>
      <c r="AQ483" s="298"/>
      <c r="AR483" s="299"/>
      <c r="AS483" s="298"/>
      <c r="AT483" s="299"/>
      <c r="AU483" s="296"/>
      <c r="AV483" s="297"/>
      <c r="AW483" s="296"/>
      <c r="AX483" s="297"/>
      <c r="AY483" s="298"/>
      <c r="AZ483" s="299"/>
      <c r="BA483" s="298"/>
      <c r="BB483" s="299"/>
      <c r="BC483" s="296"/>
      <c r="BD483" s="297"/>
      <c r="BE483" s="296"/>
      <c r="BF483" s="297"/>
      <c r="BG483" s="298"/>
      <c r="BH483" s="299"/>
      <c r="BI483" s="298"/>
      <c r="BJ483" s="299"/>
      <c r="BK483" s="296"/>
      <c r="BL483" s="297"/>
      <c r="BM483" s="296"/>
      <c r="BN483" s="297"/>
      <c r="BO483" s="300"/>
      <c r="BP483" s="300"/>
      <c r="BQ483" s="300"/>
      <c r="BR483" s="66"/>
      <c r="BS483" s="301"/>
      <c r="BT483" s="302"/>
      <c r="BU483" s="324"/>
      <c r="BV483" s="324"/>
      <c r="BW483" s="324"/>
      <c r="BX483" s="324"/>
      <c r="BY483" s="324"/>
      <c r="BZ483" s="324"/>
      <c r="CA483" s="324"/>
      <c r="CB483" s="293"/>
      <c r="CC483" s="294"/>
      <c r="CD483" s="294"/>
      <c r="CE483" s="294"/>
      <c r="CF483" s="294"/>
      <c r="CG483" s="294"/>
      <c r="CH483" s="295"/>
      <c r="CI483" s="62">
        <f t="shared" si="23"/>
        <v>0</v>
      </c>
    </row>
    <row r="484" spans="1:87" ht="35.1" customHeight="1" x14ac:dyDescent="0.25">
      <c r="A484" s="40">
        <f t="shared" si="22"/>
        <v>472</v>
      </c>
      <c r="B484" s="304"/>
      <c r="C484" s="304"/>
      <c r="D484" s="305"/>
      <c r="E484" s="305"/>
      <c r="F484" s="305"/>
      <c r="G484" s="306"/>
      <c r="H484" s="307"/>
      <c r="I484" s="47"/>
      <c r="J484" s="72"/>
      <c r="K484" s="308"/>
      <c r="L484" s="308"/>
      <c r="M484" s="309"/>
      <c r="N484" s="309"/>
      <c r="O484" s="310"/>
      <c r="P484" s="310"/>
      <c r="Q484" s="311"/>
      <c r="R484" s="311"/>
      <c r="S484" s="298"/>
      <c r="T484" s="299"/>
      <c r="U484" s="298"/>
      <c r="V484" s="299"/>
      <c r="W484" s="312"/>
      <c r="X484" s="313"/>
      <c r="Y484" s="312"/>
      <c r="Z484" s="313"/>
      <c r="AA484" s="298"/>
      <c r="AB484" s="299"/>
      <c r="AC484" s="298"/>
      <c r="AD484" s="299"/>
      <c r="AE484" s="312"/>
      <c r="AF484" s="313"/>
      <c r="AG484" s="312"/>
      <c r="AH484" s="313"/>
      <c r="AI484" s="298"/>
      <c r="AJ484" s="299"/>
      <c r="AK484" s="298"/>
      <c r="AL484" s="299"/>
      <c r="AM484" s="312"/>
      <c r="AN484" s="313"/>
      <c r="AO484" s="312"/>
      <c r="AP484" s="313"/>
      <c r="AQ484" s="298"/>
      <c r="AR484" s="299"/>
      <c r="AS484" s="298"/>
      <c r="AT484" s="299"/>
      <c r="AU484" s="312"/>
      <c r="AV484" s="313"/>
      <c r="AW484" s="312"/>
      <c r="AX484" s="313"/>
      <c r="AY484" s="298"/>
      <c r="AZ484" s="299"/>
      <c r="BA484" s="298"/>
      <c r="BB484" s="299"/>
      <c r="BC484" s="312"/>
      <c r="BD484" s="313"/>
      <c r="BE484" s="312"/>
      <c r="BF484" s="313"/>
      <c r="BG484" s="298"/>
      <c r="BH484" s="299"/>
      <c r="BI484" s="298"/>
      <c r="BJ484" s="299"/>
      <c r="BK484" s="312"/>
      <c r="BL484" s="313"/>
      <c r="BM484" s="312"/>
      <c r="BN484" s="313"/>
      <c r="BO484" s="300"/>
      <c r="BP484" s="300"/>
      <c r="BQ484" s="300"/>
      <c r="BR484" s="66"/>
      <c r="BS484" s="314"/>
      <c r="BT484" s="315"/>
      <c r="BU484" s="324"/>
      <c r="BV484" s="324"/>
      <c r="BW484" s="324"/>
      <c r="BX484" s="324"/>
      <c r="BY484" s="324"/>
      <c r="BZ484" s="324"/>
      <c r="CA484" s="324"/>
      <c r="CB484" s="293"/>
      <c r="CC484" s="294"/>
      <c r="CD484" s="294"/>
      <c r="CE484" s="294"/>
      <c r="CF484" s="294"/>
      <c r="CG484" s="294"/>
      <c r="CH484" s="295"/>
      <c r="CI484" s="62">
        <f t="shared" si="23"/>
        <v>0</v>
      </c>
    </row>
    <row r="485" spans="1:87" ht="35.1" customHeight="1" x14ac:dyDescent="0.25">
      <c r="A485" s="40">
        <f t="shared" si="22"/>
        <v>473</v>
      </c>
      <c r="B485" s="305"/>
      <c r="C485" s="305"/>
      <c r="D485" s="316"/>
      <c r="E485" s="316"/>
      <c r="F485" s="316"/>
      <c r="G485" s="317"/>
      <c r="H485" s="318"/>
      <c r="I485" s="47"/>
      <c r="J485" s="71"/>
      <c r="K485" s="308"/>
      <c r="L485" s="308"/>
      <c r="M485" s="319"/>
      <c r="N485" s="319"/>
      <c r="O485" s="310"/>
      <c r="P485" s="310"/>
      <c r="Q485" s="320"/>
      <c r="R485" s="320"/>
      <c r="S485" s="298"/>
      <c r="T485" s="299"/>
      <c r="U485" s="298"/>
      <c r="V485" s="299"/>
      <c r="W485" s="296"/>
      <c r="X485" s="297"/>
      <c r="Y485" s="296"/>
      <c r="Z485" s="297"/>
      <c r="AA485" s="298"/>
      <c r="AB485" s="299"/>
      <c r="AC485" s="298"/>
      <c r="AD485" s="299"/>
      <c r="AE485" s="296"/>
      <c r="AF485" s="297"/>
      <c r="AG485" s="296"/>
      <c r="AH485" s="297"/>
      <c r="AI485" s="298"/>
      <c r="AJ485" s="299"/>
      <c r="AK485" s="298"/>
      <c r="AL485" s="299"/>
      <c r="AM485" s="296"/>
      <c r="AN485" s="297"/>
      <c r="AO485" s="296"/>
      <c r="AP485" s="297"/>
      <c r="AQ485" s="298"/>
      <c r="AR485" s="299"/>
      <c r="AS485" s="298"/>
      <c r="AT485" s="299"/>
      <c r="AU485" s="296"/>
      <c r="AV485" s="297"/>
      <c r="AW485" s="296"/>
      <c r="AX485" s="297"/>
      <c r="AY485" s="298"/>
      <c r="AZ485" s="299"/>
      <c r="BA485" s="298"/>
      <c r="BB485" s="299"/>
      <c r="BC485" s="296"/>
      <c r="BD485" s="297"/>
      <c r="BE485" s="296"/>
      <c r="BF485" s="297"/>
      <c r="BG485" s="298"/>
      <c r="BH485" s="299"/>
      <c r="BI485" s="298"/>
      <c r="BJ485" s="299"/>
      <c r="BK485" s="296"/>
      <c r="BL485" s="297"/>
      <c r="BM485" s="296"/>
      <c r="BN485" s="297"/>
      <c r="BO485" s="300"/>
      <c r="BP485" s="300"/>
      <c r="BQ485" s="300"/>
      <c r="BR485" s="66"/>
      <c r="BS485" s="301"/>
      <c r="BT485" s="302"/>
      <c r="BU485" s="324"/>
      <c r="BV485" s="324"/>
      <c r="BW485" s="324"/>
      <c r="BX485" s="324"/>
      <c r="BY485" s="324"/>
      <c r="BZ485" s="324"/>
      <c r="CA485" s="324"/>
      <c r="CB485" s="293"/>
      <c r="CC485" s="294"/>
      <c r="CD485" s="294"/>
      <c r="CE485" s="294"/>
      <c r="CF485" s="294"/>
      <c r="CG485" s="294"/>
      <c r="CH485" s="295"/>
      <c r="CI485" s="62">
        <f t="shared" si="23"/>
        <v>0</v>
      </c>
    </row>
    <row r="486" spans="1:87" ht="35.1" customHeight="1" x14ac:dyDescent="0.25">
      <c r="A486" s="40">
        <f t="shared" si="22"/>
        <v>474</v>
      </c>
      <c r="B486" s="304"/>
      <c r="C486" s="304"/>
      <c r="D486" s="305"/>
      <c r="E486" s="305"/>
      <c r="F486" s="305"/>
      <c r="G486" s="306"/>
      <c r="H486" s="307"/>
      <c r="I486" s="47"/>
      <c r="J486" s="72"/>
      <c r="K486" s="308"/>
      <c r="L486" s="308"/>
      <c r="M486" s="309"/>
      <c r="N486" s="309"/>
      <c r="O486" s="310"/>
      <c r="P486" s="310"/>
      <c r="Q486" s="311"/>
      <c r="R486" s="311"/>
      <c r="S486" s="298"/>
      <c r="T486" s="299"/>
      <c r="U486" s="298"/>
      <c r="V486" s="299"/>
      <c r="W486" s="312"/>
      <c r="X486" s="313"/>
      <c r="Y486" s="312"/>
      <c r="Z486" s="313"/>
      <c r="AA486" s="298"/>
      <c r="AB486" s="299"/>
      <c r="AC486" s="298"/>
      <c r="AD486" s="299"/>
      <c r="AE486" s="312"/>
      <c r="AF486" s="313"/>
      <c r="AG486" s="312"/>
      <c r="AH486" s="313"/>
      <c r="AI486" s="298"/>
      <c r="AJ486" s="299"/>
      <c r="AK486" s="298"/>
      <c r="AL486" s="299"/>
      <c r="AM486" s="312"/>
      <c r="AN486" s="313"/>
      <c r="AO486" s="312"/>
      <c r="AP486" s="313"/>
      <c r="AQ486" s="298"/>
      <c r="AR486" s="299"/>
      <c r="AS486" s="298"/>
      <c r="AT486" s="299"/>
      <c r="AU486" s="312"/>
      <c r="AV486" s="313"/>
      <c r="AW486" s="312"/>
      <c r="AX486" s="313"/>
      <c r="AY486" s="298"/>
      <c r="AZ486" s="299"/>
      <c r="BA486" s="298"/>
      <c r="BB486" s="299"/>
      <c r="BC486" s="312"/>
      <c r="BD486" s="313"/>
      <c r="BE486" s="312"/>
      <c r="BF486" s="313"/>
      <c r="BG486" s="298"/>
      <c r="BH486" s="299"/>
      <c r="BI486" s="298"/>
      <c r="BJ486" s="299"/>
      <c r="BK486" s="312"/>
      <c r="BL486" s="313"/>
      <c r="BM486" s="312"/>
      <c r="BN486" s="313"/>
      <c r="BO486" s="300"/>
      <c r="BP486" s="300"/>
      <c r="BQ486" s="300"/>
      <c r="BR486" s="66"/>
      <c r="BS486" s="314"/>
      <c r="BT486" s="315"/>
      <c r="BU486" s="324"/>
      <c r="BV486" s="324"/>
      <c r="BW486" s="324"/>
      <c r="BX486" s="324"/>
      <c r="BY486" s="324"/>
      <c r="BZ486" s="324"/>
      <c r="CA486" s="324"/>
      <c r="CB486" s="293"/>
      <c r="CC486" s="294"/>
      <c r="CD486" s="294"/>
      <c r="CE486" s="294"/>
      <c r="CF486" s="294"/>
      <c r="CG486" s="294"/>
      <c r="CH486" s="295"/>
      <c r="CI486" s="62">
        <f t="shared" si="23"/>
        <v>0</v>
      </c>
    </row>
    <row r="487" spans="1:87" ht="35.1" customHeight="1" x14ac:dyDescent="0.25">
      <c r="A487" s="40">
        <f t="shared" si="22"/>
        <v>475</v>
      </c>
      <c r="B487" s="305"/>
      <c r="C487" s="305"/>
      <c r="D487" s="316"/>
      <c r="E487" s="316"/>
      <c r="F487" s="316"/>
      <c r="G487" s="317"/>
      <c r="H487" s="318"/>
      <c r="I487" s="47"/>
      <c r="J487" s="71"/>
      <c r="K487" s="308"/>
      <c r="L487" s="308"/>
      <c r="M487" s="319"/>
      <c r="N487" s="319"/>
      <c r="O487" s="310"/>
      <c r="P487" s="310"/>
      <c r="Q487" s="320"/>
      <c r="R487" s="320"/>
      <c r="S487" s="298"/>
      <c r="T487" s="299"/>
      <c r="U487" s="298"/>
      <c r="V487" s="299"/>
      <c r="W487" s="296"/>
      <c r="X487" s="297"/>
      <c r="Y487" s="296"/>
      <c r="Z487" s="297"/>
      <c r="AA487" s="298"/>
      <c r="AB487" s="299"/>
      <c r="AC487" s="298"/>
      <c r="AD487" s="299"/>
      <c r="AE487" s="296"/>
      <c r="AF487" s="297"/>
      <c r="AG487" s="296"/>
      <c r="AH487" s="297"/>
      <c r="AI487" s="298"/>
      <c r="AJ487" s="299"/>
      <c r="AK487" s="298"/>
      <c r="AL487" s="299"/>
      <c r="AM487" s="296"/>
      <c r="AN487" s="297"/>
      <c r="AO487" s="296"/>
      <c r="AP487" s="297"/>
      <c r="AQ487" s="298"/>
      <c r="AR487" s="299"/>
      <c r="AS487" s="298"/>
      <c r="AT487" s="299"/>
      <c r="AU487" s="296"/>
      <c r="AV487" s="297"/>
      <c r="AW487" s="296"/>
      <c r="AX487" s="297"/>
      <c r="AY487" s="298"/>
      <c r="AZ487" s="299"/>
      <c r="BA487" s="298"/>
      <c r="BB487" s="299"/>
      <c r="BC487" s="296"/>
      <c r="BD487" s="297"/>
      <c r="BE487" s="296"/>
      <c r="BF487" s="297"/>
      <c r="BG487" s="298"/>
      <c r="BH487" s="299"/>
      <c r="BI487" s="298"/>
      <c r="BJ487" s="299"/>
      <c r="BK487" s="296"/>
      <c r="BL487" s="297"/>
      <c r="BM487" s="296"/>
      <c r="BN487" s="297"/>
      <c r="BO487" s="300"/>
      <c r="BP487" s="300"/>
      <c r="BQ487" s="300"/>
      <c r="BR487" s="66"/>
      <c r="BS487" s="301"/>
      <c r="BT487" s="302"/>
      <c r="BU487" s="324"/>
      <c r="BV487" s="324"/>
      <c r="BW487" s="324"/>
      <c r="BX487" s="324"/>
      <c r="BY487" s="324"/>
      <c r="BZ487" s="324"/>
      <c r="CA487" s="324"/>
      <c r="CB487" s="293"/>
      <c r="CC487" s="294"/>
      <c r="CD487" s="294"/>
      <c r="CE487" s="294"/>
      <c r="CF487" s="294"/>
      <c r="CG487" s="294"/>
      <c r="CH487" s="295"/>
      <c r="CI487" s="62">
        <f t="shared" si="23"/>
        <v>0</v>
      </c>
    </row>
    <row r="488" spans="1:87" ht="35.1" customHeight="1" x14ac:dyDescent="0.25">
      <c r="A488" s="40">
        <f t="shared" si="22"/>
        <v>476</v>
      </c>
      <c r="B488" s="304"/>
      <c r="C488" s="304"/>
      <c r="D488" s="305"/>
      <c r="E488" s="305"/>
      <c r="F488" s="305"/>
      <c r="G488" s="306"/>
      <c r="H488" s="307"/>
      <c r="I488" s="47"/>
      <c r="J488" s="72"/>
      <c r="K488" s="308"/>
      <c r="L488" s="308"/>
      <c r="M488" s="309"/>
      <c r="N488" s="309"/>
      <c r="O488" s="310"/>
      <c r="P488" s="310"/>
      <c r="Q488" s="311"/>
      <c r="R488" s="311"/>
      <c r="S488" s="298"/>
      <c r="T488" s="299"/>
      <c r="U488" s="298"/>
      <c r="V488" s="299"/>
      <c r="W488" s="312"/>
      <c r="X488" s="313"/>
      <c r="Y488" s="312"/>
      <c r="Z488" s="313"/>
      <c r="AA488" s="298"/>
      <c r="AB488" s="299"/>
      <c r="AC488" s="298"/>
      <c r="AD488" s="299"/>
      <c r="AE488" s="312"/>
      <c r="AF488" s="313"/>
      <c r="AG488" s="312"/>
      <c r="AH488" s="313"/>
      <c r="AI488" s="298"/>
      <c r="AJ488" s="299"/>
      <c r="AK488" s="298"/>
      <c r="AL488" s="299"/>
      <c r="AM488" s="312"/>
      <c r="AN488" s="313"/>
      <c r="AO488" s="312"/>
      <c r="AP488" s="313"/>
      <c r="AQ488" s="298"/>
      <c r="AR488" s="299"/>
      <c r="AS488" s="298"/>
      <c r="AT488" s="299"/>
      <c r="AU488" s="312"/>
      <c r="AV488" s="313"/>
      <c r="AW488" s="312"/>
      <c r="AX488" s="313"/>
      <c r="AY488" s="298"/>
      <c r="AZ488" s="299"/>
      <c r="BA488" s="298"/>
      <c r="BB488" s="299"/>
      <c r="BC488" s="312"/>
      <c r="BD488" s="313"/>
      <c r="BE488" s="312"/>
      <c r="BF488" s="313"/>
      <c r="BG488" s="298"/>
      <c r="BH488" s="299"/>
      <c r="BI488" s="298"/>
      <c r="BJ488" s="299"/>
      <c r="BK488" s="312"/>
      <c r="BL488" s="313"/>
      <c r="BM488" s="312"/>
      <c r="BN488" s="313"/>
      <c r="BO488" s="300"/>
      <c r="BP488" s="300"/>
      <c r="BQ488" s="300"/>
      <c r="BR488" s="66"/>
      <c r="BS488" s="314"/>
      <c r="BT488" s="315"/>
      <c r="BU488" s="324"/>
      <c r="BV488" s="324"/>
      <c r="BW488" s="324"/>
      <c r="BX488" s="324"/>
      <c r="BY488" s="324"/>
      <c r="BZ488" s="324"/>
      <c r="CA488" s="324"/>
      <c r="CB488" s="293"/>
      <c r="CC488" s="294"/>
      <c r="CD488" s="294"/>
      <c r="CE488" s="294"/>
      <c r="CF488" s="294"/>
      <c r="CG488" s="294"/>
      <c r="CH488" s="295"/>
      <c r="CI488" s="62">
        <f t="shared" si="23"/>
        <v>0</v>
      </c>
    </row>
    <row r="489" spans="1:87" ht="35.1" customHeight="1" x14ac:dyDescent="0.25">
      <c r="A489" s="40">
        <f>ROW(A477)</f>
        <v>477</v>
      </c>
      <c r="B489" s="305"/>
      <c r="C489" s="305"/>
      <c r="D489" s="316"/>
      <c r="E489" s="316"/>
      <c r="F489" s="316"/>
      <c r="G489" s="317"/>
      <c r="H489" s="318"/>
      <c r="I489" s="47"/>
      <c r="J489" s="71"/>
      <c r="K489" s="308"/>
      <c r="L489" s="308"/>
      <c r="M489" s="319"/>
      <c r="N489" s="319"/>
      <c r="O489" s="310"/>
      <c r="P489" s="310"/>
      <c r="Q489" s="320"/>
      <c r="R489" s="320"/>
      <c r="S489" s="298"/>
      <c r="T489" s="299"/>
      <c r="U489" s="298"/>
      <c r="V489" s="299"/>
      <c r="W489" s="296"/>
      <c r="X489" s="297"/>
      <c r="Y489" s="296"/>
      <c r="Z489" s="297"/>
      <c r="AA489" s="298"/>
      <c r="AB489" s="299"/>
      <c r="AC489" s="298"/>
      <c r="AD489" s="299"/>
      <c r="AE489" s="296"/>
      <c r="AF489" s="297"/>
      <c r="AG489" s="296"/>
      <c r="AH489" s="297"/>
      <c r="AI489" s="298"/>
      <c r="AJ489" s="299"/>
      <c r="AK489" s="298"/>
      <c r="AL489" s="299"/>
      <c r="AM489" s="296"/>
      <c r="AN489" s="297"/>
      <c r="AO489" s="296"/>
      <c r="AP489" s="297"/>
      <c r="AQ489" s="298"/>
      <c r="AR489" s="299"/>
      <c r="AS489" s="298"/>
      <c r="AT489" s="299"/>
      <c r="AU489" s="296"/>
      <c r="AV489" s="297"/>
      <c r="AW489" s="296"/>
      <c r="AX489" s="297"/>
      <c r="AY489" s="298"/>
      <c r="AZ489" s="299"/>
      <c r="BA489" s="298"/>
      <c r="BB489" s="299"/>
      <c r="BC489" s="296"/>
      <c r="BD489" s="297"/>
      <c r="BE489" s="296"/>
      <c r="BF489" s="297"/>
      <c r="BG489" s="298"/>
      <c r="BH489" s="299"/>
      <c r="BI489" s="298"/>
      <c r="BJ489" s="299"/>
      <c r="BK489" s="296"/>
      <c r="BL489" s="297"/>
      <c r="BM489" s="296"/>
      <c r="BN489" s="297"/>
      <c r="BO489" s="321"/>
      <c r="BP489" s="322"/>
      <c r="BQ489" s="323"/>
      <c r="BR489" s="66"/>
      <c r="BS489" s="301"/>
      <c r="BT489" s="302"/>
      <c r="BU489" s="324"/>
      <c r="BV489" s="324"/>
      <c r="BW489" s="324"/>
      <c r="BX489" s="324"/>
      <c r="BY489" s="324"/>
      <c r="BZ489" s="324"/>
      <c r="CA489" s="324"/>
      <c r="CB489" s="293"/>
      <c r="CC489" s="294"/>
      <c r="CD489" s="294"/>
      <c r="CE489" s="294"/>
      <c r="CF489" s="294"/>
      <c r="CG489" s="294"/>
      <c r="CH489" s="295"/>
      <c r="CI489" s="62">
        <f t="shared" si="23"/>
        <v>0</v>
      </c>
    </row>
    <row r="490" spans="1:87" ht="35.1" customHeight="1" x14ac:dyDescent="0.25">
      <c r="A490" s="40">
        <f t="shared" ref="A490:A516" si="24">ROW(A478)</f>
        <v>478</v>
      </c>
      <c r="B490" s="304"/>
      <c r="C490" s="304"/>
      <c r="D490" s="305"/>
      <c r="E490" s="305"/>
      <c r="F490" s="305"/>
      <c r="G490" s="306"/>
      <c r="H490" s="307"/>
      <c r="I490" s="47"/>
      <c r="J490" s="72"/>
      <c r="K490" s="308"/>
      <c r="L490" s="308"/>
      <c r="M490" s="309"/>
      <c r="N490" s="309"/>
      <c r="O490" s="310"/>
      <c r="P490" s="310"/>
      <c r="Q490" s="311"/>
      <c r="R490" s="311"/>
      <c r="S490" s="298"/>
      <c r="T490" s="299"/>
      <c r="U490" s="298"/>
      <c r="V490" s="299"/>
      <c r="W490" s="312"/>
      <c r="X490" s="313"/>
      <c r="Y490" s="312"/>
      <c r="Z490" s="313"/>
      <c r="AA490" s="298"/>
      <c r="AB490" s="299"/>
      <c r="AC490" s="298"/>
      <c r="AD490" s="299"/>
      <c r="AE490" s="312"/>
      <c r="AF490" s="313"/>
      <c r="AG490" s="312"/>
      <c r="AH490" s="313"/>
      <c r="AI490" s="298"/>
      <c r="AJ490" s="299"/>
      <c r="AK490" s="298"/>
      <c r="AL490" s="299"/>
      <c r="AM490" s="312"/>
      <c r="AN490" s="313"/>
      <c r="AO490" s="312"/>
      <c r="AP490" s="313"/>
      <c r="AQ490" s="298"/>
      <c r="AR490" s="299"/>
      <c r="AS490" s="298"/>
      <c r="AT490" s="299"/>
      <c r="AU490" s="312"/>
      <c r="AV490" s="313"/>
      <c r="AW490" s="312"/>
      <c r="AX490" s="313"/>
      <c r="AY490" s="298"/>
      <c r="AZ490" s="299"/>
      <c r="BA490" s="298"/>
      <c r="BB490" s="299"/>
      <c r="BC490" s="312"/>
      <c r="BD490" s="313"/>
      <c r="BE490" s="312"/>
      <c r="BF490" s="313"/>
      <c r="BG490" s="298"/>
      <c r="BH490" s="299"/>
      <c r="BI490" s="298"/>
      <c r="BJ490" s="299"/>
      <c r="BK490" s="312"/>
      <c r="BL490" s="313"/>
      <c r="BM490" s="312"/>
      <c r="BN490" s="313"/>
      <c r="BO490" s="300"/>
      <c r="BP490" s="300"/>
      <c r="BQ490" s="300"/>
      <c r="BR490" s="66"/>
      <c r="BS490" s="314"/>
      <c r="BT490" s="315"/>
      <c r="BU490" s="324"/>
      <c r="BV490" s="324"/>
      <c r="BW490" s="324"/>
      <c r="BX490" s="324"/>
      <c r="BY490" s="324"/>
      <c r="BZ490" s="324"/>
      <c r="CA490" s="324"/>
      <c r="CB490" s="293"/>
      <c r="CC490" s="294"/>
      <c r="CD490" s="294"/>
      <c r="CE490" s="294"/>
      <c r="CF490" s="294"/>
      <c r="CG490" s="294"/>
      <c r="CH490" s="295"/>
      <c r="CI490" s="62">
        <f t="shared" si="23"/>
        <v>0</v>
      </c>
    </row>
    <row r="491" spans="1:87" ht="35.1" customHeight="1" x14ac:dyDescent="0.25">
      <c r="A491" s="40">
        <f t="shared" si="24"/>
        <v>479</v>
      </c>
      <c r="B491" s="305"/>
      <c r="C491" s="305"/>
      <c r="D491" s="316"/>
      <c r="E491" s="316"/>
      <c r="F491" s="316"/>
      <c r="G491" s="317"/>
      <c r="H491" s="318"/>
      <c r="I491" s="47"/>
      <c r="J491" s="71"/>
      <c r="K491" s="308"/>
      <c r="L491" s="308"/>
      <c r="M491" s="319"/>
      <c r="N491" s="319"/>
      <c r="O491" s="310"/>
      <c r="P491" s="310"/>
      <c r="Q491" s="320"/>
      <c r="R491" s="320"/>
      <c r="S491" s="298"/>
      <c r="T491" s="299"/>
      <c r="U491" s="298"/>
      <c r="V491" s="299"/>
      <c r="W491" s="296"/>
      <c r="X491" s="297"/>
      <c r="Y491" s="296"/>
      <c r="Z491" s="297"/>
      <c r="AA491" s="298"/>
      <c r="AB491" s="299"/>
      <c r="AC491" s="298"/>
      <c r="AD491" s="299"/>
      <c r="AE491" s="296"/>
      <c r="AF491" s="297"/>
      <c r="AG491" s="296"/>
      <c r="AH491" s="297"/>
      <c r="AI491" s="298"/>
      <c r="AJ491" s="299"/>
      <c r="AK491" s="298"/>
      <c r="AL491" s="299"/>
      <c r="AM491" s="296"/>
      <c r="AN491" s="297"/>
      <c r="AO491" s="296"/>
      <c r="AP491" s="297"/>
      <c r="AQ491" s="298"/>
      <c r="AR491" s="299"/>
      <c r="AS491" s="298"/>
      <c r="AT491" s="299"/>
      <c r="AU491" s="296"/>
      <c r="AV491" s="297"/>
      <c r="AW491" s="296"/>
      <c r="AX491" s="297"/>
      <c r="AY491" s="298"/>
      <c r="AZ491" s="299"/>
      <c r="BA491" s="298"/>
      <c r="BB491" s="299"/>
      <c r="BC491" s="296"/>
      <c r="BD491" s="297"/>
      <c r="BE491" s="296"/>
      <c r="BF491" s="297"/>
      <c r="BG491" s="298"/>
      <c r="BH491" s="299"/>
      <c r="BI491" s="298"/>
      <c r="BJ491" s="299"/>
      <c r="BK491" s="296"/>
      <c r="BL491" s="297"/>
      <c r="BM491" s="296"/>
      <c r="BN491" s="297"/>
      <c r="BO491" s="300"/>
      <c r="BP491" s="300"/>
      <c r="BQ491" s="300"/>
      <c r="BR491" s="66"/>
      <c r="BS491" s="301"/>
      <c r="BT491" s="302"/>
      <c r="BU491" s="324"/>
      <c r="BV491" s="324"/>
      <c r="BW491" s="324"/>
      <c r="BX491" s="324"/>
      <c r="BY491" s="324"/>
      <c r="BZ491" s="324"/>
      <c r="CA491" s="324"/>
      <c r="CB491" s="293"/>
      <c r="CC491" s="294"/>
      <c r="CD491" s="294"/>
      <c r="CE491" s="294"/>
      <c r="CF491" s="294"/>
      <c r="CG491" s="294"/>
      <c r="CH491" s="295"/>
      <c r="CI491" s="62">
        <f t="shared" si="23"/>
        <v>0</v>
      </c>
    </row>
    <row r="492" spans="1:87" ht="35.1" customHeight="1" x14ac:dyDescent="0.25">
      <c r="A492" s="40">
        <f t="shared" si="24"/>
        <v>480</v>
      </c>
      <c r="B492" s="304"/>
      <c r="C492" s="304"/>
      <c r="D492" s="305"/>
      <c r="E492" s="305"/>
      <c r="F492" s="305"/>
      <c r="G492" s="306"/>
      <c r="H492" s="307"/>
      <c r="I492" s="47"/>
      <c r="J492" s="72"/>
      <c r="K492" s="308"/>
      <c r="L492" s="308"/>
      <c r="M492" s="309"/>
      <c r="N492" s="309"/>
      <c r="O492" s="310"/>
      <c r="P492" s="310"/>
      <c r="Q492" s="311"/>
      <c r="R492" s="311"/>
      <c r="S492" s="298"/>
      <c r="T492" s="299"/>
      <c r="U492" s="298"/>
      <c r="V492" s="299"/>
      <c r="W492" s="312"/>
      <c r="X492" s="313"/>
      <c r="Y492" s="312"/>
      <c r="Z492" s="313"/>
      <c r="AA492" s="298"/>
      <c r="AB492" s="299"/>
      <c r="AC492" s="298"/>
      <c r="AD492" s="299"/>
      <c r="AE492" s="312"/>
      <c r="AF492" s="313"/>
      <c r="AG492" s="312"/>
      <c r="AH492" s="313"/>
      <c r="AI492" s="298"/>
      <c r="AJ492" s="299"/>
      <c r="AK492" s="298"/>
      <c r="AL492" s="299"/>
      <c r="AM492" s="312"/>
      <c r="AN492" s="313"/>
      <c r="AO492" s="312"/>
      <c r="AP492" s="313"/>
      <c r="AQ492" s="298"/>
      <c r="AR492" s="299"/>
      <c r="AS492" s="298"/>
      <c r="AT492" s="299"/>
      <c r="AU492" s="312"/>
      <c r="AV492" s="313"/>
      <c r="AW492" s="312"/>
      <c r="AX492" s="313"/>
      <c r="AY492" s="298"/>
      <c r="AZ492" s="299"/>
      <c r="BA492" s="298"/>
      <c r="BB492" s="299"/>
      <c r="BC492" s="312"/>
      <c r="BD492" s="313"/>
      <c r="BE492" s="312"/>
      <c r="BF492" s="313"/>
      <c r="BG492" s="298"/>
      <c r="BH492" s="299"/>
      <c r="BI492" s="298"/>
      <c r="BJ492" s="299"/>
      <c r="BK492" s="312"/>
      <c r="BL492" s="313"/>
      <c r="BM492" s="312"/>
      <c r="BN492" s="313"/>
      <c r="BO492" s="300"/>
      <c r="BP492" s="300"/>
      <c r="BQ492" s="300"/>
      <c r="BR492" s="66"/>
      <c r="BS492" s="314"/>
      <c r="BT492" s="315"/>
      <c r="BU492" s="324"/>
      <c r="BV492" s="324"/>
      <c r="BW492" s="324"/>
      <c r="BX492" s="324"/>
      <c r="BY492" s="324"/>
      <c r="BZ492" s="324"/>
      <c r="CA492" s="324"/>
      <c r="CB492" s="293"/>
      <c r="CC492" s="294"/>
      <c r="CD492" s="294"/>
      <c r="CE492" s="294"/>
      <c r="CF492" s="294"/>
      <c r="CG492" s="294"/>
      <c r="CH492" s="295"/>
      <c r="CI492" s="62">
        <f t="shared" si="23"/>
        <v>0</v>
      </c>
    </row>
    <row r="493" spans="1:87" ht="35.1" customHeight="1" x14ac:dyDescent="0.25">
      <c r="A493" s="40">
        <f t="shared" si="24"/>
        <v>481</v>
      </c>
      <c r="B493" s="305"/>
      <c r="C493" s="305"/>
      <c r="D493" s="316"/>
      <c r="E493" s="316"/>
      <c r="F493" s="316"/>
      <c r="G493" s="317"/>
      <c r="H493" s="318"/>
      <c r="I493" s="47"/>
      <c r="J493" s="71"/>
      <c r="K493" s="308"/>
      <c r="L493" s="308"/>
      <c r="M493" s="319"/>
      <c r="N493" s="319"/>
      <c r="O493" s="310"/>
      <c r="P493" s="310"/>
      <c r="Q493" s="320"/>
      <c r="R493" s="320"/>
      <c r="S493" s="298"/>
      <c r="T493" s="299"/>
      <c r="U493" s="298"/>
      <c r="V493" s="299"/>
      <c r="W493" s="296"/>
      <c r="X493" s="297"/>
      <c r="Y493" s="296"/>
      <c r="Z493" s="297"/>
      <c r="AA493" s="298"/>
      <c r="AB493" s="299"/>
      <c r="AC493" s="298"/>
      <c r="AD493" s="299"/>
      <c r="AE493" s="296"/>
      <c r="AF493" s="297"/>
      <c r="AG493" s="296"/>
      <c r="AH493" s="297"/>
      <c r="AI493" s="298"/>
      <c r="AJ493" s="299"/>
      <c r="AK493" s="298"/>
      <c r="AL493" s="299"/>
      <c r="AM493" s="296"/>
      <c r="AN493" s="297"/>
      <c r="AO493" s="296"/>
      <c r="AP493" s="297"/>
      <c r="AQ493" s="298"/>
      <c r="AR493" s="299"/>
      <c r="AS493" s="298"/>
      <c r="AT493" s="299"/>
      <c r="AU493" s="296"/>
      <c r="AV493" s="297"/>
      <c r="AW493" s="296"/>
      <c r="AX493" s="297"/>
      <c r="AY493" s="298"/>
      <c r="AZ493" s="299"/>
      <c r="BA493" s="298"/>
      <c r="BB493" s="299"/>
      <c r="BC493" s="296"/>
      <c r="BD493" s="297"/>
      <c r="BE493" s="296"/>
      <c r="BF493" s="297"/>
      <c r="BG493" s="298"/>
      <c r="BH493" s="299"/>
      <c r="BI493" s="298"/>
      <c r="BJ493" s="299"/>
      <c r="BK493" s="296"/>
      <c r="BL493" s="297"/>
      <c r="BM493" s="296"/>
      <c r="BN493" s="297"/>
      <c r="BO493" s="300"/>
      <c r="BP493" s="300"/>
      <c r="BQ493" s="300"/>
      <c r="BR493" s="66"/>
      <c r="BS493" s="301"/>
      <c r="BT493" s="302"/>
      <c r="BU493" s="324"/>
      <c r="BV493" s="324"/>
      <c r="BW493" s="324"/>
      <c r="BX493" s="324"/>
      <c r="BY493" s="324"/>
      <c r="BZ493" s="324"/>
      <c r="CA493" s="324"/>
      <c r="CB493" s="293"/>
      <c r="CC493" s="294"/>
      <c r="CD493" s="294"/>
      <c r="CE493" s="294"/>
      <c r="CF493" s="294"/>
      <c r="CG493" s="294"/>
      <c r="CH493" s="295"/>
      <c r="CI493" s="62">
        <f t="shared" si="23"/>
        <v>0</v>
      </c>
    </row>
    <row r="494" spans="1:87" ht="35.1" customHeight="1" x14ac:dyDescent="0.25">
      <c r="A494" s="40">
        <f t="shared" si="24"/>
        <v>482</v>
      </c>
      <c r="B494" s="304"/>
      <c r="C494" s="304"/>
      <c r="D494" s="305"/>
      <c r="E494" s="305"/>
      <c r="F494" s="305"/>
      <c r="G494" s="306"/>
      <c r="H494" s="307"/>
      <c r="I494" s="47"/>
      <c r="J494" s="72"/>
      <c r="K494" s="308"/>
      <c r="L494" s="308"/>
      <c r="M494" s="309"/>
      <c r="N494" s="309"/>
      <c r="O494" s="310"/>
      <c r="P494" s="310"/>
      <c r="Q494" s="311"/>
      <c r="R494" s="311"/>
      <c r="S494" s="298"/>
      <c r="T494" s="299"/>
      <c r="U494" s="298"/>
      <c r="V494" s="299"/>
      <c r="W494" s="312"/>
      <c r="X494" s="313"/>
      <c r="Y494" s="312"/>
      <c r="Z494" s="313"/>
      <c r="AA494" s="298"/>
      <c r="AB494" s="299"/>
      <c r="AC494" s="298"/>
      <c r="AD494" s="299"/>
      <c r="AE494" s="312"/>
      <c r="AF494" s="313"/>
      <c r="AG494" s="312"/>
      <c r="AH494" s="313"/>
      <c r="AI494" s="298"/>
      <c r="AJ494" s="299"/>
      <c r="AK494" s="298"/>
      <c r="AL494" s="299"/>
      <c r="AM494" s="312"/>
      <c r="AN494" s="313"/>
      <c r="AO494" s="312"/>
      <c r="AP494" s="313"/>
      <c r="AQ494" s="298"/>
      <c r="AR494" s="299"/>
      <c r="AS494" s="298"/>
      <c r="AT494" s="299"/>
      <c r="AU494" s="312"/>
      <c r="AV494" s="313"/>
      <c r="AW494" s="312"/>
      <c r="AX494" s="313"/>
      <c r="AY494" s="298"/>
      <c r="AZ494" s="299"/>
      <c r="BA494" s="298"/>
      <c r="BB494" s="299"/>
      <c r="BC494" s="312"/>
      <c r="BD494" s="313"/>
      <c r="BE494" s="312"/>
      <c r="BF494" s="313"/>
      <c r="BG494" s="298"/>
      <c r="BH494" s="299"/>
      <c r="BI494" s="298"/>
      <c r="BJ494" s="299"/>
      <c r="BK494" s="312"/>
      <c r="BL494" s="313"/>
      <c r="BM494" s="312"/>
      <c r="BN494" s="313"/>
      <c r="BO494" s="300"/>
      <c r="BP494" s="300"/>
      <c r="BQ494" s="300"/>
      <c r="BR494" s="66"/>
      <c r="BS494" s="314"/>
      <c r="BT494" s="315"/>
      <c r="BU494" s="324"/>
      <c r="BV494" s="324"/>
      <c r="BW494" s="324"/>
      <c r="BX494" s="324"/>
      <c r="BY494" s="324"/>
      <c r="BZ494" s="324"/>
      <c r="CA494" s="324"/>
      <c r="CB494" s="293"/>
      <c r="CC494" s="294"/>
      <c r="CD494" s="294"/>
      <c r="CE494" s="294"/>
      <c r="CF494" s="294"/>
      <c r="CG494" s="294"/>
      <c r="CH494" s="295"/>
      <c r="CI494" s="62">
        <f t="shared" si="23"/>
        <v>0</v>
      </c>
    </row>
    <row r="495" spans="1:87" ht="35.1" customHeight="1" x14ac:dyDescent="0.25">
      <c r="A495" s="40">
        <f t="shared" si="24"/>
        <v>483</v>
      </c>
      <c r="B495" s="305"/>
      <c r="C495" s="305"/>
      <c r="D495" s="316"/>
      <c r="E495" s="316"/>
      <c r="F495" s="316"/>
      <c r="G495" s="317"/>
      <c r="H495" s="318"/>
      <c r="I495" s="47"/>
      <c r="J495" s="71"/>
      <c r="K495" s="308"/>
      <c r="L495" s="308"/>
      <c r="M495" s="319"/>
      <c r="N495" s="319"/>
      <c r="O495" s="310"/>
      <c r="P495" s="310"/>
      <c r="Q495" s="320"/>
      <c r="R495" s="320"/>
      <c r="S495" s="298"/>
      <c r="T495" s="299"/>
      <c r="U495" s="298"/>
      <c r="V495" s="299"/>
      <c r="W495" s="296"/>
      <c r="X495" s="297"/>
      <c r="Y495" s="296"/>
      <c r="Z495" s="297"/>
      <c r="AA495" s="298"/>
      <c r="AB495" s="299"/>
      <c r="AC495" s="298"/>
      <c r="AD495" s="299"/>
      <c r="AE495" s="296"/>
      <c r="AF495" s="297"/>
      <c r="AG495" s="296"/>
      <c r="AH495" s="297"/>
      <c r="AI495" s="298"/>
      <c r="AJ495" s="299"/>
      <c r="AK495" s="298"/>
      <c r="AL495" s="299"/>
      <c r="AM495" s="296"/>
      <c r="AN495" s="297"/>
      <c r="AO495" s="296"/>
      <c r="AP495" s="297"/>
      <c r="AQ495" s="298"/>
      <c r="AR495" s="299"/>
      <c r="AS495" s="298"/>
      <c r="AT495" s="299"/>
      <c r="AU495" s="296"/>
      <c r="AV495" s="297"/>
      <c r="AW495" s="296"/>
      <c r="AX495" s="297"/>
      <c r="AY495" s="298"/>
      <c r="AZ495" s="299"/>
      <c r="BA495" s="298"/>
      <c r="BB495" s="299"/>
      <c r="BC495" s="296"/>
      <c r="BD495" s="297"/>
      <c r="BE495" s="296"/>
      <c r="BF495" s="297"/>
      <c r="BG495" s="298"/>
      <c r="BH495" s="299"/>
      <c r="BI495" s="298"/>
      <c r="BJ495" s="299"/>
      <c r="BK495" s="296"/>
      <c r="BL495" s="297"/>
      <c r="BM495" s="296"/>
      <c r="BN495" s="297"/>
      <c r="BO495" s="300"/>
      <c r="BP495" s="300"/>
      <c r="BQ495" s="300"/>
      <c r="BR495" s="66"/>
      <c r="BS495" s="301"/>
      <c r="BT495" s="302"/>
      <c r="BU495" s="324"/>
      <c r="BV495" s="324"/>
      <c r="BW495" s="324"/>
      <c r="BX495" s="324"/>
      <c r="BY495" s="324"/>
      <c r="BZ495" s="324"/>
      <c r="CA495" s="324"/>
      <c r="CB495" s="293"/>
      <c r="CC495" s="294"/>
      <c r="CD495" s="294"/>
      <c r="CE495" s="294"/>
      <c r="CF495" s="294"/>
      <c r="CG495" s="294"/>
      <c r="CH495" s="295"/>
      <c r="CI495" s="62">
        <f t="shared" si="23"/>
        <v>0</v>
      </c>
    </row>
    <row r="496" spans="1:87" ht="35.1" customHeight="1" x14ac:dyDescent="0.25">
      <c r="A496" s="40">
        <f t="shared" si="24"/>
        <v>484</v>
      </c>
      <c r="B496" s="304"/>
      <c r="C496" s="304"/>
      <c r="D496" s="305"/>
      <c r="E496" s="305"/>
      <c r="F496" s="305"/>
      <c r="G496" s="306"/>
      <c r="H496" s="307"/>
      <c r="I496" s="47"/>
      <c r="J496" s="72"/>
      <c r="K496" s="308"/>
      <c r="L496" s="308"/>
      <c r="M496" s="309"/>
      <c r="N496" s="309"/>
      <c r="O496" s="310"/>
      <c r="P496" s="310"/>
      <c r="Q496" s="311"/>
      <c r="R496" s="311"/>
      <c r="S496" s="298"/>
      <c r="T496" s="299"/>
      <c r="U496" s="298"/>
      <c r="V496" s="299"/>
      <c r="W496" s="312"/>
      <c r="X496" s="313"/>
      <c r="Y496" s="312"/>
      <c r="Z496" s="313"/>
      <c r="AA496" s="298"/>
      <c r="AB496" s="299"/>
      <c r="AC496" s="298"/>
      <c r="AD496" s="299"/>
      <c r="AE496" s="312"/>
      <c r="AF496" s="313"/>
      <c r="AG496" s="312"/>
      <c r="AH496" s="313"/>
      <c r="AI496" s="298"/>
      <c r="AJ496" s="299"/>
      <c r="AK496" s="298"/>
      <c r="AL496" s="299"/>
      <c r="AM496" s="312"/>
      <c r="AN496" s="313"/>
      <c r="AO496" s="312"/>
      <c r="AP496" s="313"/>
      <c r="AQ496" s="298"/>
      <c r="AR496" s="299"/>
      <c r="AS496" s="298"/>
      <c r="AT496" s="299"/>
      <c r="AU496" s="312"/>
      <c r="AV496" s="313"/>
      <c r="AW496" s="312"/>
      <c r="AX496" s="313"/>
      <c r="AY496" s="298"/>
      <c r="AZ496" s="299"/>
      <c r="BA496" s="298"/>
      <c r="BB496" s="299"/>
      <c r="BC496" s="312"/>
      <c r="BD496" s="313"/>
      <c r="BE496" s="312"/>
      <c r="BF496" s="313"/>
      <c r="BG496" s="298"/>
      <c r="BH496" s="299"/>
      <c r="BI496" s="298"/>
      <c r="BJ496" s="299"/>
      <c r="BK496" s="312"/>
      <c r="BL496" s="313"/>
      <c r="BM496" s="312"/>
      <c r="BN496" s="313"/>
      <c r="BO496" s="300"/>
      <c r="BP496" s="300"/>
      <c r="BQ496" s="300"/>
      <c r="BR496" s="66"/>
      <c r="BS496" s="314"/>
      <c r="BT496" s="315"/>
      <c r="BU496" s="324"/>
      <c r="BV496" s="324"/>
      <c r="BW496" s="324"/>
      <c r="BX496" s="324"/>
      <c r="BY496" s="324"/>
      <c r="BZ496" s="324"/>
      <c r="CA496" s="324"/>
      <c r="CB496" s="293"/>
      <c r="CC496" s="294"/>
      <c r="CD496" s="294"/>
      <c r="CE496" s="294"/>
      <c r="CF496" s="294"/>
      <c r="CG496" s="294"/>
      <c r="CH496" s="295"/>
      <c r="CI496" s="62">
        <f t="shared" si="23"/>
        <v>0</v>
      </c>
    </row>
    <row r="497" spans="1:87" ht="35.1" customHeight="1" x14ac:dyDescent="0.25">
      <c r="A497" s="40">
        <f t="shared" si="24"/>
        <v>485</v>
      </c>
      <c r="B497" s="305"/>
      <c r="C497" s="305"/>
      <c r="D497" s="316"/>
      <c r="E497" s="316"/>
      <c r="F497" s="316"/>
      <c r="G497" s="317"/>
      <c r="H497" s="318"/>
      <c r="I497" s="47"/>
      <c r="J497" s="71"/>
      <c r="K497" s="308"/>
      <c r="L497" s="308"/>
      <c r="M497" s="319"/>
      <c r="N497" s="319"/>
      <c r="O497" s="310"/>
      <c r="P497" s="310"/>
      <c r="Q497" s="320"/>
      <c r="R497" s="320"/>
      <c r="S497" s="298"/>
      <c r="T497" s="299"/>
      <c r="U497" s="298"/>
      <c r="V497" s="299"/>
      <c r="W497" s="296"/>
      <c r="X497" s="297"/>
      <c r="Y497" s="296"/>
      <c r="Z497" s="297"/>
      <c r="AA497" s="298"/>
      <c r="AB497" s="299"/>
      <c r="AC497" s="298"/>
      <c r="AD497" s="299"/>
      <c r="AE497" s="296"/>
      <c r="AF497" s="297"/>
      <c r="AG497" s="296"/>
      <c r="AH497" s="297"/>
      <c r="AI497" s="298"/>
      <c r="AJ497" s="299"/>
      <c r="AK497" s="298"/>
      <c r="AL497" s="299"/>
      <c r="AM497" s="296"/>
      <c r="AN497" s="297"/>
      <c r="AO497" s="296"/>
      <c r="AP497" s="297"/>
      <c r="AQ497" s="298"/>
      <c r="AR497" s="299"/>
      <c r="AS497" s="298"/>
      <c r="AT497" s="299"/>
      <c r="AU497" s="296"/>
      <c r="AV497" s="297"/>
      <c r="AW497" s="296"/>
      <c r="AX497" s="297"/>
      <c r="AY497" s="298"/>
      <c r="AZ497" s="299"/>
      <c r="BA497" s="298"/>
      <c r="BB497" s="299"/>
      <c r="BC497" s="296"/>
      <c r="BD497" s="297"/>
      <c r="BE497" s="296"/>
      <c r="BF497" s="297"/>
      <c r="BG497" s="298"/>
      <c r="BH497" s="299"/>
      <c r="BI497" s="298"/>
      <c r="BJ497" s="299"/>
      <c r="BK497" s="296"/>
      <c r="BL497" s="297"/>
      <c r="BM497" s="296"/>
      <c r="BN497" s="297"/>
      <c r="BO497" s="300"/>
      <c r="BP497" s="300"/>
      <c r="BQ497" s="300"/>
      <c r="BR497" s="66"/>
      <c r="BS497" s="301"/>
      <c r="BT497" s="302"/>
      <c r="BU497" s="324"/>
      <c r="BV497" s="324"/>
      <c r="BW497" s="324"/>
      <c r="BX497" s="324"/>
      <c r="BY497" s="324"/>
      <c r="BZ497" s="324"/>
      <c r="CA497" s="324"/>
      <c r="CB497" s="293"/>
      <c r="CC497" s="294"/>
      <c r="CD497" s="294"/>
      <c r="CE497" s="294"/>
      <c r="CF497" s="294"/>
      <c r="CG497" s="294"/>
      <c r="CH497" s="295"/>
      <c r="CI497" s="62">
        <f t="shared" si="23"/>
        <v>0</v>
      </c>
    </row>
    <row r="498" spans="1:87" ht="35.1" customHeight="1" x14ac:dyDescent="0.25">
      <c r="A498" s="40">
        <f t="shared" si="24"/>
        <v>486</v>
      </c>
      <c r="B498" s="304"/>
      <c r="C498" s="304"/>
      <c r="D498" s="305"/>
      <c r="E498" s="305"/>
      <c r="F498" s="305"/>
      <c r="G498" s="306"/>
      <c r="H498" s="307"/>
      <c r="I498" s="47"/>
      <c r="J498" s="72"/>
      <c r="K498" s="308"/>
      <c r="L498" s="308"/>
      <c r="M498" s="309"/>
      <c r="N498" s="309"/>
      <c r="O498" s="310"/>
      <c r="P498" s="310"/>
      <c r="Q498" s="311"/>
      <c r="R498" s="311"/>
      <c r="S498" s="298"/>
      <c r="T498" s="299"/>
      <c r="U498" s="298"/>
      <c r="V498" s="299"/>
      <c r="W498" s="312"/>
      <c r="X498" s="313"/>
      <c r="Y498" s="312"/>
      <c r="Z498" s="313"/>
      <c r="AA498" s="298"/>
      <c r="AB498" s="299"/>
      <c r="AC498" s="298"/>
      <c r="AD498" s="299"/>
      <c r="AE498" s="312"/>
      <c r="AF498" s="313"/>
      <c r="AG498" s="312"/>
      <c r="AH498" s="313"/>
      <c r="AI498" s="298"/>
      <c r="AJ498" s="299"/>
      <c r="AK498" s="298"/>
      <c r="AL498" s="299"/>
      <c r="AM498" s="312"/>
      <c r="AN498" s="313"/>
      <c r="AO498" s="312"/>
      <c r="AP498" s="313"/>
      <c r="AQ498" s="298"/>
      <c r="AR498" s="299"/>
      <c r="AS498" s="298"/>
      <c r="AT498" s="299"/>
      <c r="AU498" s="312"/>
      <c r="AV498" s="313"/>
      <c r="AW498" s="312"/>
      <c r="AX498" s="313"/>
      <c r="AY498" s="298"/>
      <c r="AZ498" s="299"/>
      <c r="BA498" s="298"/>
      <c r="BB498" s="299"/>
      <c r="BC498" s="312"/>
      <c r="BD498" s="313"/>
      <c r="BE498" s="312"/>
      <c r="BF498" s="313"/>
      <c r="BG498" s="298"/>
      <c r="BH498" s="299"/>
      <c r="BI498" s="298"/>
      <c r="BJ498" s="299"/>
      <c r="BK498" s="312"/>
      <c r="BL498" s="313"/>
      <c r="BM498" s="312"/>
      <c r="BN498" s="313"/>
      <c r="BO498" s="300"/>
      <c r="BP498" s="300"/>
      <c r="BQ498" s="300"/>
      <c r="BR498" s="66"/>
      <c r="BS498" s="314"/>
      <c r="BT498" s="315"/>
      <c r="BU498" s="324"/>
      <c r="BV498" s="324"/>
      <c r="BW498" s="324"/>
      <c r="BX498" s="324"/>
      <c r="BY498" s="324"/>
      <c r="BZ498" s="324"/>
      <c r="CA498" s="324"/>
      <c r="CB498" s="293"/>
      <c r="CC498" s="294"/>
      <c r="CD498" s="294"/>
      <c r="CE498" s="294"/>
      <c r="CF498" s="294"/>
      <c r="CG498" s="294"/>
      <c r="CH498" s="295"/>
      <c r="CI498" s="62">
        <f t="shared" si="23"/>
        <v>0</v>
      </c>
    </row>
    <row r="499" spans="1:87" ht="35.1" customHeight="1" x14ac:dyDescent="0.25">
      <c r="A499" s="40">
        <f t="shared" si="24"/>
        <v>487</v>
      </c>
      <c r="B499" s="305"/>
      <c r="C499" s="305"/>
      <c r="D499" s="316"/>
      <c r="E499" s="316"/>
      <c r="F499" s="316"/>
      <c r="G499" s="317"/>
      <c r="H499" s="318"/>
      <c r="I499" s="47"/>
      <c r="J499" s="71"/>
      <c r="K499" s="308"/>
      <c r="L499" s="308"/>
      <c r="M499" s="319"/>
      <c r="N499" s="319"/>
      <c r="O499" s="310"/>
      <c r="P499" s="310"/>
      <c r="Q499" s="320"/>
      <c r="R499" s="320"/>
      <c r="S499" s="298"/>
      <c r="T499" s="299"/>
      <c r="U499" s="298"/>
      <c r="V499" s="299"/>
      <c r="W499" s="296"/>
      <c r="X499" s="297"/>
      <c r="Y499" s="296"/>
      <c r="Z499" s="297"/>
      <c r="AA499" s="298"/>
      <c r="AB499" s="299"/>
      <c r="AC499" s="298"/>
      <c r="AD499" s="299"/>
      <c r="AE499" s="296"/>
      <c r="AF499" s="297"/>
      <c r="AG499" s="296"/>
      <c r="AH499" s="297"/>
      <c r="AI499" s="298"/>
      <c r="AJ499" s="299"/>
      <c r="AK499" s="298"/>
      <c r="AL499" s="299"/>
      <c r="AM499" s="296"/>
      <c r="AN499" s="297"/>
      <c r="AO499" s="296"/>
      <c r="AP499" s="297"/>
      <c r="AQ499" s="298"/>
      <c r="AR499" s="299"/>
      <c r="AS499" s="298"/>
      <c r="AT499" s="299"/>
      <c r="AU499" s="296"/>
      <c r="AV499" s="297"/>
      <c r="AW499" s="296"/>
      <c r="AX499" s="297"/>
      <c r="AY499" s="298"/>
      <c r="AZ499" s="299"/>
      <c r="BA499" s="298"/>
      <c r="BB499" s="299"/>
      <c r="BC499" s="296"/>
      <c r="BD499" s="297"/>
      <c r="BE499" s="296"/>
      <c r="BF499" s="297"/>
      <c r="BG499" s="298"/>
      <c r="BH499" s="299"/>
      <c r="BI499" s="298"/>
      <c r="BJ499" s="299"/>
      <c r="BK499" s="296"/>
      <c r="BL499" s="297"/>
      <c r="BM499" s="296"/>
      <c r="BN499" s="297"/>
      <c r="BO499" s="300"/>
      <c r="BP499" s="300"/>
      <c r="BQ499" s="300"/>
      <c r="BR499" s="66"/>
      <c r="BS499" s="301"/>
      <c r="BT499" s="302"/>
      <c r="BU499" s="324"/>
      <c r="BV499" s="324"/>
      <c r="BW499" s="324"/>
      <c r="BX499" s="324"/>
      <c r="BY499" s="324"/>
      <c r="BZ499" s="324"/>
      <c r="CA499" s="324"/>
      <c r="CB499" s="293"/>
      <c r="CC499" s="294"/>
      <c r="CD499" s="294"/>
      <c r="CE499" s="294"/>
      <c r="CF499" s="294"/>
      <c r="CG499" s="294"/>
      <c r="CH499" s="295"/>
      <c r="CI499" s="62">
        <f t="shared" si="23"/>
        <v>0</v>
      </c>
    </row>
    <row r="500" spans="1:87" ht="35.1" customHeight="1" x14ac:dyDescent="0.25">
      <c r="A500" s="40">
        <f t="shared" si="24"/>
        <v>488</v>
      </c>
      <c r="B500" s="304"/>
      <c r="C500" s="304"/>
      <c r="D500" s="305"/>
      <c r="E500" s="305"/>
      <c r="F500" s="305"/>
      <c r="G500" s="306"/>
      <c r="H500" s="307"/>
      <c r="I500" s="47"/>
      <c r="J500" s="72"/>
      <c r="K500" s="308"/>
      <c r="L500" s="308"/>
      <c r="M500" s="309"/>
      <c r="N500" s="309"/>
      <c r="O500" s="310"/>
      <c r="P500" s="310"/>
      <c r="Q500" s="311"/>
      <c r="R500" s="311"/>
      <c r="S500" s="298"/>
      <c r="T500" s="299"/>
      <c r="U500" s="298"/>
      <c r="V500" s="299"/>
      <c r="W500" s="312"/>
      <c r="X500" s="313"/>
      <c r="Y500" s="312"/>
      <c r="Z500" s="313"/>
      <c r="AA500" s="298"/>
      <c r="AB500" s="299"/>
      <c r="AC500" s="298"/>
      <c r="AD500" s="299"/>
      <c r="AE500" s="312"/>
      <c r="AF500" s="313"/>
      <c r="AG500" s="312"/>
      <c r="AH500" s="313"/>
      <c r="AI500" s="298"/>
      <c r="AJ500" s="299"/>
      <c r="AK500" s="298"/>
      <c r="AL500" s="299"/>
      <c r="AM500" s="312"/>
      <c r="AN500" s="313"/>
      <c r="AO500" s="312"/>
      <c r="AP500" s="313"/>
      <c r="AQ500" s="298"/>
      <c r="AR500" s="299"/>
      <c r="AS500" s="298"/>
      <c r="AT500" s="299"/>
      <c r="AU500" s="312"/>
      <c r="AV500" s="313"/>
      <c r="AW500" s="312"/>
      <c r="AX500" s="313"/>
      <c r="AY500" s="298"/>
      <c r="AZ500" s="299"/>
      <c r="BA500" s="298"/>
      <c r="BB500" s="299"/>
      <c r="BC500" s="312"/>
      <c r="BD500" s="313"/>
      <c r="BE500" s="312"/>
      <c r="BF500" s="313"/>
      <c r="BG500" s="298"/>
      <c r="BH500" s="299"/>
      <c r="BI500" s="298"/>
      <c r="BJ500" s="299"/>
      <c r="BK500" s="312"/>
      <c r="BL500" s="313"/>
      <c r="BM500" s="312"/>
      <c r="BN500" s="313"/>
      <c r="BO500" s="300"/>
      <c r="BP500" s="300"/>
      <c r="BQ500" s="300"/>
      <c r="BR500" s="66"/>
      <c r="BS500" s="314"/>
      <c r="BT500" s="315"/>
      <c r="BU500" s="324"/>
      <c r="BV500" s="324"/>
      <c r="BW500" s="324"/>
      <c r="BX500" s="324"/>
      <c r="BY500" s="324"/>
      <c r="BZ500" s="324"/>
      <c r="CA500" s="324"/>
      <c r="CB500" s="293"/>
      <c r="CC500" s="294"/>
      <c r="CD500" s="294"/>
      <c r="CE500" s="294"/>
      <c r="CF500" s="294"/>
      <c r="CG500" s="294"/>
      <c r="CH500" s="295"/>
      <c r="CI500" s="62">
        <f t="shared" si="23"/>
        <v>0</v>
      </c>
    </row>
    <row r="501" spans="1:87" ht="35.1" customHeight="1" x14ac:dyDescent="0.25">
      <c r="A501" s="40">
        <f t="shared" si="24"/>
        <v>489</v>
      </c>
      <c r="B501" s="305"/>
      <c r="C501" s="305"/>
      <c r="D501" s="316"/>
      <c r="E501" s="316"/>
      <c r="F501" s="316"/>
      <c r="G501" s="317"/>
      <c r="H501" s="318"/>
      <c r="I501" s="47"/>
      <c r="J501" s="71"/>
      <c r="K501" s="308"/>
      <c r="L501" s="308"/>
      <c r="M501" s="319"/>
      <c r="N501" s="319"/>
      <c r="O501" s="310"/>
      <c r="P501" s="310"/>
      <c r="Q501" s="320"/>
      <c r="R501" s="320"/>
      <c r="S501" s="298"/>
      <c r="T501" s="299"/>
      <c r="U501" s="298"/>
      <c r="V501" s="299"/>
      <c r="W501" s="296"/>
      <c r="X501" s="297"/>
      <c r="Y501" s="296"/>
      <c r="Z501" s="297"/>
      <c r="AA501" s="298"/>
      <c r="AB501" s="299"/>
      <c r="AC501" s="298"/>
      <c r="AD501" s="299"/>
      <c r="AE501" s="296"/>
      <c r="AF501" s="297"/>
      <c r="AG501" s="296"/>
      <c r="AH501" s="297"/>
      <c r="AI501" s="298"/>
      <c r="AJ501" s="299"/>
      <c r="AK501" s="298"/>
      <c r="AL501" s="299"/>
      <c r="AM501" s="296"/>
      <c r="AN501" s="297"/>
      <c r="AO501" s="296"/>
      <c r="AP501" s="297"/>
      <c r="AQ501" s="298"/>
      <c r="AR501" s="299"/>
      <c r="AS501" s="298"/>
      <c r="AT501" s="299"/>
      <c r="AU501" s="296"/>
      <c r="AV501" s="297"/>
      <c r="AW501" s="296"/>
      <c r="AX501" s="297"/>
      <c r="AY501" s="298"/>
      <c r="AZ501" s="299"/>
      <c r="BA501" s="298"/>
      <c r="BB501" s="299"/>
      <c r="BC501" s="296"/>
      <c r="BD501" s="297"/>
      <c r="BE501" s="296"/>
      <c r="BF501" s="297"/>
      <c r="BG501" s="298"/>
      <c r="BH501" s="299"/>
      <c r="BI501" s="298"/>
      <c r="BJ501" s="299"/>
      <c r="BK501" s="296"/>
      <c r="BL501" s="297"/>
      <c r="BM501" s="296"/>
      <c r="BN501" s="297"/>
      <c r="BO501" s="300"/>
      <c r="BP501" s="300"/>
      <c r="BQ501" s="300"/>
      <c r="BR501" s="66"/>
      <c r="BS501" s="301"/>
      <c r="BT501" s="302"/>
      <c r="BU501" s="324"/>
      <c r="BV501" s="324"/>
      <c r="BW501" s="324"/>
      <c r="BX501" s="324"/>
      <c r="BY501" s="324"/>
      <c r="BZ501" s="324"/>
      <c r="CA501" s="324"/>
      <c r="CB501" s="293"/>
      <c r="CC501" s="294"/>
      <c r="CD501" s="294"/>
      <c r="CE501" s="294"/>
      <c r="CF501" s="294"/>
      <c r="CG501" s="294"/>
      <c r="CH501" s="295"/>
      <c r="CI501" s="62">
        <f t="shared" si="23"/>
        <v>0</v>
      </c>
    </row>
    <row r="502" spans="1:87" ht="35.1" customHeight="1" x14ac:dyDescent="0.25">
      <c r="A502" s="40">
        <f t="shared" si="24"/>
        <v>490</v>
      </c>
      <c r="B502" s="304"/>
      <c r="C502" s="304"/>
      <c r="D502" s="305"/>
      <c r="E502" s="305"/>
      <c r="F502" s="305"/>
      <c r="G502" s="306"/>
      <c r="H502" s="307"/>
      <c r="I502" s="47"/>
      <c r="J502" s="72"/>
      <c r="K502" s="308"/>
      <c r="L502" s="308"/>
      <c r="M502" s="309"/>
      <c r="N502" s="309"/>
      <c r="O502" s="310"/>
      <c r="P502" s="310"/>
      <c r="Q502" s="311"/>
      <c r="R502" s="311"/>
      <c r="S502" s="298"/>
      <c r="T502" s="299"/>
      <c r="U502" s="298"/>
      <c r="V502" s="299"/>
      <c r="W502" s="312"/>
      <c r="X502" s="313"/>
      <c r="Y502" s="312"/>
      <c r="Z502" s="313"/>
      <c r="AA502" s="298"/>
      <c r="AB502" s="299"/>
      <c r="AC502" s="298"/>
      <c r="AD502" s="299"/>
      <c r="AE502" s="312"/>
      <c r="AF502" s="313"/>
      <c r="AG502" s="312"/>
      <c r="AH502" s="313"/>
      <c r="AI502" s="298"/>
      <c r="AJ502" s="299"/>
      <c r="AK502" s="298"/>
      <c r="AL502" s="299"/>
      <c r="AM502" s="312"/>
      <c r="AN502" s="313"/>
      <c r="AO502" s="312"/>
      <c r="AP502" s="313"/>
      <c r="AQ502" s="298"/>
      <c r="AR502" s="299"/>
      <c r="AS502" s="298"/>
      <c r="AT502" s="299"/>
      <c r="AU502" s="312"/>
      <c r="AV502" s="313"/>
      <c r="AW502" s="312"/>
      <c r="AX502" s="313"/>
      <c r="AY502" s="298"/>
      <c r="AZ502" s="299"/>
      <c r="BA502" s="298"/>
      <c r="BB502" s="299"/>
      <c r="BC502" s="312"/>
      <c r="BD502" s="313"/>
      <c r="BE502" s="312"/>
      <c r="BF502" s="313"/>
      <c r="BG502" s="298"/>
      <c r="BH502" s="299"/>
      <c r="BI502" s="298"/>
      <c r="BJ502" s="299"/>
      <c r="BK502" s="312"/>
      <c r="BL502" s="313"/>
      <c r="BM502" s="312"/>
      <c r="BN502" s="313"/>
      <c r="BO502" s="300"/>
      <c r="BP502" s="300"/>
      <c r="BQ502" s="300"/>
      <c r="BR502" s="66"/>
      <c r="BS502" s="314"/>
      <c r="BT502" s="315"/>
      <c r="BU502" s="324"/>
      <c r="BV502" s="324"/>
      <c r="BW502" s="324"/>
      <c r="BX502" s="324"/>
      <c r="BY502" s="324"/>
      <c r="BZ502" s="324"/>
      <c r="CA502" s="324"/>
      <c r="CB502" s="293"/>
      <c r="CC502" s="294"/>
      <c r="CD502" s="294"/>
      <c r="CE502" s="294"/>
      <c r="CF502" s="294"/>
      <c r="CG502" s="294"/>
      <c r="CH502" s="295"/>
      <c r="CI502" s="62">
        <f t="shared" si="23"/>
        <v>0</v>
      </c>
    </row>
    <row r="503" spans="1:87" ht="35.1" customHeight="1" x14ac:dyDescent="0.25">
      <c r="A503" s="40">
        <f>ROW(A491)</f>
        <v>491</v>
      </c>
      <c r="B503" s="305"/>
      <c r="C503" s="305"/>
      <c r="D503" s="316"/>
      <c r="E503" s="316"/>
      <c r="F503" s="316"/>
      <c r="G503" s="317"/>
      <c r="H503" s="318"/>
      <c r="I503" s="47"/>
      <c r="J503" s="71"/>
      <c r="K503" s="308"/>
      <c r="L503" s="308"/>
      <c r="M503" s="319"/>
      <c r="N503" s="319"/>
      <c r="O503" s="310"/>
      <c r="P503" s="310"/>
      <c r="Q503" s="320"/>
      <c r="R503" s="320"/>
      <c r="S503" s="298"/>
      <c r="T503" s="299"/>
      <c r="U503" s="298"/>
      <c r="V503" s="299"/>
      <c r="W503" s="296"/>
      <c r="X503" s="297"/>
      <c r="Y503" s="296"/>
      <c r="Z503" s="297"/>
      <c r="AA503" s="298"/>
      <c r="AB503" s="299"/>
      <c r="AC503" s="298"/>
      <c r="AD503" s="299"/>
      <c r="AE503" s="296"/>
      <c r="AF503" s="297"/>
      <c r="AG503" s="296"/>
      <c r="AH503" s="297"/>
      <c r="AI503" s="298"/>
      <c r="AJ503" s="299"/>
      <c r="AK503" s="298"/>
      <c r="AL503" s="299"/>
      <c r="AM503" s="296"/>
      <c r="AN503" s="297"/>
      <c r="AO503" s="296"/>
      <c r="AP503" s="297"/>
      <c r="AQ503" s="298"/>
      <c r="AR503" s="299"/>
      <c r="AS503" s="298"/>
      <c r="AT503" s="299"/>
      <c r="AU503" s="296"/>
      <c r="AV503" s="297"/>
      <c r="AW503" s="296"/>
      <c r="AX503" s="297"/>
      <c r="AY503" s="298"/>
      <c r="AZ503" s="299"/>
      <c r="BA503" s="298"/>
      <c r="BB503" s="299"/>
      <c r="BC503" s="296"/>
      <c r="BD503" s="297"/>
      <c r="BE503" s="296"/>
      <c r="BF503" s="297"/>
      <c r="BG503" s="298"/>
      <c r="BH503" s="299"/>
      <c r="BI503" s="298"/>
      <c r="BJ503" s="299"/>
      <c r="BK503" s="296"/>
      <c r="BL503" s="297"/>
      <c r="BM503" s="296"/>
      <c r="BN503" s="297"/>
      <c r="BO503" s="321"/>
      <c r="BP503" s="322"/>
      <c r="BQ503" s="323"/>
      <c r="BR503" s="66"/>
      <c r="BS503" s="301"/>
      <c r="BT503" s="302"/>
      <c r="BU503" s="324"/>
      <c r="BV503" s="324"/>
      <c r="BW503" s="324"/>
      <c r="BX503" s="324"/>
      <c r="BY503" s="324"/>
      <c r="BZ503" s="324"/>
      <c r="CA503" s="324"/>
      <c r="CB503" s="293"/>
      <c r="CC503" s="294"/>
      <c r="CD503" s="294"/>
      <c r="CE503" s="294"/>
      <c r="CF503" s="294"/>
      <c r="CG503" s="294"/>
      <c r="CH503" s="295"/>
      <c r="CI503" s="62">
        <f t="shared" si="23"/>
        <v>0</v>
      </c>
    </row>
    <row r="504" spans="1:87" ht="35.1" customHeight="1" x14ac:dyDescent="0.25">
      <c r="A504" s="40">
        <f t="shared" si="24"/>
        <v>492</v>
      </c>
      <c r="B504" s="304"/>
      <c r="C504" s="304"/>
      <c r="D504" s="305"/>
      <c r="E504" s="305"/>
      <c r="F504" s="305"/>
      <c r="G504" s="306"/>
      <c r="H504" s="307"/>
      <c r="I504" s="47"/>
      <c r="J504" s="72"/>
      <c r="K504" s="308"/>
      <c r="L504" s="308"/>
      <c r="M504" s="309"/>
      <c r="N504" s="309"/>
      <c r="O504" s="310"/>
      <c r="P504" s="310"/>
      <c r="Q504" s="311"/>
      <c r="R504" s="311"/>
      <c r="S504" s="298"/>
      <c r="T504" s="299"/>
      <c r="U504" s="298"/>
      <c r="V504" s="299"/>
      <c r="W504" s="312"/>
      <c r="X504" s="313"/>
      <c r="Y504" s="312"/>
      <c r="Z504" s="313"/>
      <c r="AA504" s="298"/>
      <c r="AB504" s="299"/>
      <c r="AC504" s="298"/>
      <c r="AD504" s="299"/>
      <c r="AE504" s="312"/>
      <c r="AF504" s="313"/>
      <c r="AG504" s="312"/>
      <c r="AH504" s="313"/>
      <c r="AI504" s="298"/>
      <c r="AJ504" s="299"/>
      <c r="AK504" s="298"/>
      <c r="AL504" s="299"/>
      <c r="AM504" s="312"/>
      <c r="AN504" s="313"/>
      <c r="AO504" s="312"/>
      <c r="AP504" s="313"/>
      <c r="AQ504" s="298"/>
      <c r="AR504" s="299"/>
      <c r="AS504" s="298"/>
      <c r="AT504" s="299"/>
      <c r="AU504" s="312"/>
      <c r="AV504" s="313"/>
      <c r="AW504" s="312"/>
      <c r="AX504" s="313"/>
      <c r="AY504" s="298"/>
      <c r="AZ504" s="299"/>
      <c r="BA504" s="298"/>
      <c r="BB504" s="299"/>
      <c r="BC504" s="312"/>
      <c r="BD504" s="313"/>
      <c r="BE504" s="312"/>
      <c r="BF504" s="313"/>
      <c r="BG504" s="298"/>
      <c r="BH504" s="299"/>
      <c r="BI504" s="298"/>
      <c r="BJ504" s="299"/>
      <c r="BK504" s="312"/>
      <c r="BL504" s="313"/>
      <c r="BM504" s="312"/>
      <c r="BN504" s="313"/>
      <c r="BO504" s="300"/>
      <c r="BP504" s="300"/>
      <c r="BQ504" s="300"/>
      <c r="BR504" s="66"/>
      <c r="BS504" s="314"/>
      <c r="BT504" s="315"/>
      <c r="BU504" s="324"/>
      <c r="BV504" s="324"/>
      <c r="BW504" s="324"/>
      <c r="BX504" s="324"/>
      <c r="BY504" s="324"/>
      <c r="BZ504" s="324"/>
      <c r="CA504" s="324"/>
      <c r="CB504" s="293"/>
      <c r="CC504" s="294"/>
      <c r="CD504" s="294"/>
      <c r="CE504" s="294"/>
      <c r="CF504" s="294"/>
      <c r="CG504" s="294"/>
      <c r="CH504" s="295"/>
      <c r="CI504" s="62">
        <f t="shared" si="23"/>
        <v>0</v>
      </c>
    </row>
    <row r="505" spans="1:87" ht="35.1" customHeight="1" x14ac:dyDescent="0.25">
      <c r="A505" s="40">
        <f t="shared" si="24"/>
        <v>493</v>
      </c>
      <c r="B505" s="305"/>
      <c r="C505" s="305"/>
      <c r="D505" s="316"/>
      <c r="E505" s="316"/>
      <c r="F505" s="316"/>
      <c r="G505" s="317"/>
      <c r="H505" s="318"/>
      <c r="I505" s="47"/>
      <c r="J505" s="71"/>
      <c r="K505" s="308"/>
      <c r="L505" s="308"/>
      <c r="M505" s="319"/>
      <c r="N505" s="319"/>
      <c r="O505" s="310"/>
      <c r="P505" s="310"/>
      <c r="Q505" s="320"/>
      <c r="R505" s="320"/>
      <c r="S505" s="298"/>
      <c r="T505" s="299"/>
      <c r="U505" s="298"/>
      <c r="V505" s="299"/>
      <c r="W505" s="296"/>
      <c r="X505" s="297"/>
      <c r="Y505" s="296"/>
      <c r="Z505" s="297"/>
      <c r="AA505" s="298"/>
      <c r="AB505" s="299"/>
      <c r="AC505" s="298"/>
      <c r="AD505" s="299"/>
      <c r="AE505" s="296"/>
      <c r="AF505" s="297"/>
      <c r="AG505" s="296"/>
      <c r="AH505" s="297"/>
      <c r="AI505" s="298"/>
      <c r="AJ505" s="299"/>
      <c r="AK505" s="298"/>
      <c r="AL505" s="299"/>
      <c r="AM505" s="296"/>
      <c r="AN505" s="297"/>
      <c r="AO505" s="296"/>
      <c r="AP505" s="297"/>
      <c r="AQ505" s="298"/>
      <c r="AR505" s="299"/>
      <c r="AS505" s="298"/>
      <c r="AT505" s="299"/>
      <c r="AU505" s="296"/>
      <c r="AV505" s="297"/>
      <c r="AW505" s="296"/>
      <c r="AX505" s="297"/>
      <c r="AY505" s="298"/>
      <c r="AZ505" s="299"/>
      <c r="BA505" s="298"/>
      <c r="BB505" s="299"/>
      <c r="BC505" s="296"/>
      <c r="BD505" s="297"/>
      <c r="BE505" s="296"/>
      <c r="BF505" s="297"/>
      <c r="BG505" s="298"/>
      <c r="BH505" s="299"/>
      <c r="BI505" s="298"/>
      <c r="BJ505" s="299"/>
      <c r="BK505" s="296"/>
      <c r="BL505" s="297"/>
      <c r="BM505" s="296"/>
      <c r="BN505" s="297"/>
      <c r="BO505" s="300"/>
      <c r="BP505" s="300"/>
      <c r="BQ505" s="300"/>
      <c r="BR505" s="66"/>
      <c r="BS505" s="301"/>
      <c r="BT505" s="302"/>
      <c r="BU505" s="324"/>
      <c r="BV505" s="324"/>
      <c r="BW505" s="324"/>
      <c r="BX505" s="324"/>
      <c r="BY505" s="324"/>
      <c r="BZ505" s="324"/>
      <c r="CA505" s="324"/>
      <c r="CB505" s="293"/>
      <c r="CC505" s="294"/>
      <c r="CD505" s="294"/>
      <c r="CE505" s="294"/>
      <c r="CF505" s="294"/>
      <c r="CG505" s="294"/>
      <c r="CH505" s="295"/>
      <c r="CI505" s="62">
        <f t="shared" si="23"/>
        <v>0</v>
      </c>
    </row>
    <row r="506" spans="1:87" ht="35.1" customHeight="1" x14ac:dyDescent="0.25">
      <c r="A506" s="40">
        <f t="shared" si="24"/>
        <v>494</v>
      </c>
      <c r="B506" s="304"/>
      <c r="C506" s="304"/>
      <c r="D506" s="305"/>
      <c r="E506" s="305"/>
      <c r="F506" s="305"/>
      <c r="G506" s="306"/>
      <c r="H506" s="307"/>
      <c r="I506" s="47"/>
      <c r="J506" s="72"/>
      <c r="K506" s="308"/>
      <c r="L506" s="308"/>
      <c r="M506" s="309"/>
      <c r="N506" s="309"/>
      <c r="O506" s="310"/>
      <c r="P506" s="310"/>
      <c r="Q506" s="311"/>
      <c r="R506" s="311"/>
      <c r="S506" s="298"/>
      <c r="T506" s="299"/>
      <c r="U506" s="298"/>
      <c r="V506" s="299"/>
      <c r="W506" s="312"/>
      <c r="X506" s="313"/>
      <c r="Y506" s="312"/>
      <c r="Z506" s="313"/>
      <c r="AA506" s="298"/>
      <c r="AB506" s="299"/>
      <c r="AC506" s="298"/>
      <c r="AD506" s="299"/>
      <c r="AE506" s="312"/>
      <c r="AF506" s="313"/>
      <c r="AG506" s="312"/>
      <c r="AH506" s="313"/>
      <c r="AI506" s="298"/>
      <c r="AJ506" s="299"/>
      <c r="AK506" s="298"/>
      <c r="AL506" s="299"/>
      <c r="AM506" s="312"/>
      <c r="AN506" s="313"/>
      <c r="AO506" s="312"/>
      <c r="AP506" s="313"/>
      <c r="AQ506" s="298"/>
      <c r="AR506" s="299"/>
      <c r="AS506" s="298"/>
      <c r="AT506" s="299"/>
      <c r="AU506" s="312"/>
      <c r="AV506" s="313"/>
      <c r="AW506" s="312"/>
      <c r="AX506" s="313"/>
      <c r="AY506" s="298"/>
      <c r="AZ506" s="299"/>
      <c r="BA506" s="298"/>
      <c r="BB506" s="299"/>
      <c r="BC506" s="312"/>
      <c r="BD506" s="313"/>
      <c r="BE506" s="312"/>
      <c r="BF506" s="313"/>
      <c r="BG506" s="298"/>
      <c r="BH506" s="299"/>
      <c r="BI506" s="298"/>
      <c r="BJ506" s="299"/>
      <c r="BK506" s="312"/>
      <c r="BL506" s="313"/>
      <c r="BM506" s="312"/>
      <c r="BN506" s="313"/>
      <c r="BO506" s="300"/>
      <c r="BP506" s="300"/>
      <c r="BQ506" s="300"/>
      <c r="BR506" s="66"/>
      <c r="BS506" s="314"/>
      <c r="BT506" s="315"/>
      <c r="BU506" s="324"/>
      <c r="BV506" s="324"/>
      <c r="BW506" s="324"/>
      <c r="BX506" s="324"/>
      <c r="BY506" s="324"/>
      <c r="BZ506" s="324"/>
      <c r="CA506" s="324"/>
      <c r="CB506" s="293"/>
      <c r="CC506" s="294"/>
      <c r="CD506" s="294"/>
      <c r="CE506" s="294"/>
      <c r="CF506" s="294"/>
      <c r="CG506" s="294"/>
      <c r="CH506" s="295"/>
      <c r="CI506" s="62">
        <f t="shared" si="23"/>
        <v>0</v>
      </c>
    </row>
    <row r="507" spans="1:87" ht="35.1" customHeight="1" x14ac:dyDescent="0.25">
      <c r="A507" s="40">
        <f t="shared" si="24"/>
        <v>495</v>
      </c>
      <c r="B507" s="305"/>
      <c r="C507" s="305"/>
      <c r="D507" s="316"/>
      <c r="E507" s="316"/>
      <c r="F507" s="316"/>
      <c r="G507" s="317"/>
      <c r="H507" s="318"/>
      <c r="I507" s="47"/>
      <c r="J507" s="71"/>
      <c r="K507" s="308"/>
      <c r="L507" s="308"/>
      <c r="M507" s="319"/>
      <c r="N507" s="319"/>
      <c r="O507" s="310"/>
      <c r="P507" s="310"/>
      <c r="Q507" s="320"/>
      <c r="R507" s="320"/>
      <c r="S507" s="298"/>
      <c r="T507" s="299"/>
      <c r="U507" s="298"/>
      <c r="V507" s="299"/>
      <c r="W507" s="296"/>
      <c r="X507" s="297"/>
      <c r="Y507" s="296"/>
      <c r="Z507" s="297"/>
      <c r="AA507" s="298"/>
      <c r="AB507" s="299"/>
      <c r="AC507" s="298"/>
      <c r="AD507" s="299"/>
      <c r="AE507" s="296"/>
      <c r="AF507" s="297"/>
      <c r="AG507" s="296"/>
      <c r="AH507" s="297"/>
      <c r="AI507" s="298"/>
      <c r="AJ507" s="299"/>
      <c r="AK507" s="298"/>
      <c r="AL507" s="299"/>
      <c r="AM507" s="296"/>
      <c r="AN507" s="297"/>
      <c r="AO507" s="296"/>
      <c r="AP507" s="297"/>
      <c r="AQ507" s="298"/>
      <c r="AR507" s="299"/>
      <c r="AS507" s="298"/>
      <c r="AT507" s="299"/>
      <c r="AU507" s="296"/>
      <c r="AV507" s="297"/>
      <c r="AW507" s="296"/>
      <c r="AX507" s="297"/>
      <c r="AY507" s="298"/>
      <c r="AZ507" s="299"/>
      <c r="BA507" s="298"/>
      <c r="BB507" s="299"/>
      <c r="BC507" s="296"/>
      <c r="BD507" s="297"/>
      <c r="BE507" s="296"/>
      <c r="BF507" s="297"/>
      <c r="BG507" s="298"/>
      <c r="BH507" s="299"/>
      <c r="BI507" s="298"/>
      <c r="BJ507" s="299"/>
      <c r="BK507" s="296"/>
      <c r="BL507" s="297"/>
      <c r="BM507" s="296"/>
      <c r="BN507" s="297"/>
      <c r="BO507" s="300"/>
      <c r="BP507" s="300"/>
      <c r="BQ507" s="300"/>
      <c r="BR507" s="66"/>
      <c r="BS507" s="301"/>
      <c r="BT507" s="302"/>
      <c r="BU507" s="324"/>
      <c r="BV507" s="324"/>
      <c r="BW507" s="324"/>
      <c r="BX507" s="324"/>
      <c r="BY507" s="324"/>
      <c r="BZ507" s="324"/>
      <c r="CA507" s="324"/>
      <c r="CB507" s="293"/>
      <c r="CC507" s="294"/>
      <c r="CD507" s="294"/>
      <c r="CE507" s="294"/>
      <c r="CF507" s="294"/>
      <c r="CG507" s="294"/>
      <c r="CH507" s="295"/>
      <c r="CI507" s="62">
        <f t="shared" si="23"/>
        <v>0</v>
      </c>
    </row>
    <row r="508" spans="1:87" ht="35.1" customHeight="1" x14ac:dyDescent="0.25">
      <c r="A508" s="40">
        <f t="shared" si="24"/>
        <v>496</v>
      </c>
      <c r="B508" s="304"/>
      <c r="C508" s="304"/>
      <c r="D508" s="305"/>
      <c r="E508" s="305"/>
      <c r="F508" s="305"/>
      <c r="G508" s="306"/>
      <c r="H508" s="307"/>
      <c r="I508" s="47"/>
      <c r="J508" s="72"/>
      <c r="K508" s="308"/>
      <c r="L508" s="308"/>
      <c r="M508" s="309"/>
      <c r="N508" s="309"/>
      <c r="O508" s="310"/>
      <c r="P508" s="310"/>
      <c r="Q508" s="311"/>
      <c r="R508" s="311"/>
      <c r="S508" s="298"/>
      <c r="T508" s="299"/>
      <c r="U508" s="298"/>
      <c r="V508" s="299"/>
      <c r="W508" s="312"/>
      <c r="X508" s="313"/>
      <c r="Y508" s="312"/>
      <c r="Z508" s="313"/>
      <c r="AA508" s="298"/>
      <c r="AB508" s="299"/>
      <c r="AC508" s="298"/>
      <c r="AD508" s="299"/>
      <c r="AE508" s="312"/>
      <c r="AF508" s="313"/>
      <c r="AG508" s="312"/>
      <c r="AH508" s="313"/>
      <c r="AI508" s="298"/>
      <c r="AJ508" s="299"/>
      <c r="AK508" s="298"/>
      <c r="AL508" s="299"/>
      <c r="AM508" s="312"/>
      <c r="AN508" s="313"/>
      <c r="AO508" s="312"/>
      <c r="AP508" s="313"/>
      <c r="AQ508" s="298"/>
      <c r="AR508" s="299"/>
      <c r="AS508" s="298"/>
      <c r="AT508" s="299"/>
      <c r="AU508" s="312"/>
      <c r="AV508" s="313"/>
      <c r="AW508" s="312"/>
      <c r="AX508" s="313"/>
      <c r="AY508" s="298"/>
      <c r="AZ508" s="299"/>
      <c r="BA508" s="298"/>
      <c r="BB508" s="299"/>
      <c r="BC508" s="312"/>
      <c r="BD508" s="313"/>
      <c r="BE508" s="312"/>
      <c r="BF508" s="313"/>
      <c r="BG508" s="298"/>
      <c r="BH508" s="299"/>
      <c r="BI508" s="298"/>
      <c r="BJ508" s="299"/>
      <c r="BK508" s="312"/>
      <c r="BL508" s="313"/>
      <c r="BM508" s="312"/>
      <c r="BN508" s="313"/>
      <c r="BO508" s="300"/>
      <c r="BP508" s="300"/>
      <c r="BQ508" s="300"/>
      <c r="BR508" s="66"/>
      <c r="BS508" s="314"/>
      <c r="BT508" s="315"/>
      <c r="BU508" s="324"/>
      <c r="BV508" s="324"/>
      <c r="BW508" s="324"/>
      <c r="BX508" s="324"/>
      <c r="BY508" s="324"/>
      <c r="BZ508" s="324"/>
      <c r="CA508" s="324"/>
      <c r="CB508" s="293"/>
      <c r="CC508" s="294"/>
      <c r="CD508" s="294"/>
      <c r="CE508" s="294"/>
      <c r="CF508" s="294"/>
      <c r="CG508" s="294"/>
      <c r="CH508" s="295"/>
      <c r="CI508" s="62">
        <f t="shared" si="23"/>
        <v>0</v>
      </c>
    </row>
    <row r="509" spans="1:87" ht="35.1" customHeight="1" x14ac:dyDescent="0.25">
      <c r="A509" s="40">
        <f t="shared" si="24"/>
        <v>497</v>
      </c>
      <c r="B509" s="305"/>
      <c r="C509" s="305"/>
      <c r="D509" s="316"/>
      <c r="E509" s="316"/>
      <c r="F509" s="316"/>
      <c r="G509" s="317"/>
      <c r="H509" s="318"/>
      <c r="I509" s="47"/>
      <c r="J509" s="71"/>
      <c r="K509" s="308"/>
      <c r="L509" s="308"/>
      <c r="M509" s="319"/>
      <c r="N509" s="319"/>
      <c r="O509" s="310"/>
      <c r="P509" s="310"/>
      <c r="Q509" s="320"/>
      <c r="R509" s="320"/>
      <c r="S509" s="298"/>
      <c r="T509" s="299"/>
      <c r="U509" s="298"/>
      <c r="V509" s="299"/>
      <c r="W509" s="296"/>
      <c r="X509" s="297"/>
      <c r="Y509" s="296"/>
      <c r="Z509" s="297"/>
      <c r="AA509" s="298"/>
      <c r="AB509" s="299"/>
      <c r="AC509" s="298"/>
      <c r="AD509" s="299"/>
      <c r="AE509" s="296"/>
      <c r="AF509" s="297"/>
      <c r="AG509" s="296"/>
      <c r="AH509" s="297"/>
      <c r="AI509" s="298"/>
      <c r="AJ509" s="299"/>
      <c r="AK509" s="298"/>
      <c r="AL509" s="299"/>
      <c r="AM509" s="296"/>
      <c r="AN509" s="297"/>
      <c r="AO509" s="296"/>
      <c r="AP509" s="297"/>
      <c r="AQ509" s="298"/>
      <c r="AR509" s="299"/>
      <c r="AS509" s="298"/>
      <c r="AT509" s="299"/>
      <c r="AU509" s="296"/>
      <c r="AV509" s="297"/>
      <c r="AW509" s="296"/>
      <c r="AX509" s="297"/>
      <c r="AY509" s="298"/>
      <c r="AZ509" s="299"/>
      <c r="BA509" s="298"/>
      <c r="BB509" s="299"/>
      <c r="BC509" s="296"/>
      <c r="BD509" s="297"/>
      <c r="BE509" s="296"/>
      <c r="BF509" s="297"/>
      <c r="BG509" s="298"/>
      <c r="BH509" s="299"/>
      <c r="BI509" s="298"/>
      <c r="BJ509" s="299"/>
      <c r="BK509" s="296"/>
      <c r="BL509" s="297"/>
      <c r="BM509" s="296"/>
      <c r="BN509" s="297"/>
      <c r="BO509" s="300"/>
      <c r="BP509" s="300"/>
      <c r="BQ509" s="300"/>
      <c r="BR509" s="66"/>
      <c r="BS509" s="301"/>
      <c r="BT509" s="302"/>
      <c r="BU509" s="324"/>
      <c r="BV509" s="324"/>
      <c r="BW509" s="324"/>
      <c r="BX509" s="324"/>
      <c r="BY509" s="324"/>
      <c r="BZ509" s="324"/>
      <c r="CA509" s="324"/>
      <c r="CB509" s="293"/>
      <c r="CC509" s="294"/>
      <c r="CD509" s="294"/>
      <c r="CE509" s="294"/>
      <c r="CF509" s="294"/>
      <c r="CG509" s="294"/>
      <c r="CH509" s="295"/>
      <c r="CI509" s="62">
        <f t="shared" si="23"/>
        <v>0</v>
      </c>
    </row>
    <row r="510" spans="1:87" ht="35.1" customHeight="1" x14ac:dyDescent="0.25">
      <c r="A510" s="40">
        <f t="shared" si="24"/>
        <v>498</v>
      </c>
      <c r="B510" s="304"/>
      <c r="C510" s="304"/>
      <c r="D510" s="305"/>
      <c r="E510" s="305"/>
      <c r="F510" s="305"/>
      <c r="G510" s="306"/>
      <c r="H510" s="307"/>
      <c r="I510" s="47"/>
      <c r="J510" s="72"/>
      <c r="K510" s="308"/>
      <c r="L510" s="308"/>
      <c r="M510" s="309"/>
      <c r="N510" s="309"/>
      <c r="O510" s="310"/>
      <c r="P510" s="310"/>
      <c r="Q510" s="311"/>
      <c r="R510" s="311"/>
      <c r="S510" s="298"/>
      <c r="T510" s="299"/>
      <c r="U510" s="298"/>
      <c r="V510" s="299"/>
      <c r="W510" s="312"/>
      <c r="X510" s="313"/>
      <c r="Y510" s="312"/>
      <c r="Z510" s="313"/>
      <c r="AA510" s="298"/>
      <c r="AB510" s="299"/>
      <c r="AC510" s="298"/>
      <c r="AD510" s="299"/>
      <c r="AE510" s="312"/>
      <c r="AF510" s="313"/>
      <c r="AG510" s="312"/>
      <c r="AH510" s="313"/>
      <c r="AI510" s="298"/>
      <c r="AJ510" s="299"/>
      <c r="AK510" s="298"/>
      <c r="AL510" s="299"/>
      <c r="AM510" s="312"/>
      <c r="AN510" s="313"/>
      <c r="AO510" s="312"/>
      <c r="AP510" s="313"/>
      <c r="AQ510" s="298"/>
      <c r="AR510" s="299"/>
      <c r="AS510" s="298"/>
      <c r="AT510" s="299"/>
      <c r="AU510" s="312"/>
      <c r="AV510" s="313"/>
      <c r="AW510" s="312"/>
      <c r="AX510" s="313"/>
      <c r="AY510" s="298"/>
      <c r="AZ510" s="299"/>
      <c r="BA510" s="298"/>
      <c r="BB510" s="299"/>
      <c r="BC510" s="312"/>
      <c r="BD510" s="313"/>
      <c r="BE510" s="312"/>
      <c r="BF510" s="313"/>
      <c r="BG510" s="298"/>
      <c r="BH510" s="299"/>
      <c r="BI510" s="298"/>
      <c r="BJ510" s="299"/>
      <c r="BK510" s="312"/>
      <c r="BL510" s="313"/>
      <c r="BM510" s="312"/>
      <c r="BN510" s="313"/>
      <c r="BO510" s="300"/>
      <c r="BP510" s="300"/>
      <c r="BQ510" s="300"/>
      <c r="BR510" s="66"/>
      <c r="BS510" s="314"/>
      <c r="BT510" s="315"/>
      <c r="BU510" s="324"/>
      <c r="BV510" s="324"/>
      <c r="BW510" s="324"/>
      <c r="BX510" s="324"/>
      <c r="BY510" s="324"/>
      <c r="BZ510" s="324"/>
      <c r="CA510" s="324"/>
      <c r="CB510" s="293"/>
      <c r="CC510" s="294"/>
      <c r="CD510" s="294"/>
      <c r="CE510" s="294"/>
      <c r="CF510" s="294"/>
      <c r="CG510" s="294"/>
      <c r="CH510" s="295"/>
      <c r="CI510" s="62">
        <f t="shared" si="23"/>
        <v>0</v>
      </c>
    </row>
    <row r="511" spans="1:87" ht="35.1" customHeight="1" x14ac:dyDescent="0.25">
      <c r="A511" s="40">
        <f t="shared" si="24"/>
        <v>499</v>
      </c>
      <c r="B511" s="305"/>
      <c r="C511" s="305"/>
      <c r="D511" s="316"/>
      <c r="E511" s="316"/>
      <c r="F511" s="316"/>
      <c r="G511" s="317"/>
      <c r="H511" s="318"/>
      <c r="I511" s="47"/>
      <c r="J511" s="71"/>
      <c r="K511" s="308"/>
      <c r="L511" s="308"/>
      <c r="M511" s="319"/>
      <c r="N511" s="319"/>
      <c r="O511" s="310"/>
      <c r="P511" s="310"/>
      <c r="Q511" s="320"/>
      <c r="R511" s="320"/>
      <c r="S511" s="298"/>
      <c r="T511" s="299"/>
      <c r="U511" s="298"/>
      <c r="V511" s="299"/>
      <c r="W511" s="296"/>
      <c r="X511" s="297"/>
      <c r="Y511" s="296"/>
      <c r="Z511" s="297"/>
      <c r="AA511" s="298"/>
      <c r="AB511" s="299"/>
      <c r="AC511" s="298"/>
      <c r="AD511" s="299"/>
      <c r="AE511" s="296"/>
      <c r="AF511" s="297"/>
      <c r="AG511" s="296"/>
      <c r="AH511" s="297"/>
      <c r="AI511" s="298"/>
      <c r="AJ511" s="299"/>
      <c r="AK511" s="298"/>
      <c r="AL511" s="299"/>
      <c r="AM511" s="296"/>
      <c r="AN511" s="297"/>
      <c r="AO511" s="296"/>
      <c r="AP511" s="297"/>
      <c r="AQ511" s="298"/>
      <c r="AR511" s="299"/>
      <c r="AS511" s="298"/>
      <c r="AT511" s="299"/>
      <c r="AU511" s="296"/>
      <c r="AV511" s="297"/>
      <c r="AW511" s="296"/>
      <c r="AX511" s="297"/>
      <c r="AY511" s="298"/>
      <c r="AZ511" s="299"/>
      <c r="BA511" s="298"/>
      <c r="BB511" s="299"/>
      <c r="BC511" s="296"/>
      <c r="BD511" s="297"/>
      <c r="BE511" s="296"/>
      <c r="BF511" s="297"/>
      <c r="BG511" s="298"/>
      <c r="BH511" s="299"/>
      <c r="BI511" s="298"/>
      <c r="BJ511" s="299"/>
      <c r="BK511" s="296"/>
      <c r="BL511" s="297"/>
      <c r="BM511" s="296"/>
      <c r="BN511" s="297"/>
      <c r="BO511" s="300"/>
      <c r="BP511" s="300"/>
      <c r="BQ511" s="300"/>
      <c r="BR511" s="66"/>
      <c r="BS511" s="301"/>
      <c r="BT511" s="302"/>
      <c r="BU511" s="324"/>
      <c r="BV511" s="324"/>
      <c r="BW511" s="324"/>
      <c r="BX511" s="324"/>
      <c r="BY511" s="324"/>
      <c r="BZ511" s="324"/>
      <c r="CA511" s="324"/>
      <c r="CB511" s="293"/>
      <c r="CC511" s="294"/>
      <c r="CD511" s="294"/>
      <c r="CE511" s="294"/>
      <c r="CF511" s="294"/>
      <c r="CG511" s="294"/>
      <c r="CH511" s="295"/>
      <c r="CI511" s="62">
        <f t="shared" si="23"/>
        <v>0</v>
      </c>
    </row>
    <row r="512" spans="1:87" ht="35.1" customHeight="1" x14ac:dyDescent="0.25">
      <c r="A512" s="40">
        <f t="shared" si="24"/>
        <v>500</v>
      </c>
      <c r="B512" s="304"/>
      <c r="C512" s="304"/>
      <c r="D512" s="305"/>
      <c r="E512" s="305"/>
      <c r="F512" s="305"/>
      <c r="G512" s="306"/>
      <c r="H512" s="307"/>
      <c r="I512" s="47"/>
      <c r="J512" s="72"/>
      <c r="K512" s="308"/>
      <c r="L512" s="308"/>
      <c r="M512" s="309"/>
      <c r="N512" s="309"/>
      <c r="O512" s="310"/>
      <c r="P512" s="310"/>
      <c r="Q512" s="311"/>
      <c r="R512" s="311"/>
      <c r="S512" s="298"/>
      <c r="T512" s="299"/>
      <c r="U512" s="298"/>
      <c r="V512" s="299"/>
      <c r="W512" s="312"/>
      <c r="X512" s="313"/>
      <c r="Y512" s="312"/>
      <c r="Z512" s="313"/>
      <c r="AA512" s="298"/>
      <c r="AB512" s="299"/>
      <c r="AC512" s="298"/>
      <c r="AD512" s="299"/>
      <c r="AE512" s="312"/>
      <c r="AF512" s="313"/>
      <c r="AG512" s="312"/>
      <c r="AH512" s="313"/>
      <c r="AI512" s="298"/>
      <c r="AJ512" s="299"/>
      <c r="AK512" s="298"/>
      <c r="AL512" s="299"/>
      <c r="AM512" s="312"/>
      <c r="AN512" s="313"/>
      <c r="AO512" s="312"/>
      <c r="AP512" s="313"/>
      <c r="AQ512" s="298"/>
      <c r="AR512" s="299"/>
      <c r="AS512" s="298"/>
      <c r="AT512" s="299"/>
      <c r="AU512" s="312"/>
      <c r="AV512" s="313"/>
      <c r="AW512" s="312"/>
      <c r="AX512" s="313"/>
      <c r="AY512" s="298"/>
      <c r="AZ512" s="299"/>
      <c r="BA512" s="298"/>
      <c r="BB512" s="299"/>
      <c r="BC512" s="312"/>
      <c r="BD512" s="313"/>
      <c r="BE512" s="312"/>
      <c r="BF512" s="313"/>
      <c r="BG512" s="298"/>
      <c r="BH512" s="299"/>
      <c r="BI512" s="298"/>
      <c r="BJ512" s="299"/>
      <c r="BK512" s="312"/>
      <c r="BL512" s="313"/>
      <c r="BM512" s="312"/>
      <c r="BN512" s="313"/>
      <c r="BO512" s="300"/>
      <c r="BP512" s="300"/>
      <c r="BQ512" s="300"/>
      <c r="BR512" s="66"/>
      <c r="BS512" s="314"/>
      <c r="BT512" s="315"/>
      <c r="BU512" s="324"/>
      <c r="BV512" s="324"/>
      <c r="BW512" s="324"/>
      <c r="BX512" s="324"/>
      <c r="BY512" s="324"/>
      <c r="BZ512" s="324"/>
      <c r="CA512" s="324"/>
      <c r="CB512" s="293"/>
      <c r="CC512" s="294"/>
      <c r="CD512" s="294"/>
      <c r="CE512" s="294"/>
      <c r="CF512" s="294"/>
      <c r="CG512" s="294"/>
      <c r="CH512" s="295"/>
      <c r="CI512" s="62">
        <f t="shared" si="23"/>
        <v>0</v>
      </c>
    </row>
    <row r="513" spans="1:87" ht="35.1" customHeight="1" x14ac:dyDescent="0.25">
      <c r="A513" s="40">
        <f t="shared" si="24"/>
        <v>501</v>
      </c>
      <c r="B513" s="305"/>
      <c r="C513" s="305"/>
      <c r="D513" s="316"/>
      <c r="E513" s="316"/>
      <c r="F513" s="316"/>
      <c r="G513" s="317"/>
      <c r="H513" s="318"/>
      <c r="I513" s="47"/>
      <c r="J513" s="71"/>
      <c r="K513" s="308"/>
      <c r="L513" s="308"/>
      <c r="M513" s="319"/>
      <c r="N513" s="319"/>
      <c r="O513" s="310"/>
      <c r="P513" s="310"/>
      <c r="Q513" s="320"/>
      <c r="R513" s="320"/>
      <c r="S513" s="298"/>
      <c r="T513" s="299"/>
      <c r="U513" s="298"/>
      <c r="V513" s="299"/>
      <c r="W513" s="296"/>
      <c r="X513" s="297"/>
      <c r="Y513" s="296"/>
      <c r="Z513" s="297"/>
      <c r="AA513" s="298"/>
      <c r="AB513" s="299"/>
      <c r="AC513" s="298"/>
      <c r="AD513" s="299"/>
      <c r="AE513" s="296"/>
      <c r="AF513" s="297"/>
      <c r="AG513" s="296"/>
      <c r="AH513" s="297"/>
      <c r="AI513" s="298"/>
      <c r="AJ513" s="299"/>
      <c r="AK513" s="298"/>
      <c r="AL513" s="299"/>
      <c r="AM513" s="296"/>
      <c r="AN513" s="297"/>
      <c r="AO513" s="296"/>
      <c r="AP513" s="297"/>
      <c r="AQ513" s="298"/>
      <c r="AR513" s="299"/>
      <c r="AS513" s="298"/>
      <c r="AT513" s="299"/>
      <c r="AU513" s="296"/>
      <c r="AV513" s="297"/>
      <c r="AW513" s="296"/>
      <c r="AX513" s="297"/>
      <c r="AY513" s="298"/>
      <c r="AZ513" s="299"/>
      <c r="BA513" s="298"/>
      <c r="BB513" s="299"/>
      <c r="BC513" s="296"/>
      <c r="BD513" s="297"/>
      <c r="BE513" s="296"/>
      <c r="BF513" s="297"/>
      <c r="BG513" s="298"/>
      <c r="BH513" s="299"/>
      <c r="BI513" s="298"/>
      <c r="BJ513" s="299"/>
      <c r="BK513" s="296"/>
      <c r="BL513" s="297"/>
      <c r="BM513" s="296"/>
      <c r="BN513" s="297"/>
      <c r="BO513" s="300"/>
      <c r="BP513" s="300"/>
      <c r="BQ513" s="300"/>
      <c r="BR513" s="66"/>
      <c r="BS513" s="301"/>
      <c r="BT513" s="302"/>
      <c r="BU513" s="324"/>
      <c r="BV513" s="324"/>
      <c r="BW513" s="324"/>
      <c r="BX513" s="324"/>
      <c r="BY513" s="324"/>
      <c r="BZ513" s="324"/>
      <c r="CA513" s="324"/>
      <c r="CB513" s="293"/>
      <c r="CC513" s="294"/>
      <c r="CD513" s="294"/>
      <c r="CE513" s="294"/>
      <c r="CF513" s="294"/>
      <c r="CG513" s="294"/>
      <c r="CH513" s="295"/>
      <c r="CI513" s="62">
        <f t="shared" si="23"/>
        <v>0</v>
      </c>
    </row>
    <row r="514" spans="1:87" ht="35.1" customHeight="1" x14ac:dyDescent="0.25">
      <c r="A514" s="40">
        <f t="shared" si="24"/>
        <v>502</v>
      </c>
      <c r="B514" s="304"/>
      <c r="C514" s="304"/>
      <c r="D514" s="305"/>
      <c r="E514" s="305"/>
      <c r="F514" s="305"/>
      <c r="G514" s="306"/>
      <c r="H514" s="307"/>
      <c r="I514" s="47"/>
      <c r="J514" s="72"/>
      <c r="K514" s="308"/>
      <c r="L514" s="308"/>
      <c r="M514" s="309"/>
      <c r="N514" s="309"/>
      <c r="O514" s="310"/>
      <c r="P514" s="310"/>
      <c r="Q514" s="311"/>
      <c r="R514" s="311"/>
      <c r="S514" s="298"/>
      <c r="T514" s="299"/>
      <c r="U514" s="298"/>
      <c r="V514" s="299"/>
      <c r="W514" s="312"/>
      <c r="X514" s="313"/>
      <c r="Y514" s="312"/>
      <c r="Z514" s="313"/>
      <c r="AA514" s="298"/>
      <c r="AB514" s="299"/>
      <c r="AC514" s="298"/>
      <c r="AD514" s="299"/>
      <c r="AE514" s="312"/>
      <c r="AF514" s="313"/>
      <c r="AG514" s="312"/>
      <c r="AH514" s="313"/>
      <c r="AI514" s="298"/>
      <c r="AJ514" s="299"/>
      <c r="AK514" s="298"/>
      <c r="AL514" s="299"/>
      <c r="AM514" s="312"/>
      <c r="AN514" s="313"/>
      <c r="AO514" s="312"/>
      <c r="AP514" s="313"/>
      <c r="AQ514" s="298"/>
      <c r="AR514" s="299"/>
      <c r="AS514" s="298"/>
      <c r="AT514" s="299"/>
      <c r="AU514" s="312"/>
      <c r="AV514" s="313"/>
      <c r="AW514" s="312"/>
      <c r="AX514" s="313"/>
      <c r="AY514" s="298"/>
      <c r="AZ514" s="299"/>
      <c r="BA514" s="298"/>
      <c r="BB514" s="299"/>
      <c r="BC514" s="312"/>
      <c r="BD514" s="313"/>
      <c r="BE514" s="312"/>
      <c r="BF514" s="313"/>
      <c r="BG514" s="298"/>
      <c r="BH514" s="299"/>
      <c r="BI514" s="298"/>
      <c r="BJ514" s="299"/>
      <c r="BK514" s="312"/>
      <c r="BL514" s="313"/>
      <c r="BM514" s="312"/>
      <c r="BN514" s="313"/>
      <c r="BO514" s="300"/>
      <c r="BP514" s="300"/>
      <c r="BQ514" s="300"/>
      <c r="BR514" s="66"/>
      <c r="BS514" s="314"/>
      <c r="BT514" s="315"/>
      <c r="BU514" s="324"/>
      <c r="BV514" s="324"/>
      <c r="BW514" s="324"/>
      <c r="BX514" s="324"/>
      <c r="BY514" s="324"/>
      <c r="BZ514" s="324"/>
      <c r="CA514" s="324"/>
      <c r="CB514" s="293"/>
      <c r="CC514" s="294"/>
      <c r="CD514" s="294"/>
      <c r="CE514" s="294"/>
      <c r="CF514" s="294"/>
      <c r="CG514" s="294"/>
      <c r="CH514" s="295"/>
      <c r="CI514" s="62">
        <f t="shared" si="23"/>
        <v>0</v>
      </c>
    </row>
    <row r="515" spans="1:87" ht="35.1" customHeight="1" x14ac:dyDescent="0.25">
      <c r="A515" s="40">
        <f t="shared" si="24"/>
        <v>503</v>
      </c>
      <c r="B515" s="305"/>
      <c r="C515" s="305"/>
      <c r="D515" s="316"/>
      <c r="E515" s="316"/>
      <c r="F515" s="316"/>
      <c r="G515" s="317"/>
      <c r="H515" s="318"/>
      <c r="I515" s="47"/>
      <c r="J515" s="71"/>
      <c r="K515" s="308"/>
      <c r="L515" s="308"/>
      <c r="M515" s="319"/>
      <c r="N515" s="319"/>
      <c r="O515" s="310"/>
      <c r="P515" s="310"/>
      <c r="Q515" s="320"/>
      <c r="R515" s="320"/>
      <c r="S515" s="298"/>
      <c r="T515" s="299"/>
      <c r="U515" s="298"/>
      <c r="V515" s="299"/>
      <c r="W515" s="296"/>
      <c r="X515" s="297"/>
      <c r="Y515" s="296"/>
      <c r="Z515" s="297"/>
      <c r="AA515" s="298"/>
      <c r="AB515" s="299"/>
      <c r="AC515" s="298"/>
      <c r="AD515" s="299"/>
      <c r="AE515" s="296"/>
      <c r="AF515" s="297"/>
      <c r="AG515" s="296"/>
      <c r="AH515" s="297"/>
      <c r="AI515" s="298"/>
      <c r="AJ515" s="299"/>
      <c r="AK515" s="298"/>
      <c r="AL515" s="299"/>
      <c r="AM515" s="296"/>
      <c r="AN515" s="297"/>
      <c r="AO515" s="296"/>
      <c r="AP515" s="297"/>
      <c r="AQ515" s="298"/>
      <c r="AR515" s="299"/>
      <c r="AS515" s="298"/>
      <c r="AT515" s="299"/>
      <c r="AU515" s="296"/>
      <c r="AV515" s="297"/>
      <c r="AW515" s="296"/>
      <c r="AX515" s="297"/>
      <c r="AY515" s="298"/>
      <c r="AZ515" s="299"/>
      <c r="BA515" s="298"/>
      <c r="BB515" s="299"/>
      <c r="BC515" s="296"/>
      <c r="BD515" s="297"/>
      <c r="BE515" s="296"/>
      <c r="BF515" s="297"/>
      <c r="BG515" s="298"/>
      <c r="BH515" s="299"/>
      <c r="BI515" s="298"/>
      <c r="BJ515" s="299"/>
      <c r="BK515" s="296"/>
      <c r="BL515" s="297"/>
      <c r="BM515" s="296"/>
      <c r="BN515" s="297"/>
      <c r="BO515" s="300"/>
      <c r="BP515" s="300"/>
      <c r="BQ515" s="300"/>
      <c r="BR515" s="66"/>
      <c r="BS515" s="301"/>
      <c r="BT515" s="302"/>
      <c r="BU515" s="324"/>
      <c r="BV515" s="324"/>
      <c r="BW515" s="324"/>
      <c r="BX515" s="324"/>
      <c r="BY515" s="324"/>
      <c r="BZ515" s="324"/>
      <c r="CA515" s="324"/>
      <c r="CB515" s="293"/>
      <c r="CC515" s="294"/>
      <c r="CD515" s="294"/>
      <c r="CE515" s="294"/>
      <c r="CF515" s="294"/>
      <c r="CG515" s="294"/>
      <c r="CH515" s="295"/>
      <c r="CI515" s="62">
        <f t="shared" si="23"/>
        <v>0</v>
      </c>
    </row>
    <row r="516" spans="1:87" ht="35.1" customHeight="1" x14ac:dyDescent="0.25">
      <c r="A516" s="40">
        <f t="shared" si="24"/>
        <v>504</v>
      </c>
      <c r="B516" s="304"/>
      <c r="C516" s="304"/>
      <c r="D516" s="305"/>
      <c r="E516" s="305"/>
      <c r="F516" s="305"/>
      <c r="G516" s="306"/>
      <c r="H516" s="307"/>
      <c r="I516" s="47"/>
      <c r="J516" s="72"/>
      <c r="K516" s="308"/>
      <c r="L516" s="308"/>
      <c r="M516" s="309"/>
      <c r="N516" s="309"/>
      <c r="O516" s="310"/>
      <c r="P516" s="310"/>
      <c r="Q516" s="311"/>
      <c r="R516" s="311"/>
      <c r="S516" s="298"/>
      <c r="T516" s="299"/>
      <c r="U516" s="298"/>
      <c r="V516" s="299"/>
      <c r="W516" s="312"/>
      <c r="X516" s="313"/>
      <c r="Y516" s="312"/>
      <c r="Z516" s="313"/>
      <c r="AA516" s="298"/>
      <c r="AB516" s="299"/>
      <c r="AC516" s="298"/>
      <c r="AD516" s="299"/>
      <c r="AE516" s="312"/>
      <c r="AF516" s="313"/>
      <c r="AG516" s="312"/>
      <c r="AH516" s="313"/>
      <c r="AI516" s="298"/>
      <c r="AJ516" s="299"/>
      <c r="AK516" s="298"/>
      <c r="AL516" s="299"/>
      <c r="AM516" s="312"/>
      <c r="AN516" s="313"/>
      <c r="AO516" s="312"/>
      <c r="AP516" s="313"/>
      <c r="AQ516" s="298"/>
      <c r="AR516" s="299"/>
      <c r="AS516" s="298"/>
      <c r="AT516" s="299"/>
      <c r="AU516" s="312"/>
      <c r="AV516" s="313"/>
      <c r="AW516" s="312"/>
      <c r="AX516" s="313"/>
      <c r="AY516" s="298"/>
      <c r="AZ516" s="299"/>
      <c r="BA516" s="298"/>
      <c r="BB516" s="299"/>
      <c r="BC516" s="312"/>
      <c r="BD516" s="313"/>
      <c r="BE516" s="312"/>
      <c r="BF516" s="313"/>
      <c r="BG516" s="298"/>
      <c r="BH516" s="299"/>
      <c r="BI516" s="298"/>
      <c r="BJ516" s="299"/>
      <c r="BK516" s="312"/>
      <c r="BL516" s="313"/>
      <c r="BM516" s="312"/>
      <c r="BN516" s="313"/>
      <c r="BO516" s="300"/>
      <c r="BP516" s="300"/>
      <c r="BQ516" s="300"/>
      <c r="BR516" s="66"/>
      <c r="BS516" s="314"/>
      <c r="BT516" s="315"/>
      <c r="BU516" s="324"/>
      <c r="BV516" s="324"/>
      <c r="BW516" s="324"/>
      <c r="BX516" s="324"/>
      <c r="BY516" s="324"/>
      <c r="BZ516" s="324"/>
      <c r="CA516" s="324"/>
      <c r="CB516" s="293"/>
      <c r="CC516" s="294"/>
      <c r="CD516" s="294"/>
      <c r="CE516" s="294"/>
      <c r="CF516" s="294"/>
      <c r="CG516" s="294"/>
      <c r="CH516" s="295"/>
      <c r="CI516" s="62">
        <f t="shared" si="23"/>
        <v>0</v>
      </c>
    </row>
    <row r="517" spans="1:87" ht="35.1" customHeight="1" x14ac:dyDescent="0.25">
      <c r="A517" s="40">
        <f>ROW(A505)</f>
        <v>505</v>
      </c>
      <c r="B517" s="305"/>
      <c r="C517" s="305"/>
      <c r="D517" s="316"/>
      <c r="E517" s="316"/>
      <c r="F517" s="316"/>
      <c r="G517" s="317"/>
      <c r="H517" s="318"/>
      <c r="I517" s="47"/>
      <c r="J517" s="71"/>
      <c r="K517" s="308"/>
      <c r="L517" s="308"/>
      <c r="M517" s="319"/>
      <c r="N517" s="319"/>
      <c r="O517" s="310"/>
      <c r="P517" s="310"/>
      <c r="Q517" s="320"/>
      <c r="R517" s="320"/>
      <c r="S517" s="298"/>
      <c r="T517" s="299"/>
      <c r="U517" s="298"/>
      <c r="V517" s="299"/>
      <c r="W517" s="296"/>
      <c r="X517" s="297"/>
      <c r="Y517" s="296"/>
      <c r="Z517" s="297"/>
      <c r="AA517" s="298"/>
      <c r="AB517" s="299"/>
      <c r="AC517" s="298"/>
      <c r="AD517" s="299"/>
      <c r="AE517" s="296"/>
      <c r="AF517" s="297"/>
      <c r="AG517" s="296"/>
      <c r="AH517" s="297"/>
      <c r="AI517" s="298"/>
      <c r="AJ517" s="299"/>
      <c r="AK517" s="298"/>
      <c r="AL517" s="299"/>
      <c r="AM517" s="296"/>
      <c r="AN517" s="297"/>
      <c r="AO517" s="296"/>
      <c r="AP517" s="297"/>
      <c r="AQ517" s="298"/>
      <c r="AR517" s="299"/>
      <c r="AS517" s="298"/>
      <c r="AT517" s="299"/>
      <c r="AU517" s="296"/>
      <c r="AV517" s="297"/>
      <c r="AW517" s="296"/>
      <c r="AX517" s="297"/>
      <c r="AY517" s="298"/>
      <c r="AZ517" s="299"/>
      <c r="BA517" s="298"/>
      <c r="BB517" s="299"/>
      <c r="BC517" s="296"/>
      <c r="BD517" s="297"/>
      <c r="BE517" s="296"/>
      <c r="BF517" s="297"/>
      <c r="BG517" s="298"/>
      <c r="BH517" s="299"/>
      <c r="BI517" s="298"/>
      <c r="BJ517" s="299"/>
      <c r="BK517" s="296"/>
      <c r="BL517" s="297"/>
      <c r="BM517" s="296"/>
      <c r="BN517" s="297"/>
      <c r="BO517" s="321"/>
      <c r="BP517" s="322"/>
      <c r="BQ517" s="323"/>
      <c r="BR517" s="66"/>
      <c r="BS517" s="301"/>
      <c r="BT517" s="302"/>
      <c r="BU517" s="324"/>
      <c r="BV517" s="324"/>
      <c r="BW517" s="324"/>
      <c r="BX517" s="324"/>
      <c r="BY517" s="324"/>
      <c r="BZ517" s="324"/>
      <c r="CA517" s="324"/>
      <c r="CB517" s="293"/>
      <c r="CC517" s="294"/>
      <c r="CD517" s="294"/>
      <c r="CE517" s="294"/>
      <c r="CF517" s="294"/>
      <c r="CG517" s="294"/>
      <c r="CH517" s="295"/>
      <c r="CI517" s="62">
        <f t="shared" si="23"/>
        <v>0</v>
      </c>
    </row>
    <row r="518" spans="1:87" ht="35.1" customHeight="1" x14ac:dyDescent="0.25">
      <c r="A518" s="40">
        <f t="shared" ref="A518:A544" si="25">ROW(A506)</f>
        <v>506</v>
      </c>
      <c r="B518" s="304"/>
      <c r="C518" s="304"/>
      <c r="D518" s="305"/>
      <c r="E518" s="305"/>
      <c r="F518" s="305"/>
      <c r="G518" s="306"/>
      <c r="H518" s="307"/>
      <c r="I518" s="47"/>
      <c r="J518" s="72"/>
      <c r="K518" s="308"/>
      <c r="L518" s="308"/>
      <c r="M518" s="309"/>
      <c r="N518" s="309"/>
      <c r="O518" s="310"/>
      <c r="P518" s="310"/>
      <c r="Q518" s="311"/>
      <c r="R518" s="311"/>
      <c r="S518" s="298"/>
      <c r="T518" s="299"/>
      <c r="U518" s="298"/>
      <c r="V518" s="299"/>
      <c r="W518" s="312"/>
      <c r="X518" s="313"/>
      <c r="Y518" s="312"/>
      <c r="Z518" s="313"/>
      <c r="AA518" s="298"/>
      <c r="AB518" s="299"/>
      <c r="AC518" s="298"/>
      <c r="AD518" s="299"/>
      <c r="AE518" s="312"/>
      <c r="AF518" s="313"/>
      <c r="AG518" s="312"/>
      <c r="AH518" s="313"/>
      <c r="AI518" s="298"/>
      <c r="AJ518" s="299"/>
      <c r="AK518" s="298"/>
      <c r="AL518" s="299"/>
      <c r="AM518" s="312"/>
      <c r="AN518" s="313"/>
      <c r="AO518" s="312"/>
      <c r="AP518" s="313"/>
      <c r="AQ518" s="298"/>
      <c r="AR518" s="299"/>
      <c r="AS518" s="298"/>
      <c r="AT518" s="299"/>
      <c r="AU518" s="312"/>
      <c r="AV518" s="313"/>
      <c r="AW518" s="312"/>
      <c r="AX518" s="313"/>
      <c r="AY518" s="298"/>
      <c r="AZ518" s="299"/>
      <c r="BA518" s="298"/>
      <c r="BB518" s="299"/>
      <c r="BC518" s="312"/>
      <c r="BD518" s="313"/>
      <c r="BE518" s="312"/>
      <c r="BF518" s="313"/>
      <c r="BG518" s="298"/>
      <c r="BH518" s="299"/>
      <c r="BI518" s="298"/>
      <c r="BJ518" s="299"/>
      <c r="BK518" s="312"/>
      <c r="BL518" s="313"/>
      <c r="BM518" s="312"/>
      <c r="BN518" s="313"/>
      <c r="BO518" s="300"/>
      <c r="BP518" s="300"/>
      <c r="BQ518" s="300"/>
      <c r="BR518" s="66"/>
      <c r="BS518" s="314"/>
      <c r="BT518" s="315"/>
      <c r="BU518" s="324"/>
      <c r="BV518" s="324"/>
      <c r="BW518" s="324"/>
      <c r="BX518" s="324"/>
      <c r="BY518" s="324"/>
      <c r="BZ518" s="324"/>
      <c r="CA518" s="324"/>
      <c r="CB518" s="293"/>
      <c r="CC518" s="294"/>
      <c r="CD518" s="294"/>
      <c r="CE518" s="294"/>
      <c r="CF518" s="294"/>
      <c r="CG518" s="294"/>
      <c r="CH518" s="295"/>
      <c r="CI518" s="62">
        <f t="shared" si="23"/>
        <v>0</v>
      </c>
    </row>
    <row r="519" spans="1:87" ht="35.1" customHeight="1" x14ac:dyDescent="0.25">
      <c r="A519" s="40">
        <f t="shared" si="25"/>
        <v>507</v>
      </c>
      <c r="B519" s="305"/>
      <c r="C519" s="305"/>
      <c r="D519" s="316"/>
      <c r="E519" s="316"/>
      <c r="F519" s="316"/>
      <c r="G519" s="317"/>
      <c r="H519" s="318"/>
      <c r="I519" s="47"/>
      <c r="J519" s="71"/>
      <c r="K519" s="308"/>
      <c r="L519" s="308"/>
      <c r="M519" s="319"/>
      <c r="N519" s="319"/>
      <c r="O519" s="310"/>
      <c r="P519" s="310"/>
      <c r="Q519" s="320"/>
      <c r="R519" s="320"/>
      <c r="S519" s="298"/>
      <c r="T519" s="299"/>
      <c r="U519" s="298"/>
      <c r="V519" s="299"/>
      <c r="W519" s="296"/>
      <c r="X519" s="297"/>
      <c r="Y519" s="296"/>
      <c r="Z519" s="297"/>
      <c r="AA519" s="298"/>
      <c r="AB519" s="299"/>
      <c r="AC519" s="298"/>
      <c r="AD519" s="299"/>
      <c r="AE519" s="296"/>
      <c r="AF519" s="297"/>
      <c r="AG519" s="296"/>
      <c r="AH519" s="297"/>
      <c r="AI519" s="298"/>
      <c r="AJ519" s="299"/>
      <c r="AK519" s="298"/>
      <c r="AL519" s="299"/>
      <c r="AM519" s="296"/>
      <c r="AN519" s="297"/>
      <c r="AO519" s="296"/>
      <c r="AP519" s="297"/>
      <c r="AQ519" s="298"/>
      <c r="AR519" s="299"/>
      <c r="AS519" s="298"/>
      <c r="AT519" s="299"/>
      <c r="AU519" s="296"/>
      <c r="AV519" s="297"/>
      <c r="AW519" s="296"/>
      <c r="AX519" s="297"/>
      <c r="AY519" s="298"/>
      <c r="AZ519" s="299"/>
      <c r="BA519" s="298"/>
      <c r="BB519" s="299"/>
      <c r="BC519" s="296"/>
      <c r="BD519" s="297"/>
      <c r="BE519" s="296"/>
      <c r="BF519" s="297"/>
      <c r="BG519" s="298"/>
      <c r="BH519" s="299"/>
      <c r="BI519" s="298"/>
      <c r="BJ519" s="299"/>
      <c r="BK519" s="296"/>
      <c r="BL519" s="297"/>
      <c r="BM519" s="296"/>
      <c r="BN519" s="297"/>
      <c r="BO519" s="300"/>
      <c r="BP519" s="300"/>
      <c r="BQ519" s="300"/>
      <c r="BR519" s="66"/>
      <c r="BS519" s="301"/>
      <c r="BT519" s="302"/>
      <c r="BU519" s="324"/>
      <c r="BV519" s="324"/>
      <c r="BW519" s="324"/>
      <c r="BX519" s="324"/>
      <c r="BY519" s="324"/>
      <c r="BZ519" s="324"/>
      <c r="CA519" s="324"/>
      <c r="CB519" s="293"/>
      <c r="CC519" s="294"/>
      <c r="CD519" s="294"/>
      <c r="CE519" s="294"/>
      <c r="CF519" s="294"/>
      <c r="CG519" s="294"/>
      <c r="CH519" s="295"/>
      <c r="CI519" s="62">
        <f t="shared" si="23"/>
        <v>0</v>
      </c>
    </row>
    <row r="520" spans="1:87" ht="35.1" customHeight="1" x14ac:dyDescent="0.25">
      <c r="A520" s="40">
        <f t="shared" si="25"/>
        <v>508</v>
      </c>
      <c r="B520" s="304"/>
      <c r="C520" s="304"/>
      <c r="D520" s="305"/>
      <c r="E520" s="305"/>
      <c r="F520" s="305"/>
      <c r="G520" s="306"/>
      <c r="H520" s="307"/>
      <c r="I520" s="47"/>
      <c r="J520" s="72"/>
      <c r="K520" s="308"/>
      <c r="L520" s="308"/>
      <c r="M520" s="309"/>
      <c r="N520" s="309"/>
      <c r="O520" s="310"/>
      <c r="P520" s="310"/>
      <c r="Q520" s="311"/>
      <c r="R520" s="311"/>
      <c r="S520" s="298"/>
      <c r="T520" s="299"/>
      <c r="U520" s="298"/>
      <c r="V520" s="299"/>
      <c r="W520" s="312"/>
      <c r="X520" s="313"/>
      <c r="Y520" s="312"/>
      <c r="Z520" s="313"/>
      <c r="AA520" s="298"/>
      <c r="AB520" s="299"/>
      <c r="AC520" s="298"/>
      <c r="AD520" s="299"/>
      <c r="AE520" s="312"/>
      <c r="AF520" s="313"/>
      <c r="AG520" s="312"/>
      <c r="AH520" s="313"/>
      <c r="AI520" s="298"/>
      <c r="AJ520" s="299"/>
      <c r="AK520" s="298"/>
      <c r="AL520" s="299"/>
      <c r="AM520" s="312"/>
      <c r="AN520" s="313"/>
      <c r="AO520" s="312"/>
      <c r="AP520" s="313"/>
      <c r="AQ520" s="298"/>
      <c r="AR520" s="299"/>
      <c r="AS520" s="298"/>
      <c r="AT520" s="299"/>
      <c r="AU520" s="312"/>
      <c r="AV520" s="313"/>
      <c r="AW520" s="312"/>
      <c r="AX520" s="313"/>
      <c r="AY520" s="298"/>
      <c r="AZ520" s="299"/>
      <c r="BA520" s="298"/>
      <c r="BB520" s="299"/>
      <c r="BC520" s="312"/>
      <c r="BD520" s="313"/>
      <c r="BE520" s="312"/>
      <c r="BF520" s="313"/>
      <c r="BG520" s="298"/>
      <c r="BH520" s="299"/>
      <c r="BI520" s="298"/>
      <c r="BJ520" s="299"/>
      <c r="BK520" s="312"/>
      <c r="BL520" s="313"/>
      <c r="BM520" s="312"/>
      <c r="BN520" s="313"/>
      <c r="BO520" s="300"/>
      <c r="BP520" s="300"/>
      <c r="BQ520" s="300"/>
      <c r="BR520" s="66"/>
      <c r="BS520" s="314"/>
      <c r="BT520" s="315"/>
      <c r="BU520" s="324"/>
      <c r="BV520" s="324"/>
      <c r="BW520" s="324"/>
      <c r="BX520" s="324"/>
      <c r="BY520" s="324"/>
      <c r="BZ520" s="324"/>
      <c r="CA520" s="324"/>
      <c r="CB520" s="293"/>
      <c r="CC520" s="294"/>
      <c r="CD520" s="294"/>
      <c r="CE520" s="294"/>
      <c r="CF520" s="294"/>
      <c r="CG520" s="294"/>
      <c r="CH520" s="295"/>
      <c r="CI520" s="62">
        <f t="shared" si="23"/>
        <v>0</v>
      </c>
    </row>
    <row r="521" spans="1:87" ht="35.1" customHeight="1" x14ac:dyDescent="0.25">
      <c r="A521" s="40">
        <f t="shared" si="25"/>
        <v>509</v>
      </c>
      <c r="B521" s="305"/>
      <c r="C521" s="305"/>
      <c r="D521" s="316"/>
      <c r="E521" s="316"/>
      <c r="F521" s="316"/>
      <c r="G521" s="317"/>
      <c r="H521" s="318"/>
      <c r="I521" s="47"/>
      <c r="J521" s="71"/>
      <c r="K521" s="308"/>
      <c r="L521" s="308"/>
      <c r="M521" s="319"/>
      <c r="N521" s="319"/>
      <c r="O521" s="310"/>
      <c r="P521" s="310"/>
      <c r="Q521" s="320"/>
      <c r="R521" s="320"/>
      <c r="S521" s="298"/>
      <c r="T521" s="299"/>
      <c r="U521" s="298"/>
      <c r="V521" s="299"/>
      <c r="W521" s="296"/>
      <c r="X521" s="297"/>
      <c r="Y521" s="296"/>
      <c r="Z521" s="297"/>
      <c r="AA521" s="298"/>
      <c r="AB521" s="299"/>
      <c r="AC521" s="298"/>
      <c r="AD521" s="299"/>
      <c r="AE521" s="296"/>
      <c r="AF521" s="297"/>
      <c r="AG521" s="296"/>
      <c r="AH521" s="297"/>
      <c r="AI521" s="298"/>
      <c r="AJ521" s="299"/>
      <c r="AK521" s="298"/>
      <c r="AL521" s="299"/>
      <c r="AM521" s="296"/>
      <c r="AN521" s="297"/>
      <c r="AO521" s="296"/>
      <c r="AP521" s="297"/>
      <c r="AQ521" s="298"/>
      <c r="AR521" s="299"/>
      <c r="AS521" s="298"/>
      <c r="AT521" s="299"/>
      <c r="AU521" s="296"/>
      <c r="AV521" s="297"/>
      <c r="AW521" s="296"/>
      <c r="AX521" s="297"/>
      <c r="AY521" s="298"/>
      <c r="AZ521" s="299"/>
      <c r="BA521" s="298"/>
      <c r="BB521" s="299"/>
      <c r="BC521" s="296"/>
      <c r="BD521" s="297"/>
      <c r="BE521" s="296"/>
      <c r="BF521" s="297"/>
      <c r="BG521" s="298"/>
      <c r="BH521" s="299"/>
      <c r="BI521" s="298"/>
      <c r="BJ521" s="299"/>
      <c r="BK521" s="296"/>
      <c r="BL521" s="297"/>
      <c r="BM521" s="296"/>
      <c r="BN521" s="297"/>
      <c r="BO521" s="300"/>
      <c r="BP521" s="300"/>
      <c r="BQ521" s="300"/>
      <c r="BR521" s="66"/>
      <c r="BS521" s="301"/>
      <c r="BT521" s="302"/>
      <c r="BU521" s="324"/>
      <c r="BV521" s="324"/>
      <c r="BW521" s="324"/>
      <c r="BX521" s="324"/>
      <c r="BY521" s="324"/>
      <c r="BZ521" s="324"/>
      <c r="CA521" s="324"/>
      <c r="CB521" s="293"/>
      <c r="CC521" s="294"/>
      <c r="CD521" s="294"/>
      <c r="CE521" s="294"/>
      <c r="CF521" s="294"/>
      <c r="CG521" s="294"/>
      <c r="CH521" s="295"/>
      <c r="CI521" s="62">
        <f t="shared" si="23"/>
        <v>0</v>
      </c>
    </row>
    <row r="522" spans="1:87" ht="35.1" customHeight="1" x14ac:dyDescent="0.25">
      <c r="A522" s="40">
        <f t="shared" si="25"/>
        <v>510</v>
      </c>
      <c r="B522" s="304"/>
      <c r="C522" s="304"/>
      <c r="D522" s="305"/>
      <c r="E522" s="305"/>
      <c r="F522" s="305"/>
      <c r="G522" s="306"/>
      <c r="H522" s="307"/>
      <c r="I522" s="47"/>
      <c r="J522" s="72"/>
      <c r="K522" s="308"/>
      <c r="L522" s="308"/>
      <c r="M522" s="309"/>
      <c r="N522" s="309"/>
      <c r="O522" s="310"/>
      <c r="P522" s="310"/>
      <c r="Q522" s="311"/>
      <c r="R522" s="311"/>
      <c r="S522" s="298"/>
      <c r="T522" s="299"/>
      <c r="U522" s="298"/>
      <c r="V522" s="299"/>
      <c r="W522" s="312"/>
      <c r="X522" s="313"/>
      <c r="Y522" s="312"/>
      <c r="Z522" s="313"/>
      <c r="AA522" s="298"/>
      <c r="AB522" s="299"/>
      <c r="AC522" s="298"/>
      <c r="AD522" s="299"/>
      <c r="AE522" s="312"/>
      <c r="AF522" s="313"/>
      <c r="AG522" s="312"/>
      <c r="AH522" s="313"/>
      <c r="AI522" s="298"/>
      <c r="AJ522" s="299"/>
      <c r="AK522" s="298"/>
      <c r="AL522" s="299"/>
      <c r="AM522" s="312"/>
      <c r="AN522" s="313"/>
      <c r="AO522" s="312"/>
      <c r="AP522" s="313"/>
      <c r="AQ522" s="298"/>
      <c r="AR522" s="299"/>
      <c r="AS522" s="298"/>
      <c r="AT522" s="299"/>
      <c r="AU522" s="312"/>
      <c r="AV522" s="313"/>
      <c r="AW522" s="312"/>
      <c r="AX522" s="313"/>
      <c r="AY522" s="298"/>
      <c r="AZ522" s="299"/>
      <c r="BA522" s="298"/>
      <c r="BB522" s="299"/>
      <c r="BC522" s="312"/>
      <c r="BD522" s="313"/>
      <c r="BE522" s="312"/>
      <c r="BF522" s="313"/>
      <c r="BG522" s="298"/>
      <c r="BH522" s="299"/>
      <c r="BI522" s="298"/>
      <c r="BJ522" s="299"/>
      <c r="BK522" s="312"/>
      <c r="BL522" s="313"/>
      <c r="BM522" s="312"/>
      <c r="BN522" s="313"/>
      <c r="BO522" s="300"/>
      <c r="BP522" s="300"/>
      <c r="BQ522" s="300"/>
      <c r="BR522" s="66"/>
      <c r="BS522" s="314"/>
      <c r="BT522" s="315"/>
      <c r="BU522" s="324"/>
      <c r="BV522" s="324"/>
      <c r="BW522" s="324"/>
      <c r="BX522" s="324"/>
      <c r="BY522" s="324"/>
      <c r="BZ522" s="324"/>
      <c r="CA522" s="324"/>
      <c r="CB522" s="293"/>
      <c r="CC522" s="294"/>
      <c r="CD522" s="294"/>
      <c r="CE522" s="294"/>
      <c r="CF522" s="294"/>
      <c r="CG522" s="294"/>
      <c r="CH522" s="295"/>
      <c r="CI522" s="62">
        <f t="shared" si="23"/>
        <v>0</v>
      </c>
    </row>
    <row r="523" spans="1:87" ht="35.1" customHeight="1" x14ac:dyDescent="0.25">
      <c r="A523" s="40">
        <f t="shared" si="25"/>
        <v>511</v>
      </c>
      <c r="B523" s="305"/>
      <c r="C523" s="305"/>
      <c r="D523" s="316"/>
      <c r="E523" s="316"/>
      <c r="F523" s="316"/>
      <c r="G523" s="317"/>
      <c r="H523" s="318"/>
      <c r="I523" s="47"/>
      <c r="J523" s="71"/>
      <c r="K523" s="308"/>
      <c r="L523" s="308"/>
      <c r="M523" s="319"/>
      <c r="N523" s="319"/>
      <c r="O523" s="310"/>
      <c r="P523" s="310"/>
      <c r="Q523" s="320"/>
      <c r="R523" s="320"/>
      <c r="S523" s="298"/>
      <c r="T523" s="299"/>
      <c r="U523" s="298"/>
      <c r="V523" s="299"/>
      <c r="W523" s="296"/>
      <c r="X523" s="297"/>
      <c r="Y523" s="296"/>
      <c r="Z523" s="297"/>
      <c r="AA523" s="298"/>
      <c r="AB523" s="299"/>
      <c r="AC523" s="298"/>
      <c r="AD523" s="299"/>
      <c r="AE523" s="296"/>
      <c r="AF523" s="297"/>
      <c r="AG523" s="296"/>
      <c r="AH523" s="297"/>
      <c r="AI523" s="298"/>
      <c r="AJ523" s="299"/>
      <c r="AK523" s="298"/>
      <c r="AL523" s="299"/>
      <c r="AM523" s="296"/>
      <c r="AN523" s="297"/>
      <c r="AO523" s="296"/>
      <c r="AP523" s="297"/>
      <c r="AQ523" s="298"/>
      <c r="AR523" s="299"/>
      <c r="AS523" s="298"/>
      <c r="AT523" s="299"/>
      <c r="AU523" s="296"/>
      <c r="AV523" s="297"/>
      <c r="AW523" s="296"/>
      <c r="AX523" s="297"/>
      <c r="AY523" s="298"/>
      <c r="AZ523" s="299"/>
      <c r="BA523" s="298"/>
      <c r="BB523" s="299"/>
      <c r="BC523" s="296"/>
      <c r="BD523" s="297"/>
      <c r="BE523" s="296"/>
      <c r="BF523" s="297"/>
      <c r="BG523" s="298"/>
      <c r="BH523" s="299"/>
      <c r="BI523" s="298"/>
      <c r="BJ523" s="299"/>
      <c r="BK523" s="296"/>
      <c r="BL523" s="297"/>
      <c r="BM523" s="296"/>
      <c r="BN523" s="297"/>
      <c r="BO523" s="300"/>
      <c r="BP523" s="300"/>
      <c r="BQ523" s="300"/>
      <c r="BR523" s="66"/>
      <c r="BS523" s="301"/>
      <c r="BT523" s="302"/>
      <c r="BU523" s="324"/>
      <c r="BV523" s="324"/>
      <c r="BW523" s="324"/>
      <c r="BX523" s="324"/>
      <c r="BY523" s="324"/>
      <c r="BZ523" s="324"/>
      <c r="CA523" s="324"/>
      <c r="CB523" s="293"/>
      <c r="CC523" s="294"/>
      <c r="CD523" s="294"/>
      <c r="CE523" s="294"/>
      <c r="CF523" s="294"/>
      <c r="CG523" s="294"/>
      <c r="CH523" s="295"/>
      <c r="CI523" s="62">
        <f t="shared" si="23"/>
        <v>0</v>
      </c>
    </row>
    <row r="524" spans="1:87" ht="35.1" customHeight="1" x14ac:dyDescent="0.25">
      <c r="A524" s="40">
        <f t="shared" si="25"/>
        <v>512</v>
      </c>
      <c r="B524" s="304"/>
      <c r="C524" s="304"/>
      <c r="D524" s="305"/>
      <c r="E524" s="305"/>
      <c r="F524" s="305"/>
      <c r="G524" s="306"/>
      <c r="H524" s="307"/>
      <c r="I524" s="47"/>
      <c r="J524" s="72"/>
      <c r="K524" s="308"/>
      <c r="L524" s="308"/>
      <c r="M524" s="309"/>
      <c r="N524" s="309"/>
      <c r="O524" s="310"/>
      <c r="P524" s="310"/>
      <c r="Q524" s="311"/>
      <c r="R524" s="311"/>
      <c r="S524" s="298"/>
      <c r="T524" s="299"/>
      <c r="U524" s="298"/>
      <c r="V524" s="299"/>
      <c r="W524" s="312"/>
      <c r="X524" s="313"/>
      <c r="Y524" s="312"/>
      <c r="Z524" s="313"/>
      <c r="AA524" s="298"/>
      <c r="AB524" s="299"/>
      <c r="AC524" s="298"/>
      <c r="AD524" s="299"/>
      <c r="AE524" s="312"/>
      <c r="AF524" s="313"/>
      <c r="AG524" s="312"/>
      <c r="AH524" s="313"/>
      <c r="AI524" s="298"/>
      <c r="AJ524" s="299"/>
      <c r="AK524" s="298"/>
      <c r="AL524" s="299"/>
      <c r="AM524" s="312"/>
      <c r="AN524" s="313"/>
      <c r="AO524" s="312"/>
      <c r="AP524" s="313"/>
      <c r="AQ524" s="298"/>
      <c r="AR524" s="299"/>
      <c r="AS524" s="298"/>
      <c r="AT524" s="299"/>
      <c r="AU524" s="312"/>
      <c r="AV524" s="313"/>
      <c r="AW524" s="312"/>
      <c r="AX524" s="313"/>
      <c r="AY524" s="298"/>
      <c r="AZ524" s="299"/>
      <c r="BA524" s="298"/>
      <c r="BB524" s="299"/>
      <c r="BC524" s="312"/>
      <c r="BD524" s="313"/>
      <c r="BE524" s="312"/>
      <c r="BF524" s="313"/>
      <c r="BG524" s="298"/>
      <c r="BH524" s="299"/>
      <c r="BI524" s="298"/>
      <c r="BJ524" s="299"/>
      <c r="BK524" s="312"/>
      <c r="BL524" s="313"/>
      <c r="BM524" s="312"/>
      <c r="BN524" s="313"/>
      <c r="BO524" s="300"/>
      <c r="BP524" s="300"/>
      <c r="BQ524" s="300"/>
      <c r="BR524" s="66"/>
      <c r="BS524" s="314"/>
      <c r="BT524" s="315"/>
      <c r="BU524" s="324"/>
      <c r="BV524" s="324"/>
      <c r="BW524" s="324"/>
      <c r="BX524" s="324"/>
      <c r="BY524" s="324"/>
      <c r="BZ524" s="324"/>
      <c r="CA524" s="324"/>
      <c r="CB524" s="293"/>
      <c r="CC524" s="294"/>
      <c r="CD524" s="294"/>
      <c r="CE524" s="294"/>
      <c r="CF524" s="294"/>
      <c r="CG524" s="294"/>
      <c r="CH524" s="295"/>
      <c r="CI524" s="62">
        <f t="shared" si="23"/>
        <v>0</v>
      </c>
    </row>
    <row r="525" spans="1:87" ht="35.1" customHeight="1" x14ac:dyDescent="0.25">
      <c r="A525" s="40">
        <f t="shared" si="25"/>
        <v>513</v>
      </c>
      <c r="B525" s="305"/>
      <c r="C525" s="305"/>
      <c r="D525" s="316"/>
      <c r="E525" s="316"/>
      <c r="F525" s="316"/>
      <c r="G525" s="317"/>
      <c r="H525" s="318"/>
      <c r="I525" s="47"/>
      <c r="J525" s="71"/>
      <c r="K525" s="308"/>
      <c r="L525" s="308"/>
      <c r="M525" s="319"/>
      <c r="N525" s="319"/>
      <c r="O525" s="310"/>
      <c r="P525" s="310"/>
      <c r="Q525" s="320"/>
      <c r="R525" s="320"/>
      <c r="S525" s="298"/>
      <c r="T525" s="299"/>
      <c r="U525" s="298"/>
      <c r="V525" s="299"/>
      <c r="W525" s="296"/>
      <c r="X525" s="297"/>
      <c r="Y525" s="296"/>
      <c r="Z525" s="297"/>
      <c r="AA525" s="298"/>
      <c r="AB525" s="299"/>
      <c r="AC525" s="298"/>
      <c r="AD525" s="299"/>
      <c r="AE525" s="296"/>
      <c r="AF525" s="297"/>
      <c r="AG525" s="296"/>
      <c r="AH525" s="297"/>
      <c r="AI525" s="298"/>
      <c r="AJ525" s="299"/>
      <c r="AK525" s="298"/>
      <c r="AL525" s="299"/>
      <c r="AM525" s="296"/>
      <c r="AN525" s="297"/>
      <c r="AO525" s="296"/>
      <c r="AP525" s="297"/>
      <c r="AQ525" s="298"/>
      <c r="AR525" s="299"/>
      <c r="AS525" s="298"/>
      <c r="AT525" s="299"/>
      <c r="AU525" s="296"/>
      <c r="AV525" s="297"/>
      <c r="AW525" s="296"/>
      <c r="AX525" s="297"/>
      <c r="AY525" s="298"/>
      <c r="AZ525" s="299"/>
      <c r="BA525" s="298"/>
      <c r="BB525" s="299"/>
      <c r="BC525" s="296"/>
      <c r="BD525" s="297"/>
      <c r="BE525" s="296"/>
      <c r="BF525" s="297"/>
      <c r="BG525" s="298"/>
      <c r="BH525" s="299"/>
      <c r="BI525" s="298"/>
      <c r="BJ525" s="299"/>
      <c r="BK525" s="296"/>
      <c r="BL525" s="297"/>
      <c r="BM525" s="296"/>
      <c r="BN525" s="297"/>
      <c r="BO525" s="300"/>
      <c r="BP525" s="300"/>
      <c r="BQ525" s="300"/>
      <c r="BR525" s="66"/>
      <c r="BS525" s="301"/>
      <c r="BT525" s="302"/>
      <c r="BU525" s="324"/>
      <c r="BV525" s="324"/>
      <c r="BW525" s="324"/>
      <c r="BX525" s="324"/>
      <c r="BY525" s="324"/>
      <c r="BZ525" s="324"/>
      <c r="CA525" s="324"/>
      <c r="CB525" s="293"/>
      <c r="CC525" s="294"/>
      <c r="CD525" s="294"/>
      <c r="CE525" s="294"/>
      <c r="CF525" s="294"/>
      <c r="CG525" s="294"/>
      <c r="CH525" s="295"/>
      <c r="CI525" s="62">
        <f t="shared" si="23"/>
        <v>0</v>
      </c>
    </row>
    <row r="526" spans="1:87" ht="35.1" customHeight="1" x14ac:dyDescent="0.25">
      <c r="A526" s="40">
        <f t="shared" si="25"/>
        <v>514</v>
      </c>
      <c r="B526" s="304"/>
      <c r="C526" s="304"/>
      <c r="D526" s="305"/>
      <c r="E526" s="305"/>
      <c r="F526" s="305"/>
      <c r="G526" s="306"/>
      <c r="H526" s="307"/>
      <c r="I526" s="47"/>
      <c r="J526" s="72"/>
      <c r="K526" s="308"/>
      <c r="L526" s="308"/>
      <c r="M526" s="309"/>
      <c r="N526" s="309"/>
      <c r="O526" s="310"/>
      <c r="P526" s="310"/>
      <c r="Q526" s="311"/>
      <c r="R526" s="311"/>
      <c r="S526" s="298"/>
      <c r="T526" s="299"/>
      <c r="U526" s="298"/>
      <c r="V526" s="299"/>
      <c r="W526" s="312"/>
      <c r="X526" s="313"/>
      <c r="Y526" s="312"/>
      <c r="Z526" s="313"/>
      <c r="AA526" s="298"/>
      <c r="AB526" s="299"/>
      <c r="AC526" s="298"/>
      <c r="AD526" s="299"/>
      <c r="AE526" s="312"/>
      <c r="AF526" s="313"/>
      <c r="AG526" s="312"/>
      <c r="AH526" s="313"/>
      <c r="AI526" s="298"/>
      <c r="AJ526" s="299"/>
      <c r="AK526" s="298"/>
      <c r="AL526" s="299"/>
      <c r="AM526" s="312"/>
      <c r="AN526" s="313"/>
      <c r="AO526" s="312"/>
      <c r="AP526" s="313"/>
      <c r="AQ526" s="298"/>
      <c r="AR526" s="299"/>
      <c r="AS526" s="298"/>
      <c r="AT526" s="299"/>
      <c r="AU526" s="312"/>
      <c r="AV526" s="313"/>
      <c r="AW526" s="312"/>
      <c r="AX526" s="313"/>
      <c r="AY526" s="298"/>
      <c r="AZ526" s="299"/>
      <c r="BA526" s="298"/>
      <c r="BB526" s="299"/>
      <c r="BC526" s="312"/>
      <c r="BD526" s="313"/>
      <c r="BE526" s="312"/>
      <c r="BF526" s="313"/>
      <c r="BG526" s="298"/>
      <c r="BH526" s="299"/>
      <c r="BI526" s="298"/>
      <c r="BJ526" s="299"/>
      <c r="BK526" s="312"/>
      <c r="BL526" s="313"/>
      <c r="BM526" s="312"/>
      <c r="BN526" s="313"/>
      <c r="BO526" s="300"/>
      <c r="BP526" s="300"/>
      <c r="BQ526" s="300"/>
      <c r="BR526" s="66"/>
      <c r="BS526" s="314"/>
      <c r="BT526" s="315"/>
      <c r="BU526" s="324"/>
      <c r="BV526" s="324"/>
      <c r="BW526" s="324"/>
      <c r="BX526" s="324"/>
      <c r="BY526" s="324"/>
      <c r="BZ526" s="324"/>
      <c r="CA526" s="324"/>
      <c r="CB526" s="293"/>
      <c r="CC526" s="294"/>
      <c r="CD526" s="294"/>
      <c r="CE526" s="294"/>
      <c r="CF526" s="294"/>
      <c r="CG526" s="294"/>
      <c r="CH526" s="295"/>
      <c r="CI526" s="62">
        <f t="shared" ref="CI526:CI589" si="26">BS526-G526</f>
        <v>0</v>
      </c>
    </row>
    <row r="527" spans="1:87" ht="35.1" customHeight="1" x14ac:dyDescent="0.25">
      <c r="A527" s="40">
        <f t="shared" si="25"/>
        <v>515</v>
      </c>
      <c r="B527" s="305"/>
      <c r="C527" s="305"/>
      <c r="D527" s="316"/>
      <c r="E527" s="316"/>
      <c r="F527" s="316"/>
      <c r="G527" s="317"/>
      <c r="H527" s="318"/>
      <c r="I527" s="47"/>
      <c r="J527" s="71"/>
      <c r="K527" s="308"/>
      <c r="L527" s="308"/>
      <c r="M527" s="319"/>
      <c r="N527" s="319"/>
      <c r="O527" s="310"/>
      <c r="P527" s="310"/>
      <c r="Q527" s="320"/>
      <c r="R527" s="320"/>
      <c r="S527" s="298"/>
      <c r="T527" s="299"/>
      <c r="U527" s="298"/>
      <c r="V527" s="299"/>
      <c r="W527" s="296"/>
      <c r="X527" s="297"/>
      <c r="Y527" s="296"/>
      <c r="Z527" s="297"/>
      <c r="AA527" s="298"/>
      <c r="AB527" s="299"/>
      <c r="AC527" s="298"/>
      <c r="AD527" s="299"/>
      <c r="AE527" s="296"/>
      <c r="AF527" s="297"/>
      <c r="AG527" s="296"/>
      <c r="AH527" s="297"/>
      <c r="AI527" s="298"/>
      <c r="AJ527" s="299"/>
      <c r="AK527" s="298"/>
      <c r="AL527" s="299"/>
      <c r="AM527" s="296"/>
      <c r="AN527" s="297"/>
      <c r="AO527" s="296"/>
      <c r="AP527" s="297"/>
      <c r="AQ527" s="298"/>
      <c r="AR527" s="299"/>
      <c r="AS527" s="298"/>
      <c r="AT527" s="299"/>
      <c r="AU527" s="296"/>
      <c r="AV527" s="297"/>
      <c r="AW527" s="296"/>
      <c r="AX527" s="297"/>
      <c r="AY527" s="298"/>
      <c r="AZ527" s="299"/>
      <c r="BA527" s="298"/>
      <c r="BB527" s="299"/>
      <c r="BC527" s="296"/>
      <c r="BD527" s="297"/>
      <c r="BE527" s="296"/>
      <c r="BF527" s="297"/>
      <c r="BG527" s="298"/>
      <c r="BH527" s="299"/>
      <c r="BI527" s="298"/>
      <c r="BJ527" s="299"/>
      <c r="BK527" s="296"/>
      <c r="BL527" s="297"/>
      <c r="BM527" s="296"/>
      <c r="BN527" s="297"/>
      <c r="BO527" s="300"/>
      <c r="BP527" s="300"/>
      <c r="BQ527" s="300"/>
      <c r="BR527" s="66"/>
      <c r="BS527" s="301"/>
      <c r="BT527" s="302"/>
      <c r="BU527" s="324"/>
      <c r="BV527" s="324"/>
      <c r="BW527" s="324"/>
      <c r="BX527" s="324"/>
      <c r="BY527" s="324"/>
      <c r="BZ527" s="324"/>
      <c r="CA527" s="324"/>
      <c r="CB527" s="293"/>
      <c r="CC527" s="294"/>
      <c r="CD527" s="294"/>
      <c r="CE527" s="294"/>
      <c r="CF527" s="294"/>
      <c r="CG527" s="294"/>
      <c r="CH527" s="295"/>
      <c r="CI527" s="62">
        <f t="shared" si="26"/>
        <v>0</v>
      </c>
    </row>
    <row r="528" spans="1:87" ht="35.1" customHeight="1" x14ac:dyDescent="0.25">
      <c r="A528" s="40">
        <f t="shared" si="25"/>
        <v>516</v>
      </c>
      <c r="B528" s="304"/>
      <c r="C528" s="304"/>
      <c r="D528" s="305"/>
      <c r="E528" s="305"/>
      <c r="F528" s="305"/>
      <c r="G528" s="306"/>
      <c r="H528" s="307"/>
      <c r="I528" s="47"/>
      <c r="J528" s="72"/>
      <c r="K528" s="308"/>
      <c r="L528" s="308"/>
      <c r="M528" s="309"/>
      <c r="N528" s="309"/>
      <c r="O528" s="310"/>
      <c r="P528" s="310"/>
      <c r="Q528" s="311"/>
      <c r="R528" s="311"/>
      <c r="S528" s="298"/>
      <c r="T528" s="299"/>
      <c r="U528" s="298"/>
      <c r="V528" s="299"/>
      <c r="W528" s="312"/>
      <c r="X528" s="313"/>
      <c r="Y528" s="312"/>
      <c r="Z528" s="313"/>
      <c r="AA528" s="298"/>
      <c r="AB528" s="299"/>
      <c r="AC528" s="298"/>
      <c r="AD528" s="299"/>
      <c r="AE528" s="312"/>
      <c r="AF528" s="313"/>
      <c r="AG528" s="312"/>
      <c r="AH528" s="313"/>
      <c r="AI528" s="298"/>
      <c r="AJ528" s="299"/>
      <c r="AK528" s="298"/>
      <c r="AL528" s="299"/>
      <c r="AM528" s="312"/>
      <c r="AN528" s="313"/>
      <c r="AO528" s="312"/>
      <c r="AP528" s="313"/>
      <c r="AQ528" s="298"/>
      <c r="AR528" s="299"/>
      <c r="AS528" s="298"/>
      <c r="AT528" s="299"/>
      <c r="AU528" s="312"/>
      <c r="AV528" s="313"/>
      <c r="AW528" s="312"/>
      <c r="AX528" s="313"/>
      <c r="AY528" s="298"/>
      <c r="AZ528" s="299"/>
      <c r="BA528" s="298"/>
      <c r="BB528" s="299"/>
      <c r="BC528" s="312"/>
      <c r="BD528" s="313"/>
      <c r="BE528" s="312"/>
      <c r="BF528" s="313"/>
      <c r="BG528" s="298"/>
      <c r="BH528" s="299"/>
      <c r="BI528" s="298"/>
      <c r="BJ528" s="299"/>
      <c r="BK528" s="312"/>
      <c r="BL528" s="313"/>
      <c r="BM528" s="312"/>
      <c r="BN528" s="313"/>
      <c r="BO528" s="300"/>
      <c r="BP528" s="300"/>
      <c r="BQ528" s="300"/>
      <c r="BR528" s="66"/>
      <c r="BS528" s="314"/>
      <c r="BT528" s="315"/>
      <c r="BU528" s="324"/>
      <c r="BV528" s="324"/>
      <c r="BW528" s="324"/>
      <c r="BX528" s="324"/>
      <c r="BY528" s="324"/>
      <c r="BZ528" s="324"/>
      <c r="CA528" s="324"/>
      <c r="CB528" s="293"/>
      <c r="CC528" s="294"/>
      <c r="CD528" s="294"/>
      <c r="CE528" s="294"/>
      <c r="CF528" s="294"/>
      <c r="CG528" s="294"/>
      <c r="CH528" s="295"/>
      <c r="CI528" s="62">
        <f t="shared" si="26"/>
        <v>0</v>
      </c>
    </row>
    <row r="529" spans="1:87" ht="35.1" customHeight="1" x14ac:dyDescent="0.25">
      <c r="A529" s="40">
        <f t="shared" si="25"/>
        <v>517</v>
      </c>
      <c r="B529" s="305"/>
      <c r="C529" s="305"/>
      <c r="D529" s="316"/>
      <c r="E529" s="316"/>
      <c r="F529" s="316"/>
      <c r="G529" s="317"/>
      <c r="H529" s="318"/>
      <c r="I529" s="47"/>
      <c r="J529" s="71"/>
      <c r="K529" s="308"/>
      <c r="L529" s="308"/>
      <c r="M529" s="319"/>
      <c r="N529" s="319"/>
      <c r="O529" s="310"/>
      <c r="P529" s="310"/>
      <c r="Q529" s="320"/>
      <c r="R529" s="320"/>
      <c r="S529" s="298"/>
      <c r="T529" s="299"/>
      <c r="U529" s="298"/>
      <c r="V529" s="299"/>
      <c r="W529" s="296"/>
      <c r="X529" s="297"/>
      <c r="Y529" s="296"/>
      <c r="Z529" s="297"/>
      <c r="AA529" s="298"/>
      <c r="AB529" s="299"/>
      <c r="AC529" s="298"/>
      <c r="AD529" s="299"/>
      <c r="AE529" s="296"/>
      <c r="AF529" s="297"/>
      <c r="AG529" s="296"/>
      <c r="AH529" s="297"/>
      <c r="AI529" s="298"/>
      <c r="AJ529" s="299"/>
      <c r="AK529" s="298"/>
      <c r="AL529" s="299"/>
      <c r="AM529" s="296"/>
      <c r="AN529" s="297"/>
      <c r="AO529" s="296"/>
      <c r="AP529" s="297"/>
      <c r="AQ529" s="298"/>
      <c r="AR529" s="299"/>
      <c r="AS529" s="298"/>
      <c r="AT529" s="299"/>
      <c r="AU529" s="296"/>
      <c r="AV529" s="297"/>
      <c r="AW529" s="296"/>
      <c r="AX529" s="297"/>
      <c r="AY529" s="298"/>
      <c r="AZ529" s="299"/>
      <c r="BA529" s="298"/>
      <c r="BB529" s="299"/>
      <c r="BC529" s="296"/>
      <c r="BD529" s="297"/>
      <c r="BE529" s="296"/>
      <c r="BF529" s="297"/>
      <c r="BG529" s="298"/>
      <c r="BH529" s="299"/>
      <c r="BI529" s="298"/>
      <c r="BJ529" s="299"/>
      <c r="BK529" s="296"/>
      <c r="BL529" s="297"/>
      <c r="BM529" s="296"/>
      <c r="BN529" s="297"/>
      <c r="BO529" s="300"/>
      <c r="BP529" s="300"/>
      <c r="BQ529" s="300"/>
      <c r="BR529" s="66"/>
      <c r="BS529" s="301"/>
      <c r="BT529" s="302"/>
      <c r="BU529" s="324"/>
      <c r="BV529" s="324"/>
      <c r="BW529" s="324"/>
      <c r="BX529" s="324"/>
      <c r="BY529" s="324"/>
      <c r="BZ529" s="324"/>
      <c r="CA529" s="324"/>
      <c r="CB529" s="293"/>
      <c r="CC529" s="294"/>
      <c r="CD529" s="294"/>
      <c r="CE529" s="294"/>
      <c r="CF529" s="294"/>
      <c r="CG529" s="294"/>
      <c r="CH529" s="295"/>
      <c r="CI529" s="62">
        <f t="shared" si="26"/>
        <v>0</v>
      </c>
    </row>
    <row r="530" spans="1:87" ht="35.1" customHeight="1" x14ac:dyDescent="0.25">
      <c r="A530" s="40">
        <f t="shared" si="25"/>
        <v>518</v>
      </c>
      <c r="B530" s="304"/>
      <c r="C530" s="304"/>
      <c r="D530" s="305"/>
      <c r="E530" s="305"/>
      <c r="F530" s="305"/>
      <c r="G530" s="306"/>
      <c r="H530" s="307"/>
      <c r="I530" s="47"/>
      <c r="J530" s="72"/>
      <c r="K530" s="308"/>
      <c r="L530" s="308"/>
      <c r="M530" s="309"/>
      <c r="N530" s="309"/>
      <c r="O530" s="310"/>
      <c r="P530" s="310"/>
      <c r="Q530" s="311"/>
      <c r="R530" s="311"/>
      <c r="S530" s="298"/>
      <c r="T530" s="299"/>
      <c r="U530" s="298"/>
      <c r="V530" s="299"/>
      <c r="W530" s="312"/>
      <c r="X530" s="313"/>
      <c r="Y530" s="312"/>
      <c r="Z530" s="313"/>
      <c r="AA530" s="298"/>
      <c r="AB530" s="299"/>
      <c r="AC530" s="298"/>
      <c r="AD530" s="299"/>
      <c r="AE530" s="312"/>
      <c r="AF530" s="313"/>
      <c r="AG530" s="312"/>
      <c r="AH530" s="313"/>
      <c r="AI530" s="298"/>
      <c r="AJ530" s="299"/>
      <c r="AK530" s="298"/>
      <c r="AL530" s="299"/>
      <c r="AM530" s="312"/>
      <c r="AN530" s="313"/>
      <c r="AO530" s="312"/>
      <c r="AP530" s="313"/>
      <c r="AQ530" s="298"/>
      <c r="AR530" s="299"/>
      <c r="AS530" s="298"/>
      <c r="AT530" s="299"/>
      <c r="AU530" s="312"/>
      <c r="AV530" s="313"/>
      <c r="AW530" s="312"/>
      <c r="AX530" s="313"/>
      <c r="AY530" s="298"/>
      <c r="AZ530" s="299"/>
      <c r="BA530" s="298"/>
      <c r="BB530" s="299"/>
      <c r="BC530" s="312"/>
      <c r="BD530" s="313"/>
      <c r="BE530" s="312"/>
      <c r="BF530" s="313"/>
      <c r="BG530" s="298"/>
      <c r="BH530" s="299"/>
      <c r="BI530" s="298"/>
      <c r="BJ530" s="299"/>
      <c r="BK530" s="312"/>
      <c r="BL530" s="313"/>
      <c r="BM530" s="312"/>
      <c r="BN530" s="313"/>
      <c r="BO530" s="300"/>
      <c r="BP530" s="300"/>
      <c r="BQ530" s="300"/>
      <c r="BR530" s="66"/>
      <c r="BS530" s="314"/>
      <c r="BT530" s="315"/>
      <c r="BU530" s="324"/>
      <c r="BV530" s="324"/>
      <c r="BW530" s="324"/>
      <c r="BX530" s="324"/>
      <c r="BY530" s="324"/>
      <c r="BZ530" s="324"/>
      <c r="CA530" s="324"/>
      <c r="CB530" s="293"/>
      <c r="CC530" s="294"/>
      <c r="CD530" s="294"/>
      <c r="CE530" s="294"/>
      <c r="CF530" s="294"/>
      <c r="CG530" s="294"/>
      <c r="CH530" s="295"/>
      <c r="CI530" s="62">
        <f t="shared" si="26"/>
        <v>0</v>
      </c>
    </row>
    <row r="531" spans="1:87" ht="35.1" customHeight="1" x14ac:dyDescent="0.25">
      <c r="A531" s="40">
        <f>ROW(A519)</f>
        <v>519</v>
      </c>
      <c r="B531" s="305"/>
      <c r="C531" s="305"/>
      <c r="D531" s="316"/>
      <c r="E531" s="316"/>
      <c r="F531" s="316"/>
      <c r="G531" s="317"/>
      <c r="H531" s="318"/>
      <c r="I531" s="47"/>
      <c r="J531" s="71"/>
      <c r="K531" s="308"/>
      <c r="L531" s="308"/>
      <c r="M531" s="319"/>
      <c r="N531" s="319"/>
      <c r="O531" s="310"/>
      <c r="P531" s="310"/>
      <c r="Q531" s="320"/>
      <c r="R531" s="320"/>
      <c r="S531" s="298"/>
      <c r="T531" s="299"/>
      <c r="U531" s="298"/>
      <c r="V531" s="299"/>
      <c r="W531" s="296"/>
      <c r="X531" s="297"/>
      <c r="Y531" s="296"/>
      <c r="Z531" s="297"/>
      <c r="AA531" s="298"/>
      <c r="AB531" s="299"/>
      <c r="AC531" s="298"/>
      <c r="AD531" s="299"/>
      <c r="AE531" s="296"/>
      <c r="AF531" s="297"/>
      <c r="AG531" s="296"/>
      <c r="AH531" s="297"/>
      <c r="AI531" s="298"/>
      <c r="AJ531" s="299"/>
      <c r="AK531" s="298"/>
      <c r="AL531" s="299"/>
      <c r="AM531" s="296"/>
      <c r="AN531" s="297"/>
      <c r="AO531" s="296"/>
      <c r="AP531" s="297"/>
      <c r="AQ531" s="298"/>
      <c r="AR531" s="299"/>
      <c r="AS531" s="298"/>
      <c r="AT531" s="299"/>
      <c r="AU531" s="296"/>
      <c r="AV531" s="297"/>
      <c r="AW531" s="296"/>
      <c r="AX531" s="297"/>
      <c r="AY531" s="298"/>
      <c r="AZ531" s="299"/>
      <c r="BA531" s="298"/>
      <c r="BB531" s="299"/>
      <c r="BC531" s="296"/>
      <c r="BD531" s="297"/>
      <c r="BE531" s="296"/>
      <c r="BF531" s="297"/>
      <c r="BG531" s="298"/>
      <c r="BH531" s="299"/>
      <c r="BI531" s="298"/>
      <c r="BJ531" s="299"/>
      <c r="BK531" s="296"/>
      <c r="BL531" s="297"/>
      <c r="BM531" s="296"/>
      <c r="BN531" s="297"/>
      <c r="BO531" s="321"/>
      <c r="BP531" s="322"/>
      <c r="BQ531" s="323"/>
      <c r="BR531" s="66"/>
      <c r="BS531" s="301"/>
      <c r="BT531" s="302"/>
      <c r="BU531" s="324"/>
      <c r="BV531" s="324"/>
      <c r="BW531" s="324"/>
      <c r="BX531" s="324"/>
      <c r="BY531" s="324"/>
      <c r="BZ531" s="324"/>
      <c r="CA531" s="324"/>
      <c r="CB531" s="293"/>
      <c r="CC531" s="294"/>
      <c r="CD531" s="294"/>
      <c r="CE531" s="294"/>
      <c r="CF531" s="294"/>
      <c r="CG531" s="294"/>
      <c r="CH531" s="295"/>
      <c r="CI531" s="62">
        <f t="shared" si="26"/>
        <v>0</v>
      </c>
    </row>
    <row r="532" spans="1:87" ht="35.1" customHeight="1" x14ac:dyDescent="0.25">
      <c r="A532" s="40">
        <f t="shared" si="25"/>
        <v>520</v>
      </c>
      <c r="B532" s="304"/>
      <c r="C532" s="304"/>
      <c r="D532" s="305"/>
      <c r="E532" s="305"/>
      <c r="F532" s="305"/>
      <c r="G532" s="306"/>
      <c r="H532" s="307"/>
      <c r="I532" s="47"/>
      <c r="J532" s="72"/>
      <c r="K532" s="308"/>
      <c r="L532" s="308"/>
      <c r="M532" s="309"/>
      <c r="N532" s="309"/>
      <c r="O532" s="310"/>
      <c r="P532" s="310"/>
      <c r="Q532" s="311"/>
      <c r="R532" s="311"/>
      <c r="S532" s="298"/>
      <c r="T532" s="299"/>
      <c r="U532" s="298"/>
      <c r="V532" s="299"/>
      <c r="W532" s="312"/>
      <c r="X532" s="313"/>
      <c r="Y532" s="312"/>
      <c r="Z532" s="313"/>
      <c r="AA532" s="298"/>
      <c r="AB532" s="299"/>
      <c r="AC532" s="298"/>
      <c r="AD532" s="299"/>
      <c r="AE532" s="312"/>
      <c r="AF532" s="313"/>
      <c r="AG532" s="312"/>
      <c r="AH532" s="313"/>
      <c r="AI532" s="298"/>
      <c r="AJ532" s="299"/>
      <c r="AK532" s="298"/>
      <c r="AL532" s="299"/>
      <c r="AM532" s="312"/>
      <c r="AN532" s="313"/>
      <c r="AO532" s="312"/>
      <c r="AP532" s="313"/>
      <c r="AQ532" s="298"/>
      <c r="AR532" s="299"/>
      <c r="AS532" s="298"/>
      <c r="AT532" s="299"/>
      <c r="AU532" s="312"/>
      <c r="AV532" s="313"/>
      <c r="AW532" s="312"/>
      <c r="AX532" s="313"/>
      <c r="AY532" s="298"/>
      <c r="AZ532" s="299"/>
      <c r="BA532" s="298"/>
      <c r="BB532" s="299"/>
      <c r="BC532" s="312"/>
      <c r="BD532" s="313"/>
      <c r="BE532" s="312"/>
      <c r="BF532" s="313"/>
      <c r="BG532" s="298"/>
      <c r="BH532" s="299"/>
      <c r="BI532" s="298"/>
      <c r="BJ532" s="299"/>
      <c r="BK532" s="312"/>
      <c r="BL532" s="313"/>
      <c r="BM532" s="312"/>
      <c r="BN532" s="313"/>
      <c r="BO532" s="300"/>
      <c r="BP532" s="300"/>
      <c r="BQ532" s="300"/>
      <c r="BR532" s="66"/>
      <c r="BS532" s="314"/>
      <c r="BT532" s="315"/>
      <c r="BU532" s="324"/>
      <c r="BV532" s="324"/>
      <c r="BW532" s="324"/>
      <c r="BX532" s="324"/>
      <c r="BY532" s="324"/>
      <c r="BZ532" s="324"/>
      <c r="CA532" s="324"/>
      <c r="CB532" s="293"/>
      <c r="CC532" s="294"/>
      <c r="CD532" s="294"/>
      <c r="CE532" s="294"/>
      <c r="CF532" s="294"/>
      <c r="CG532" s="294"/>
      <c r="CH532" s="295"/>
      <c r="CI532" s="62">
        <f t="shared" si="26"/>
        <v>0</v>
      </c>
    </row>
    <row r="533" spans="1:87" ht="35.1" customHeight="1" x14ac:dyDescent="0.25">
      <c r="A533" s="40">
        <f t="shared" si="25"/>
        <v>521</v>
      </c>
      <c r="B533" s="305"/>
      <c r="C533" s="305"/>
      <c r="D533" s="316"/>
      <c r="E533" s="316"/>
      <c r="F533" s="316"/>
      <c r="G533" s="317"/>
      <c r="H533" s="318"/>
      <c r="I533" s="47"/>
      <c r="J533" s="71"/>
      <c r="K533" s="308"/>
      <c r="L533" s="308"/>
      <c r="M533" s="319"/>
      <c r="N533" s="319"/>
      <c r="O533" s="310"/>
      <c r="P533" s="310"/>
      <c r="Q533" s="320"/>
      <c r="R533" s="320"/>
      <c r="S533" s="298"/>
      <c r="T533" s="299"/>
      <c r="U533" s="298"/>
      <c r="V533" s="299"/>
      <c r="W533" s="296"/>
      <c r="X533" s="297"/>
      <c r="Y533" s="296"/>
      <c r="Z533" s="297"/>
      <c r="AA533" s="298"/>
      <c r="AB533" s="299"/>
      <c r="AC533" s="298"/>
      <c r="AD533" s="299"/>
      <c r="AE533" s="296"/>
      <c r="AF533" s="297"/>
      <c r="AG533" s="296"/>
      <c r="AH533" s="297"/>
      <c r="AI533" s="298"/>
      <c r="AJ533" s="299"/>
      <c r="AK533" s="298"/>
      <c r="AL533" s="299"/>
      <c r="AM533" s="296"/>
      <c r="AN533" s="297"/>
      <c r="AO533" s="296"/>
      <c r="AP533" s="297"/>
      <c r="AQ533" s="298"/>
      <c r="AR533" s="299"/>
      <c r="AS533" s="298"/>
      <c r="AT533" s="299"/>
      <c r="AU533" s="296"/>
      <c r="AV533" s="297"/>
      <c r="AW533" s="296"/>
      <c r="AX533" s="297"/>
      <c r="AY533" s="298"/>
      <c r="AZ533" s="299"/>
      <c r="BA533" s="298"/>
      <c r="BB533" s="299"/>
      <c r="BC533" s="296"/>
      <c r="BD533" s="297"/>
      <c r="BE533" s="296"/>
      <c r="BF533" s="297"/>
      <c r="BG533" s="298"/>
      <c r="BH533" s="299"/>
      <c r="BI533" s="298"/>
      <c r="BJ533" s="299"/>
      <c r="BK533" s="296"/>
      <c r="BL533" s="297"/>
      <c r="BM533" s="296"/>
      <c r="BN533" s="297"/>
      <c r="BO533" s="300"/>
      <c r="BP533" s="300"/>
      <c r="BQ533" s="300"/>
      <c r="BR533" s="66"/>
      <c r="BS533" s="301"/>
      <c r="BT533" s="302"/>
      <c r="BU533" s="324"/>
      <c r="BV533" s="324"/>
      <c r="BW533" s="324"/>
      <c r="BX533" s="324"/>
      <c r="BY533" s="324"/>
      <c r="BZ533" s="324"/>
      <c r="CA533" s="324"/>
      <c r="CB533" s="293"/>
      <c r="CC533" s="294"/>
      <c r="CD533" s="294"/>
      <c r="CE533" s="294"/>
      <c r="CF533" s="294"/>
      <c r="CG533" s="294"/>
      <c r="CH533" s="295"/>
      <c r="CI533" s="62">
        <f t="shared" si="26"/>
        <v>0</v>
      </c>
    </row>
    <row r="534" spans="1:87" ht="35.1" customHeight="1" x14ac:dyDescent="0.25">
      <c r="A534" s="40">
        <f t="shared" si="25"/>
        <v>522</v>
      </c>
      <c r="B534" s="304"/>
      <c r="C534" s="304"/>
      <c r="D534" s="305"/>
      <c r="E534" s="305"/>
      <c r="F534" s="305"/>
      <c r="G534" s="306"/>
      <c r="H534" s="307"/>
      <c r="I534" s="47"/>
      <c r="J534" s="72"/>
      <c r="K534" s="308"/>
      <c r="L534" s="308"/>
      <c r="M534" s="309"/>
      <c r="N534" s="309"/>
      <c r="O534" s="310"/>
      <c r="P534" s="310"/>
      <c r="Q534" s="311"/>
      <c r="R534" s="311"/>
      <c r="S534" s="298"/>
      <c r="T534" s="299"/>
      <c r="U534" s="298"/>
      <c r="V534" s="299"/>
      <c r="W534" s="312"/>
      <c r="X534" s="313"/>
      <c r="Y534" s="312"/>
      <c r="Z534" s="313"/>
      <c r="AA534" s="298"/>
      <c r="AB534" s="299"/>
      <c r="AC534" s="298"/>
      <c r="AD534" s="299"/>
      <c r="AE534" s="312"/>
      <c r="AF534" s="313"/>
      <c r="AG534" s="312"/>
      <c r="AH534" s="313"/>
      <c r="AI534" s="298"/>
      <c r="AJ534" s="299"/>
      <c r="AK534" s="298"/>
      <c r="AL534" s="299"/>
      <c r="AM534" s="312"/>
      <c r="AN534" s="313"/>
      <c r="AO534" s="312"/>
      <c r="AP534" s="313"/>
      <c r="AQ534" s="298"/>
      <c r="AR534" s="299"/>
      <c r="AS534" s="298"/>
      <c r="AT534" s="299"/>
      <c r="AU534" s="312"/>
      <c r="AV534" s="313"/>
      <c r="AW534" s="312"/>
      <c r="AX534" s="313"/>
      <c r="AY534" s="298"/>
      <c r="AZ534" s="299"/>
      <c r="BA534" s="298"/>
      <c r="BB534" s="299"/>
      <c r="BC534" s="312"/>
      <c r="BD534" s="313"/>
      <c r="BE534" s="312"/>
      <c r="BF534" s="313"/>
      <c r="BG534" s="298"/>
      <c r="BH534" s="299"/>
      <c r="BI534" s="298"/>
      <c r="BJ534" s="299"/>
      <c r="BK534" s="312"/>
      <c r="BL534" s="313"/>
      <c r="BM534" s="312"/>
      <c r="BN534" s="313"/>
      <c r="BO534" s="300"/>
      <c r="BP534" s="300"/>
      <c r="BQ534" s="300"/>
      <c r="BR534" s="66"/>
      <c r="BS534" s="314"/>
      <c r="BT534" s="315"/>
      <c r="BU534" s="324"/>
      <c r="BV534" s="324"/>
      <c r="BW534" s="324"/>
      <c r="BX534" s="324"/>
      <c r="BY534" s="324"/>
      <c r="BZ534" s="324"/>
      <c r="CA534" s="324"/>
      <c r="CB534" s="293"/>
      <c r="CC534" s="294"/>
      <c r="CD534" s="294"/>
      <c r="CE534" s="294"/>
      <c r="CF534" s="294"/>
      <c r="CG534" s="294"/>
      <c r="CH534" s="295"/>
      <c r="CI534" s="62">
        <f t="shared" si="26"/>
        <v>0</v>
      </c>
    </row>
    <row r="535" spans="1:87" ht="35.1" customHeight="1" x14ac:dyDescent="0.25">
      <c r="A535" s="40">
        <f t="shared" si="25"/>
        <v>523</v>
      </c>
      <c r="B535" s="305"/>
      <c r="C535" s="305"/>
      <c r="D535" s="316"/>
      <c r="E535" s="316"/>
      <c r="F535" s="316"/>
      <c r="G535" s="317"/>
      <c r="H535" s="318"/>
      <c r="I535" s="47"/>
      <c r="J535" s="71"/>
      <c r="K535" s="308"/>
      <c r="L535" s="308"/>
      <c r="M535" s="319"/>
      <c r="N535" s="319"/>
      <c r="O535" s="310"/>
      <c r="P535" s="310"/>
      <c r="Q535" s="320"/>
      <c r="R535" s="320"/>
      <c r="S535" s="298"/>
      <c r="T535" s="299"/>
      <c r="U535" s="298"/>
      <c r="V535" s="299"/>
      <c r="W535" s="296"/>
      <c r="X535" s="297"/>
      <c r="Y535" s="296"/>
      <c r="Z535" s="297"/>
      <c r="AA535" s="298"/>
      <c r="AB535" s="299"/>
      <c r="AC535" s="298"/>
      <c r="AD535" s="299"/>
      <c r="AE535" s="296"/>
      <c r="AF535" s="297"/>
      <c r="AG535" s="296"/>
      <c r="AH535" s="297"/>
      <c r="AI535" s="298"/>
      <c r="AJ535" s="299"/>
      <c r="AK535" s="298"/>
      <c r="AL535" s="299"/>
      <c r="AM535" s="296"/>
      <c r="AN535" s="297"/>
      <c r="AO535" s="296"/>
      <c r="AP535" s="297"/>
      <c r="AQ535" s="298"/>
      <c r="AR535" s="299"/>
      <c r="AS535" s="298"/>
      <c r="AT535" s="299"/>
      <c r="AU535" s="296"/>
      <c r="AV535" s="297"/>
      <c r="AW535" s="296"/>
      <c r="AX535" s="297"/>
      <c r="AY535" s="298"/>
      <c r="AZ535" s="299"/>
      <c r="BA535" s="298"/>
      <c r="BB535" s="299"/>
      <c r="BC535" s="296"/>
      <c r="BD535" s="297"/>
      <c r="BE535" s="296"/>
      <c r="BF535" s="297"/>
      <c r="BG535" s="298"/>
      <c r="BH535" s="299"/>
      <c r="BI535" s="298"/>
      <c r="BJ535" s="299"/>
      <c r="BK535" s="296"/>
      <c r="BL535" s="297"/>
      <c r="BM535" s="296"/>
      <c r="BN535" s="297"/>
      <c r="BO535" s="300"/>
      <c r="BP535" s="300"/>
      <c r="BQ535" s="300"/>
      <c r="BR535" s="66"/>
      <c r="BS535" s="301"/>
      <c r="BT535" s="302"/>
      <c r="BU535" s="324"/>
      <c r="BV535" s="324"/>
      <c r="BW535" s="324"/>
      <c r="BX535" s="324"/>
      <c r="BY535" s="324"/>
      <c r="BZ535" s="324"/>
      <c r="CA535" s="324"/>
      <c r="CB535" s="293"/>
      <c r="CC535" s="294"/>
      <c r="CD535" s="294"/>
      <c r="CE535" s="294"/>
      <c r="CF535" s="294"/>
      <c r="CG535" s="294"/>
      <c r="CH535" s="295"/>
      <c r="CI535" s="62">
        <f t="shared" si="26"/>
        <v>0</v>
      </c>
    </row>
    <row r="536" spans="1:87" ht="35.1" customHeight="1" x14ac:dyDescent="0.25">
      <c r="A536" s="40">
        <f t="shared" si="25"/>
        <v>524</v>
      </c>
      <c r="B536" s="304"/>
      <c r="C536" s="304"/>
      <c r="D536" s="305"/>
      <c r="E536" s="305"/>
      <c r="F536" s="305"/>
      <c r="G536" s="306"/>
      <c r="H536" s="307"/>
      <c r="I536" s="47"/>
      <c r="J536" s="72"/>
      <c r="K536" s="308"/>
      <c r="L536" s="308"/>
      <c r="M536" s="309"/>
      <c r="N536" s="309"/>
      <c r="O536" s="310"/>
      <c r="P536" s="310"/>
      <c r="Q536" s="311"/>
      <c r="R536" s="311"/>
      <c r="S536" s="298"/>
      <c r="T536" s="299"/>
      <c r="U536" s="298"/>
      <c r="V536" s="299"/>
      <c r="W536" s="312"/>
      <c r="X536" s="313"/>
      <c r="Y536" s="312"/>
      <c r="Z536" s="313"/>
      <c r="AA536" s="298"/>
      <c r="AB536" s="299"/>
      <c r="AC536" s="298"/>
      <c r="AD536" s="299"/>
      <c r="AE536" s="312"/>
      <c r="AF536" s="313"/>
      <c r="AG536" s="312"/>
      <c r="AH536" s="313"/>
      <c r="AI536" s="298"/>
      <c r="AJ536" s="299"/>
      <c r="AK536" s="298"/>
      <c r="AL536" s="299"/>
      <c r="AM536" s="312"/>
      <c r="AN536" s="313"/>
      <c r="AO536" s="312"/>
      <c r="AP536" s="313"/>
      <c r="AQ536" s="298"/>
      <c r="AR536" s="299"/>
      <c r="AS536" s="298"/>
      <c r="AT536" s="299"/>
      <c r="AU536" s="312"/>
      <c r="AV536" s="313"/>
      <c r="AW536" s="312"/>
      <c r="AX536" s="313"/>
      <c r="AY536" s="298"/>
      <c r="AZ536" s="299"/>
      <c r="BA536" s="298"/>
      <c r="BB536" s="299"/>
      <c r="BC536" s="312"/>
      <c r="BD536" s="313"/>
      <c r="BE536" s="312"/>
      <c r="BF536" s="313"/>
      <c r="BG536" s="298"/>
      <c r="BH536" s="299"/>
      <c r="BI536" s="298"/>
      <c r="BJ536" s="299"/>
      <c r="BK536" s="312"/>
      <c r="BL536" s="313"/>
      <c r="BM536" s="312"/>
      <c r="BN536" s="313"/>
      <c r="BO536" s="300"/>
      <c r="BP536" s="300"/>
      <c r="BQ536" s="300"/>
      <c r="BR536" s="66"/>
      <c r="BS536" s="314"/>
      <c r="BT536" s="315"/>
      <c r="BU536" s="324"/>
      <c r="BV536" s="324"/>
      <c r="BW536" s="324"/>
      <c r="BX536" s="324"/>
      <c r="BY536" s="324"/>
      <c r="BZ536" s="324"/>
      <c r="CA536" s="324"/>
      <c r="CB536" s="293"/>
      <c r="CC536" s="294"/>
      <c r="CD536" s="294"/>
      <c r="CE536" s="294"/>
      <c r="CF536" s="294"/>
      <c r="CG536" s="294"/>
      <c r="CH536" s="295"/>
      <c r="CI536" s="62">
        <f t="shared" si="26"/>
        <v>0</v>
      </c>
    </row>
    <row r="537" spans="1:87" ht="35.1" customHeight="1" x14ac:dyDescent="0.25">
      <c r="A537" s="40">
        <f t="shared" si="25"/>
        <v>525</v>
      </c>
      <c r="B537" s="305"/>
      <c r="C537" s="305"/>
      <c r="D537" s="316"/>
      <c r="E537" s="316"/>
      <c r="F537" s="316"/>
      <c r="G537" s="317"/>
      <c r="H537" s="318"/>
      <c r="I537" s="47"/>
      <c r="J537" s="71"/>
      <c r="K537" s="308"/>
      <c r="L537" s="308"/>
      <c r="M537" s="319"/>
      <c r="N537" s="319"/>
      <c r="O537" s="310"/>
      <c r="P537" s="310"/>
      <c r="Q537" s="320"/>
      <c r="R537" s="320"/>
      <c r="S537" s="298"/>
      <c r="T537" s="299"/>
      <c r="U537" s="298"/>
      <c r="V537" s="299"/>
      <c r="W537" s="296"/>
      <c r="X537" s="297"/>
      <c r="Y537" s="296"/>
      <c r="Z537" s="297"/>
      <c r="AA537" s="298"/>
      <c r="AB537" s="299"/>
      <c r="AC537" s="298"/>
      <c r="AD537" s="299"/>
      <c r="AE537" s="296"/>
      <c r="AF537" s="297"/>
      <c r="AG537" s="296"/>
      <c r="AH537" s="297"/>
      <c r="AI537" s="298"/>
      <c r="AJ537" s="299"/>
      <c r="AK537" s="298"/>
      <c r="AL537" s="299"/>
      <c r="AM537" s="296"/>
      <c r="AN537" s="297"/>
      <c r="AO537" s="296"/>
      <c r="AP537" s="297"/>
      <c r="AQ537" s="298"/>
      <c r="AR537" s="299"/>
      <c r="AS537" s="298"/>
      <c r="AT537" s="299"/>
      <c r="AU537" s="296"/>
      <c r="AV537" s="297"/>
      <c r="AW537" s="296"/>
      <c r="AX537" s="297"/>
      <c r="AY537" s="298"/>
      <c r="AZ537" s="299"/>
      <c r="BA537" s="298"/>
      <c r="BB537" s="299"/>
      <c r="BC537" s="296"/>
      <c r="BD537" s="297"/>
      <c r="BE537" s="296"/>
      <c r="BF537" s="297"/>
      <c r="BG537" s="298"/>
      <c r="BH537" s="299"/>
      <c r="BI537" s="298"/>
      <c r="BJ537" s="299"/>
      <c r="BK537" s="296"/>
      <c r="BL537" s="297"/>
      <c r="BM537" s="296"/>
      <c r="BN537" s="297"/>
      <c r="BO537" s="300"/>
      <c r="BP537" s="300"/>
      <c r="BQ537" s="300"/>
      <c r="BR537" s="66"/>
      <c r="BS537" s="301"/>
      <c r="BT537" s="302"/>
      <c r="BU537" s="324"/>
      <c r="BV537" s="324"/>
      <c r="BW537" s="324"/>
      <c r="BX537" s="324"/>
      <c r="BY537" s="324"/>
      <c r="BZ537" s="324"/>
      <c r="CA537" s="324"/>
      <c r="CB537" s="293"/>
      <c r="CC537" s="294"/>
      <c r="CD537" s="294"/>
      <c r="CE537" s="294"/>
      <c r="CF537" s="294"/>
      <c r="CG537" s="294"/>
      <c r="CH537" s="295"/>
      <c r="CI537" s="62">
        <f t="shared" si="26"/>
        <v>0</v>
      </c>
    </row>
    <row r="538" spans="1:87" ht="35.1" customHeight="1" x14ac:dyDescent="0.25">
      <c r="A538" s="40">
        <f t="shared" si="25"/>
        <v>526</v>
      </c>
      <c r="B538" s="304"/>
      <c r="C538" s="304"/>
      <c r="D538" s="305"/>
      <c r="E538" s="305"/>
      <c r="F538" s="305"/>
      <c r="G538" s="306"/>
      <c r="H538" s="307"/>
      <c r="I538" s="47"/>
      <c r="J538" s="72"/>
      <c r="K538" s="308"/>
      <c r="L538" s="308"/>
      <c r="M538" s="309"/>
      <c r="N538" s="309"/>
      <c r="O538" s="310"/>
      <c r="P538" s="310"/>
      <c r="Q538" s="311"/>
      <c r="R538" s="311"/>
      <c r="S538" s="298"/>
      <c r="T538" s="299"/>
      <c r="U538" s="298"/>
      <c r="V538" s="299"/>
      <c r="W538" s="312"/>
      <c r="X538" s="313"/>
      <c r="Y538" s="312"/>
      <c r="Z538" s="313"/>
      <c r="AA538" s="298"/>
      <c r="AB538" s="299"/>
      <c r="AC538" s="298"/>
      <c r="AD538" s="299"/>
      <c r="AE538" s="312"/>
      <c r="AF538" s="313"/>
      <c r="AG538" s="312"/>
      <c r="AH538" s="313"/>
      <c r="AI538" s="298"/>
      <c r="AJ538" s="299"/>
      <c r="AK538" s="298"/>
      <c r="AL538" s="299"/>
      <c r="AM538" s="312"/>
      <c r="AN538" s="313"/>
      <c r="AO538" s="312"/>
      <c r="AP538" s="313"/>
      <c r="AQ538" s="298"/>
      <c r="AR538" s="299"/>
      <c r="AS538" s="298"/>
      <c r="AT538" s="299"/>
      <c r="AU538" s="312"/>
      <c r="AV538" s="313"/>
      <c r="AW538" s="312"/>
      <c r="AX538" s="313"/>
      <c r="AY538" s="298"/>
      <c r="AZ538" s="299"/>
      <c r="BA538" s="298"/>
      <c r="BB538" s="299"/>
      <c r="BC538" s="312"/>
      <c r="BD538" s="313"/>
      <c r="BE538" s="312"/>
      <c r="BF538" s="313"/>
      <c r="BG538" s="298"/>
      <c r="BH538" s="299"/>
      <c r="BI538" s="298"/>
      <c r="BJ538" s="299"/>
      <c r="BK538" s="312"/>
      <c r="BL538" s="313"/>
      <c r="BM538" s="312"/>
      <c r="BN538" s="313"/>
      <c r="BO538" s="300"/>
      <c r="BP538" s="300"/>
      <c r="BQ538" s="300"/>
      <c r="BR538" s="66"/>
      <c r="BS538" s="314"/>
      <c r="BT538" s="315"/>
      <c r="BU538" s="324"/>
      <c r="BV538" s="324"/>
      <c r="BW538" s="324"/>
      <c r="BX538" s="324"/>
      <c r="BY538" s="324"/>
      <c r="BZ538" s="324"/>
      <c r="CA538" s="324"/>
      <c r="CB538" s="293"/>
      <c r="CC538" s="294"/>
      <c r="CD538" s="294"/>
      <c r="CE538" s="294"/>
      <c r="CF538" s="294"/>
      <c r="CG538" s="294"/>
      <c r="CH538" s="295"/>
      <c r="CI538" s="62">
        <f t="shared" si="26"/>
        <v>0</v>
      </c>
    </row>
    <row r="539" spans="1:87" ht="35.1" customHeight="1" x14ac:dyDescent="0.25">
      <c r="A539" s="40">
        <f t="shared" si="25"/>
        <v>527</v>
      </c>
      <c r="B539" s="305"/>
      <c r="C539" s="305"/>
      <c r="D539" s="316"/>
      <c r="E539" s="316"/>
      <c r="F539" s="316"/>
      <c r="G539" s="317"/>
      <c r="H539" s="318"/>
      <c r="I539" s="47"/>
      <c r="J539" s="71"/>
      <c r="K539" s="308"/>
      <c r="L539" s="308"/>
      <c r="M539" s="319"/>
      <c r="N539" s="319"/>
      <c r="O539" s="310"/>
      <c r="P539" s="310"/>
      <c r="Q539" s="320"/>
      <c r="R539" s="320"/>
      <c r="S539" s="298"/>
      <c r="T539" s="299"/>
      <c r="U539" s="298"/>
      <c r="V539" s="299"/>
      <c r="W539" s="296"/>
      <c r="X539" s="297"/>
      <c r="Y539" s="296"/>
      <c r="Z539" s="297"/>
      <c r="AA539" s="298"/>
      <c r="AB539" s="299"/>
      <c r="AC539" s="298"/>
      <c r="AD539" s="299"/>
      <c r="AE539" s="296"/>
      <c r="AF539" s="297"/>
      <c r="AG539" s="296"/>
      <c r="AH539" s="297"/>
      <c r="AI539" s="298"/>
      <c r="AJ539" s="299"/>
      <c r="AK539" s="298"/>
      <c r="AL539" s="299"/>
      <c r="AM539" s="296"/>
      <c r="AN539" s="297"/>
      <c r="AO539" s="296"/>
      <c r="AP539" s="297"/>
      <c r="AQ539" s="298"/>
      <c r="AR539" s="299"/>
      <c r="AS539" s="298"/>
      <c r="AT539" s="299"/>
      <c r="AU539" s="296"/>
      <c r="AV539" s="297"/>
      <c r="AW539" s="296"/>
      <c r="AX539" s="297"/>
      <c r="AY539" s="298"/>
      <c r="AZ539" s="299"/>
      <c r="BA539" s="298"/>
      <c r="BB539" s="299"/>
      <c r="BC539" s="296"/>
      <c r="BD539" s="297"/>
      <c r="BE539" s="296"/>
      <c r="BF539" s="297"/>
      <c r="BG539" s="298"/>
      <c r="BH539" s="299"/>
      <c r="BI539" s="298"/>
      <c r="BJ539" s="299"/>
      <c r="BK539" s="296"/>
      <c r="BL539" s="297"/>
      <c r="BM539" s="296"/>
      <c r="BN539" s="297"/>
      <c r="BO539" s="300"/>
      <c r="BP539" s="300"/>
      <c r="BQ539" s="300"/>
      <c r="BR539" s="66"/>
      <c r="BS539" s="301"/>
      <c r="BT539" s="302"/>
      <c r="BU539" s="324"/>
      <c r="BV539" s="324"/>
      <c r="BW539" s="324"/>
      <c r="BX539" s="324"/>
      <c r="BY539" s="324"/>
      <c r="BZ539" s="324"/>
      <c r="CA539" s="324"/>
      <c r="CB539" s="293"/>
      <c r="CC539" s="294"/>
      <c r="CD539" s="294"/>
      <c r="CE539" s="294"/>
      <c r="CF539" s="294"/>
      <c r="CG539" s="294"/>
      <c r="CH539" s="295"/>
      <c r="CI539" s="62">
        <f t="shared" si="26"/>
        <v>0</v>
      </c>
    </row>
    <row r="540" spans="1:87" ht="35.1" customHeight="1" x14ac:dyDescent="0.25">
      <c r="A540" s="40">
        <f t="shared" si="25"/>
        <v>528</v>
      </c>
      <c r="B540" s="304"/>
      <c r="C540" s="304"/>
      <c r="D540" s="305"/>
      <c r="E540" s="305"/>
      <c r="F540" s="305"/>
      <c r="G540" s="306"/>
      <c r="H540" s="307"/>
      <c r="I540" s="47"/>
      <c r="J540" s="72"/>
      <c r="K540" s="308"/>
      <c r="L540" s="308"/>
      <c r="M540" s="309"/>
      <c r="N540" s="309"/>
      <c r="O540" s="310"/>
      <c r="P540" s="310"/>
      <c r="Q540" s="311"/>
      <c r="R540" s="311"/>
      <c r="S540" s="298"/>
      <c r="T540" s="299"/>
      <c r="U540" s="298"/>
      <c r="V540" s="299"/>
      <c r="W540" s="312"/>
      <c r="X540" s="313"/>
      <c r="Y540" s="312"/>
      <c r="Z540" s="313"/>
      <c r="AA540" s="298"/>
      <c r="AB540" s="299"/>
      <c r="AC540" s="298"/>
      <c r="AD540" s="299"/>
      <c r="AE540" s="312"/>
      <c r="AF540" s="313"/>
      <c r="AG540" s="312"/>
      <c r="AH540" s="313"/>
      <c r="AI540" s="298"/>
      <c r="AJ540" s="299"/>
      <c r="AK540" s="298"/>
      <c r="AL540" s="299"/>
      <c r="AM540" s="312"/>
      <c r="AN540" s="313"/>
      <c r="AO540" s="312"/>
      <c r="AP540" s="313"/>
      <c r="AQ540" s="298"/>
      <c r="AR540" s="299"/>
      <c r="AS540" s="298"/>
      <c r="AT540" s="299"/>
      <c r="AU540" s="312"/>
      <c r="AV540" s="313"/>
      <c r="AW540" s="312"/>
      <c r="AX540" s="313"/>
      <c r="AY540" s="298"/>
      <c r="AZ540" s="299"/>
      <c r="BA540" s="298"/>
      <c r="BB540" s="299"/>
      <c r="BC540" s="312"/>
      <c r="BD540" s="313"/>
      <c r="BE540" s="312"/>
      <c r="BF540" s="313"/>
      <c r="BG540" s="298"/>
      <c r="BH540" s="299"/>
      <c r="BI540" s="298"/>
      <c r="BJ540" s="299"/>
      <c r="BK540" s="312"/>
      <c r="BL540" s="313"/>
      <c r="BM540" s="312"/>
      <c r="BN540" s="313"/>
      <c r="BO540" s="300"/>
      <c r="BP540" s="300"/>
      <c r="BQ540" s="300"/>
      <c r="BR540" s="66"/>
      <c r="BS540" s="314"/>
      <c r="BT540" s="315"/>
      <c r="BU540" s="324"/>
      <c r="BV540" s="324"/>
      <c r="BW540" s="324"/>
      <c r="BX540" s="324"/>
      <c r="BY540" s="324"/>
      <c r="BZ540" s="324"/>
      <c r="CA540" s="324"/>
      <c r="CB540" s="293"/>
      <c r="CC540" s="294"/>
      <c r="CD540" s="294"/>
      <c r="CE540" s="294"/>
      <c r="CF540" s="294"/>
      <c r="CG540" s="294"/>
      <c r="CH540" s="295"/>
      <c r="CI540" s="62">
        <f t="shared" si="26"/>
        <v>0</v>
      </c>
    </row>
    <row r="541" spans="1:87" ht="35.1" customHeight="1" x14ac:dyDescent="0.25">
      <c r="A541" s="40">
        <f t="shared" si="25"/>
        <v>529</v>
      </c>
      <c r="B541" s="305"/>
      <c r="C541" s="305"/>
      <c r="D541" s="316"/>
      <c r="E541" s="316"/>
      <c r="F541" s="316"/>
      <c r="G541" s="317"/>
      <c r="H541" s="318"/>
      <c r="I541" s="47"/>
      <c r="J541" s="71"/>
      <c r="K541" s="308"/>
      <c r="L541" s="308"/>
      <c r="M541" s="319"/>
      <c r="N541" s="319"/>
      <c r="O541" s="310"/>
      <c r="P541" s="310"/>
      <c r="Q541" s="320"/>
      <c r="R541" s="320"/>
      <c r="S541" s="298"/>
      <c r="T541" s="299"/>
      <c r="U541" s="298"/>
      <c r="V541" s="299"/>
      <c r="W541" s="296"/>
      <c r="X541" s="297"/>
      <c r="Y541" s="296"/>
      <c r="Z541" s="297"/>
      <c r="AA541" s="298"/>
      <c r="AB541" s="299"/>
      <c r="AC541" s="298"/>
      <c r="AD541" s="299"/>
      <c r="AE541" s="296"/>
      <c r="AF541" s="297"/>
      <c r="AG541" s="296"/>
      <c r="AH541" s="297"/>
      <c r="AI541" s="298"/>
      <c r="AJ541" s="299"/>
      <c r="AK541" s="298"/>
      <c r="AL541" s="299"/>
      <c r="AM541" s="296"/>
      <c r="AN541" s="297"/>
      <c r="AO541" s="296"/>
      <c r="AP541" s="297"/>
      <c r="AQ541" s="298"/>
      <c r="AR541" s="299"/>
      <c r="AS541" s="298"/>
      <c r="AT541" s="299"/>
      <c r="AU541" s="296"/>
      <c r="AV541" s="297"/>
      <c r="AW541" s="296"/>
      <c r="AX541" s="297"/>
      <c r="AY541" s="298"/>
      <c r="AZ541" s="299"/>
      <c r="BA541" s="298"/>
      <c r="BB541" s="299"/>
      <c r="BC541" s="296"/>
      <c r="BD541" s="297"/>
      <c r="BE541" s="296"/>
      <c r="BF541" s="297"/>
      <c r="BG541" s="298"/>
      <c r="BH541" s="299"/>
      <c r="BI541" s="298"/>
      <c r="BJ541" s="299"/>
      <c r="BK541" s="296"/>
      <c r="BL541" s="297"/>
      <c r="BM541" s="296"/>
      <c r="BN541" s="297"/>
      <c r="BO541" s="300"/>
      <c r="BP541" s="300"/>
      <c r="BQ541" s="300"/>
      <c r="BR541" s="66"/>
      <c r="BS541" s="301"/>
      <c r="BT541" s="302"/>
      <c r="BU541" s="324"/>
      <c r="BV541" s="324"/>
      <c r="BW541" s="324"/>
      <c r="BX541" s="324"/>
      <c r="BY541" s="324"/>
      <c r="BZ541" s="324"/>
      <c r="CA541" s="324"/>
      <c r="CB541" s="293"/>
      <c r="CC541" s="294"/>
      <c r="CD541" s="294"/>
      <c r="CE541" s="294"/>
      <c r="CF541" s="294"/>
      <c r="CG541" s="294"/>
      <c r="CH541" s="295"/>
      <c r="CI541" s="62">
        <f t="shared" si="26"/>
        <v>0</v>
      </c>
    </row>
    <row r="542" spans="1:87" ht="35.1" customHeight="1" x14ac:dyDescent="0.25">
      <c r="A542" s="40">
        <f t="shared" si="25"/>
        <v>530</v>
      </c>
      <c r="B542" s="304"/>
      <c r="C542" s="304"/>
      <c r="D542" s="305"/>
      <c r="E542" s="305"/>
      <c r="F542" s="305"/>
      <c r="G542" s="306"/>
      <c r="H542" s="307"/>
      <c r="I542" s="47"/>
      <c r="J542" s="72"/>
      <c r="K542" s="308"/>
      <c r="L542" s="308"/>
      <c r="M542" s="309"/>
      <c r="N542" s="309"/>
      <c r="O542" s="310"/>
      <c r="P542" s="310"/>
      <c r="Q542" s="311"/>
      <c r="R542" s="311"/>
      <c r="S542" s="298"/>
      <c r="T542" s="299"/>
      <c r="U542" s="298"/>
      <c r="V542" s="299"/>
      <c r="W542" s="312"/>
      <c r="X542" s="313"/>
      <c r="Y542" s="312"/>
      <c r="Z542" s="313"/>
      <c r="AA542" s="298"/>
      <c r="AB542" s="299"/>
      <c r="AC542" s="298"/>
      <c r="AD542" s="299"/>
      <c r="AE542" s="312"/>
      <c r="AF542" s="313"/>
      <c r="AG542" s="312"/>
      <c r="AH542" s="313"/>
      <c r="AI542" s="298"/>
      <c r="AJ542" s="299"/>
      <c r="AK542" s="298"/>
      <c r="AL542" s="299"/>
      <c r="AM542" s="312"/>
      <c r="AN542" s="313"/>
      <c r="AO542" s="312"/>
      <c r="AP542" s="313"/>
      <c r="AQ542" s="298"/>
      <c r="AR542" s="299"/>
      <c r="AS542" s="298"/>
      <c r="AT542" s="299"/>
      <c r="AU542" s="312"/>
      <c r="AV542" s="313"/>
      <c r="AW542" s="312"/>
      <c r="AX542" s="313"/>
      <c r="AY542" s="298"/>
      <c r="AZ542" s="299"/>
      <c r="BA542" s="298"/>
      <c r="BB542" s="299"/>
      <c r="BC542" s="312"/>
      <c r="BD542" s="313"/>
      <c r="BE542" s="312"/>
      <c r="BF542" s="313"/>
      <c r="BG542" s="298"/>
      <c r="BH542" s="299"/>
      <c r="BI542" s="298"/>
      <c r="BJ542" s="299"/>
      <c r="BK542" s="312"/>
      <c r="BL542" s="313"/>
      <c r="BM542" s="312"/>
      <c r="BN542" s="313"/>
      <c r="BO542" s="300"/>
      <c r="BP542" s="300"/>
      <c r="BQ542" s="300"/>
      <c r="BR542" s="66"/>
      <c r="BS542" s="314"/>
      <c r="BT542" s="315"/>
      <c r="BU542" s="324"/>
      <c r="BV542" s="324"/>
      <c r="BW542" s="324"/>
      <c r="BX542" s="324"/>
      <c r="BY542" s="324"/>
      <c r="BZ542" s="324"/>
      <c r="CA542" s="324"/>
      <c r="CB542" s="293"/>
      <c r="CC542" s="294"/>
      <c r="CD542" s="294"/>
      <c r="CE542" s="294"/>
      <c r="CF542" s="294"/>
      <c r="CG542" s="294"/>
      <c r="CH542" s="295"/>
      <c r="CI542" s="62">
        <f t="shared" si="26"/>
        <v>0</v>
      </c>
    </row>
    <row r="543" spans="1:87" ht="35.1" customHeight="1" x14ac:dyDescent="0.25">
      <c r="A543" s="40">
        <f t="shared" si="25"/>
        <v>531</v>
      </c>
      <c r="B543" s="305"/>
      <c r="C543" s="305"/>
      <c r="D543" s="316"/>
      <c r="E543" s="316"/>
      <c r="F543" s="316"/>
      <c r="G543" s="317"/>
      <c r="H543" s="318"/>
      <c r="I543" s="47"/>
      <c r="J543" s="71"/>
      <c r="K543" s="308"/>
      <c r="L543" s="308"/>
      <c r="M543" s="319"/>
      <c r="N543" s="319"/>
      <c r="O543" s="310"/>
      <c r="P543" s="310"/>
      <c r="Q543" s="320"/>
      <c r="R543" s="320"/>
      <c r="S543" s="298"/>
      <c r="T543" s="299"/>
      <c r="U543" s="298"/>
      <c r="V543" s="299"/>
      <c r="W543" s="296"/>
      <c r="X543" s="297"/>
      <c r="Y543" s="296"/>
      <c r="Z543" s="297"/>
      <c r="AA543" s="298"/>
      <c r="AB543" s="299"/>
      <c r="AC543" s="298"/>
      <c r="AD543" s="299"/>
      <c r="AE543" s="296"/>
      <c r="AF543" s="297"/>
      <c r="AG543" s="296"/>
      <c r="AH543" s="297"/>
      <c r="AI543" s="298"/>
      <c r="AJ543" s="299"/>
      <c r="AK543" s="298"/>
      <c r="AL543" s="299"/>
      <c r="AM543" s="296"/>
      <c r="AN543" s="297"/>
      <c r="AO543" s="296"/>
      <c r="AP543" s="297"/>
      <c r="AQ543" s="298"/>
      <c r="AR543" s="299"/>
      <c r="AS543" s="298"/>
      <c r="AT543" s="299"/>
      <c r="AU543" s="296"/>
      <c r="AV543" s="297"/>
      <c r="AW543" s="296"/>
      <c r="AX543" s="297"/>
      <c r="AY543" s="298"/>
      <c r="AZ543" s="299"/>
      <c r="BA543" s="298"/>
      <c r="BB543" s="299"/>
      <c r="BC543" s="296"/>
      <c r="BD543" s="297"/>
      <c r="BE543" s="296"/>
      <c r="BF543" s="297"/>
      <c r="BG543" s="298"/>
      <c r="BH543" s="299"/>
      <c r="BI543" s="298"/>
      <c r="BJ543" s="299"/>
      <c r="BK543" s="296"/>
      <c r="BL543" s="297"/>
      <c r="BM543" s="296"/>
      <c r="BN543" s="297"/>
      <c r="BO543" s="300"/>
      <c r="BP543" s="300"/>
      <c r="BQ543" s="300"/>
      <c r="BR543" s="66"/>
      <c r="BS543" s="301"/>
      <c r="BT543" s="302"/>
      <c r="BU543" s="324"/>
      <c r="BV543" s="324"/>
      <c r="BW543" s="324"/>
      <c r="BX543" s="324"/>
      <c r="BY543" s="324"/>
      <c r="BZ543" s="324"/>
      <c r="CA543" s="324"/>
      <c r="CB543" s="293"/>
      <c r="CC543" s="294"/>
      <c r="CD543" s="294"/>
      <c r="CE543" s="294"/>
      <c r="CF543" s="294"/>
      <c r="CG543" s="294"/>
      <c r="CH543" s="295"/>
      <c r="CI543" s="62">
        <f t="shared" si="26"/>
        <v>0</v>
      </c>
    </row>
    <row r="544" spans="1:87" ht="35.1" customHeight="1" x14ac:dyDescent="0.25">
      <c r="A544" s="40">
        <f t="shared" si="25"/>
        <v>532</v>
      </c>
      <c r="B544" s="304"/>
      <c r="C544" s="304"/>
      <c r="D544" s="305"/>
      <c r="E544" s="305"/>
      <c r="F544" s="305"/>
      <c r="G544" s="306"/>
      <c r="H544" s="307"/>
      <c r="I544" s="47"/>
      <c r="J544" s="72"/>
      <c r="K544" s="308"/>
      <c r="L544" s="308"/>
      <c r="M544" s="309"/>
      <c r="N544" s="309"/>
      <c r="O544" s="310"/>
      <c r="P544" s="310"/>
      <c r="Q544" s="311"/>
      <c r="R544" s="311"/>
      <c r="S544" s="298"/>
      <c r="T544" s="299"/>
      <c r="U544" s="298"/>
      <c r="V544" s="299"/>
      <c r="W544" s="312"/>
      <c r="X544" s="313"/>
      <c r="Y544" s="312"/>
      <c r="Z544" s="313"/>
      <c r="AA544" s="298"/>
      <c r="AB544" s="299"/>
      <c r="AC544" s="298"/>
      <c r="AD544" s="299"/>
      <c r="AE544" s="312"/>
      <c r="AF544" s="313"/>
      <c r="AG544" s="312"/>
      <c r="AH544" s="313"/>
      <c r="AI544" s="298"/>
      <c r="AJ544" s="299"/>
      <c r="AK544" s="298"/>
      <c r="AL544" s="299"/>
      <c r="AM544" s="312"/>
      <c r="AN544" s="313"/>
      <c r="AO544" s="312"/>
      <c r="AP544" s="313"/>
      <c r="AQ544" s="298"/>
      <c r="AR544" s="299"/>
      <c r="AS544" s="298"/>
      <c r="AT544" s="299"/>
      <c r="AU544" s="312"/>
      <c r="AV544" s="313"/>
      <c r="AW544" s="312"/>
      <c r="AX544" s="313"/>
      <c r="AY544" s="298"/>
      <c r="AZ544" s="299"/>
      <c r="BA544" s="298"/>
      <c r="BB544" s="299"/>
      <c r="BC544" s="312"/>
      <c r="BD544" s="313"/>
      <c r="BE544" s="312"/>
      <c r="BF544" s="313"/>
      <c r="BG544" s="298"/>
      <c r="BH544" s="299"/>
      <c r="BI544" s="298"/>
      <c r="BJ544" s="299"/>
      <c r="BK544" s="312"/>
      <c r="BL544" s="313"/>
      <c r="BM544" s="312"/>
      <c r="BN544" s="313"/>
      <c r="BO544" s="300"/>
      <c r="BP544" s="300"/>
      <c r="BQ544" s="300"/>
      <c r="BR544" s="66"/>
      <c r="BS544" s="314"/>
      <c r="BT544" s="315"/>
      <c r="BU544" s="324"/>
      <c r="BV544" s="324"/>
      <c r="BW544" s="324"/>
      <c r="BX544" s="324"/>
      <c r="BY544" s="324"/>
      <c r="BZ544" s="324"/>
      <c r="CA544" s="324"/>
      <c r="CB544" s="293"/>
      <c r="CC544" s="294"/>
      <c r="CD544" s="294"/>
      <c r="CE544" s="294"/>
      <c r="CF544" s="294"/>
      <c r="CG544" s="294"/>
      <c r="CH544" s="295"/>
      <c r="CI544" s="62">
        <f t="shared" si="26"/>
        <v>0</v>
      </c>
    </row>
    <row r="545" spans="1:87" ht="35.1" customHeight="1" x14ac:dyDescent="0.25">
      <c r="A545" s="40">
        <f>ROW(A533)</f>
        <v>533</v>
      </c>
      <c r="B545" s="305"/>
      <c r="C545" s="305"/>
      <c r="D545" s="316"/>
      <c r="E545" s="316"/>
      <c r="F545" s="316"/>
      <c r="G545" s="317"/>
      <c r="H545" s="318"/>
      <c r="I545" s="47"/>
      <c r="J545" s="71"/>
      <c r="K545" s="308"/>
      <c r="L545" s="308"/>
      <c r="M545" s="319"/>
      <c r="N545" s="319"/>
      <c r="O545" s="310"/>
      <c r="P545" s="310"/>
      <c r="Q545" s="320"/>
      <c r="R545" s="320"/>
      <c r="S545" s="298"/>
      <c r="T545" s="299"/>
      <c r="U545" s="298"/>
      <c r="V545" s="299"/>
      <c r="W545" s="296"/>
      <c r="X545" s="297"/>
      <c r="Y545" s="296"/>
      <c r="Z545" s="297"/>
      <c r="AA545" s="298"/>
      <c r="AB545" s="299"/>
      <c r="AC545" s="298"/>
      <c r="AD545" s="299"/>
      <c r="AE545" s="296"/>
      <c r="AF545" s="297"/>
      <c r="AG545" s="296"/>
      <c r="AH545" s="297"/>
      <c r="AI545" s="298"/>
      <c r="AJ545" s="299"/>
      <c r="AK545" s="298"/>
      <c r="AL545" s="299"/>
      <c r="AM545" s="296"/>
      <c r="AN545" s="297"/>
      <c r="AO545" s="296"/>
      <c r="AP545" s="297"/>
      <c r="AQ545" s="298"/>
      <c r="AR545" s="299"/>
      <c r="AS545" s="298"/>
      <c r="AT545" s="299"/>
      <c r="AU545" s="296"/>
      <c r="AV545" s="297"/>
      <c r="AW545" s="296"/>
      <c r="AX545" s="297"/>
      <c r="AY545" s="298"/>
      <c r="AZ545" s="299"/>
      <c r="BA545" s="298"/>
      <c r="BB545" s="299"/>
      <c r="BC545" s="296"/>
      <c r="BD545" s="297"/>
      <c r="BE545" s="296"/>
      <c r="BF545" s="297"/>
      <c r="BG545" s="298"/>
      <c r="BH545" s="299"/>
      <c r="BI545" s="298"/>
      <c r="BJ545" s="299"/>
      <c r="BK545" s="296"/>
      <c r="BL545" s="297"/>
      <c r="BM545" s="296"/>
      <c r="BN545" s="297"/>
      <c r="BO545" s="321"/>
      <c r="BP545" s="322"/>
      <c r="BQ545" s="323"/>
      <c r="BR545" s="66"/>
      <c r="BS545" s="301"/>
      <c r="BT545" s="302"/>
      <c r="BU545" s="324"/>
      <c r="BV545" s="324"/>
      <c r="BW545" s="324"/>
      <c r="BX545" s="324"/>
      <c r="BY545" s="324"/>
      <c r="BZ545" s="324"/>
      <c r="CA545" s="324"/>
      <c r="CB545" s="293"/>
      <c r="CC545" s="294"/>
      <c r="CD545" s="294"/>
      <c r="CE545" s="294"/>
      <c r="CF545" s="294"/>
      <c r="CG545" s="294"/>
      <c r="CH545" s="295"/>
      <c r="CI545" s="62">
        <f t="shared" si="26"/>
        <v>0</v>
      </c>
    </row>
    <row r="546" spans="1:87" ht="35.1" customHeight="1" x14ac:dyDescent="0.25">
      <c r="A546" s="40">
        <f t="shared" ref="A546:A572" si="27">ROW(A534)</f>
        <v>534</v>
      </c>
      <c r="B546" s="304"/>
      <c r="C546" s="304"/>
      <c r="D546" s="305"/>
      <c r="E546" s="305"/>
      <c r="F546" s="305"/>
      <c r="G546" s="306"/>
      <c r="H546" s="307"/>
      <c r="I546" s="47"/>
      <c r="J546" s="72"/>
      <c r="K546" s="308"/>
      <c r="L546" s="308"/>
      <c r="M546" s="309"/>
      <c r="N546" s="309"/>
      <c r="O546" s="310"/>
      <c r="P546" s="310"/>
      <c r="Q546" s="311"/>
      <c r="R546" s="311"/>
      <c r="S546" s="298"/>
      <c r="T546" s="299"/>
      <c r="U546" s="298"/>
      <c r="V546" s="299"/>
      <c r="W546" s="312"/>
      <c r="X546" s="313"/>
      <c r="Y546" s="312"/>
      <c r="Z546" s="313"/>
      <c r="AA546" s="298"/>
      <c r="AB546" s="299"/>
      <c r="AC546" s="298"/>
      <c r="AD546" s="299"/>
      <c r="AE546" s="312"/>
      <c r="AF546" s="313"/>
      <c r="AG546" s="312"/>
      <c r="AH546" s="313"/>
      <c r="AI546" s="298"/>
      <c r="AJ546" s="299"/>
      <c r="AK546" s="298"/>
      <c r="AL546" s="299"/>
      <c r="AM546" s="312"/>
      <c r="AN546" s="313"/>
      <c r="AO546" s="312"/>
      <c r="AP546" s="313"/>
      <c r="AQ546" s="298"/>
      <c r="AR546" s="299"/>
      <c r="AS546" s="298"/>
      <c r="AT546" s="299"/>
      <c r="AU546" s="312"/>
      <c r="AV546" s="313"/>
      <c r="AW546" s="312"/>
      <c r="AX546" s="313"/>
      <c r="AY546" s="298"/>
      <c r="AZ546" s="299"/>
      <c r="BA546" s="298"/>
      <c r="BB546" s="299"/>
      <c r="BC546" s="312"/>
      <c r="BD546" s="313"/>
      <c r="BE546" s="312"/>
      <c r="BF546" s="313"/>
      <c r="BG546" s="298"/>
      <c r="BH546" s="299"/>
      <c r="BI546" s="298"/>
      <c r="BJ546" s="299"/>
      <c r="BK546" s="312"/>
      <c r="BL546" s="313"/>
      <c r="BM546" s="312"/>
      <c r="BN546" s="313"/>
      <c r="BO546" s="300"/>
      <c r="BP546" s="300"/>
      <c r="BQ546" s="300"/>
      <c r="BR546" s="66"/>
      <c r="BS546" s="314"/>
      <c r="BT546" s="315"/>
      <c r="BU546" s="324"/>
      <c r="BV546" s="324"/>
      <c r="BW546" s="324"/>
      <c r="BX546" s="324"/>
      <c r="BY546" s="324"/>
      <c r="BZ546" s="324"/>
      <c r="CA546" s="324"/>
      <c r="CB546" s="293"/>
      <c r="CC546" s="294"/>
      <c r="CD546" s="294"/>
      <c r="CE546" s="294"/>
      <c r="CF546" s="294"/>
      <c r="CG546" s="294"/>
      <c r="CH546" s="295"/>
      <c r="CI546" s="62">
        <f t="shared" si="26"/>
        <v>0</v>
      </c>
    </row>
    <row r="547" spans="1:87" ht="35.1" customHeight="1" x14ac:dyDescent="0.25">
      <c r="A547" s="40">
        <f t="shared" si="27"/>
        <v>535</v>
      </c>
      <c r="B547" s="305"/>
      <c r="C547" s="305"/>
      <c r="D547" s="316"/>
      <c r="E547" s="316"/>
      <c r="F547" s="316"/>
      <c r="G547" s="317"/>
      <c r="H547" s="318"/>
      <c r="I547" s="47"/>
      <c r="J547" s="71"/>
      <c r="K547" s="308"/>
      <c r="L547" s="308"/>
      <c r="M547" s="319"/>
      <c r="N547" s="319"/>
      <c r="O547" s="310"/>
      <c r="P547" s="310"/>
      <c r="Q547" s="320"/>
      <c r="R547" s="320"/>
      <c r="S547" s="298"/>
      <c r="T547" s="299"/>
      <c r="U547" s="298"/>
      <c r="V547" s="299"/>
      <c r="W547" s="296"/>
      <c r="X547" s="297"/>
      <c r="Y547" s="296"/>
      <c r="Z547" s="297"/>
      <c r="AA547" s="298"/>
      <c r="AB547" s="299"/>
      <c r="AC547" s="298"/>
      <c r="AD547" s="299"/>
      <c r="AE547" s="296"/>
      <c r="AF547" s="297"/>
      <c r="AG547" s="296"/>
      <c r="AH547" s="297"/>
      <c r="AI547" s="298"/>
      <c r="AJ547" s="299"/>
      <c r="AK547" s="298"/>
      <c r="AL547" s="299"/>
      <c r="AM547" s="296"/>
      <c r="AN547" s="297"/>
      <c r="AO547" s="296"/>
      <c r="AP547" s="297"/>
      <c r="AQ547" s="298"/>
      <c r="AR547" s="299"/>
      <c r="AS547" s="298"/>
      <c r="AT547" s="299"/>
      <c r="AU547" s="296"/>
      <c r="AV547" s="297"/>
      <c r="AW547" s="296"/>
      <c r="AX547" s="297"/>
      <c r="AY547" s="298"/>
      <c r="AZ547" s="299"/>
      <c r="BA547" s="298"/>
      <c r="BB547" s="299"/>
      <c r="BC547" s="296"/>
      <c r="BD547" s="297"/>
      <c r="BE547" s="296"/>
      <c r="BF547" s="297"/>
      <c r="BG547" s="298"/>
      <c r="BH547" s="299"/>
      <c r="BI547" s="298"/>
      <c r="BJ547" s="299"/>
      <c r="BK547" s="296"/>
      <c r="BL547" s="297"/>
      <c r="BM547" s="296"/>
      <c r="BN547" s="297"/>
      <c r="BO547" s="300"/>
      <c r="BP547" s="300"/>
      <c r="BQ547" s="300"/>
      <c r="BR547" s="66"/>
      <c r="BS547" s="301"/>
      <c r="BT547" s="302"/>
      <c r="BU547" s="324"/>
      <c r="BV547" s="324"/>
      <c r="BW547" s="324"/>
      <c r="BX547" s="324"/>
      <c r="BY547" s="324"/>
      <c r="BZ547" s="324"/>
      <c r="CA547" s="324"/>
      <c r="CB547" s="293"/>
      <c r="CC547" s="294"/>
      <c r="CD547" s="294"/>
      <c r="CE547" s="294"/>
      <c r="CF547" s="294"/>
      <c r="CG547" s="294"/>
      <c r="CH547" s="295"/>
      <c r="CI547" s="62">
        <f t="shared" si="26"/>
        <v>0</v>
      </c>
    </row>
    <row r="548" spans="1:87" ht="35.1" customHeight="1" x14ac:dyDescent="0.25">
      <c r="A548" s="40">
        <f t="shared" si="27"/>
        <v>536</v>
      </c>
      <c r="B548" s="304"/>
      <c r="C548" s="304"/>
      <c r="D548" s="305"/>
      <c r="E548" s="305"/>
      <c r="F548" s="305"/>
      <c r="G548" s="306"/>
      <c r="H548" s="307"/>
      <c r="I548" s="47"/>
      <c r="J548" s="72"/>
      <c r="K548" s="308"/>
      <c r="L548" s="308"/>
      <c r="M548" s="309"/>
      <c r="N548" s="309"/>
      <c r="O548" s="310"/>
      <c r="P548" s="310"/>
      <c r="Q548" s="311"/>
      <c r="R548" s="311"/>
      <c r="S548" s="298"/>
      <c r="T548" s="299"/>
      <c r="U548" s="298"/>
      <c r="V548" s="299"/>
      <c r="W548" s="312"/>
      <c r="X548" s="313"/>
      <c r="Y548" s="312"/>
      <c r="Z548" s="313"/>
      <c r="AA548" s="298"/>
      <c r="AB548" s="299"/>
      <c r="AC548" s="298"/>
      <c r="AD548" s="299"/>
      <c r="AE548" s="312"/>
      <c r="AF548" s="313"/>
      <c r="AG548" s="312"/>
      <c r="AH548" s="313"/>
      <c r="AI548" s="298"/>
      <c r="AJ548" s="299"/>
      <c r="AK548" s="298"/>
      <c r="AL548" s="299"/>
      <c r="AM548" s="312"/>
      <c r="AN548" s="313"/>
      <c r="AO548" s="312"/>
      <c r="AP548" s="313"/>
      <c r="AQ548" s="298"/>
      <c r="AR548" s="299"/>
      <c r="AS548" s="298"/>
      <c r="AT548" s="299"/>
      <c r="AU548" s="312"/>
      <c r="AV548" s="313"/>
      <c r="AW548" s="312"/>
      <c r="AX548" s="313"/>
      <c r="AY548" s="298"/>
      <c r="AZ548" s="299"/>
      <c r="BA548" s="298"/>
      <c r="BB548" s="299"/>
      <c r="BC548" s="312"/>
      <c r="BD548" s="313"/>
      <c r="BE548" s="312"/>
      <c r="BF548" s="313"/>
      <c r="BG548" s="298"/>
      <c r="BH548" s="299"/>
      <c r="BI548" s="298"/>
      <c r="BJ548" s="299"/>
      <c r="BK548" s="312"/>
      <c r="BL548" s="313"/>
      <c r="BM548" s="312"/>
      <c r="BN548" s="313"/>
      <c r="BO548" s="300"/>
      <c r="BP548" s="300"/>
      <c r="BQ548" s="300"/>
      <c r="BR548" s="66"/>
      <c r="BS548" s="314"/>
      <c r="BT548" s="315"/>
      <c r="BU548" s="324"/>
      <c r="BV548" s="324"/>
      <c r="BW548" s="324"/>
      <c r="BX548" s="324"/>
      <c r="BY548" s="324"/>
      <c r="BZ548" s="324"/>
      <c r="CA548" s="324"/>
      <c r="CB548" s="293"/>
      <c r="CC548" s="294"/>
      <c r="CD548" s="294"/>
      <c r="CE548" s="294"/>
      <c r="CF548" s="294"/>
      <c r="CG548" s="294"/>
      <c r="CH548" s="295"/>
      <c r="CI548" s="62">
        <f t="shared" si="26"/>
        <v>0</v>
      </c>
    </row>
    <row r="549" spans="1:87" ht="35.1" customHeight="1" x14ac:dyDescent="0.25">
      <c r="A549" s="40">
        <f t="shared" si="27"/>
        <v>537</v>
      </c>
      <c r="B549" s="305"/>
      <c r="C549" s="305"/>
      <c r="D549" s="316"/>
      <c r="E549" s="316"/>
      <c r="F549" s="316"/>
      <c r="G549" s="317"/>
      <c r="H549" s="318"/>
      <c r="I549" s="47"/>
      <c r="J549" s="71"/>
      <c r="K549" s="308"/>
      <c r="L549" s="308"/>
      <c r="M549" s="319"/>
      <c r="N549" s="319"/>
      <c r="O549" s="310"/>
      <c r="P549" s="310"/>
      <c r="Q549" s="320"/>
      <c r="R549" s="320"/>
      <c r="S549" s="298"/>
      <c r="T549" s="299"/>
      <c r="U549" s="298"/>
      <c r="V549" s="299"/>
      <c r="W549" s="296"/>
      <c r="X549" s="297"/>
      <c r="Y549" s="296"/>
      <c r="Z549" s="297"/>
      <c r="AA549" s="298"/>
      <c r="AB549" s="299"/>
      <c r="AC549" s="298"/>
      <c r="AD549" s="299"/>
      <c r="AE549" s="296"/>
      <c r="AF549" s="297"/>
      <c r="AG549" s="296"/>
      <c r="AH549" s="297"/>
      <c r="AI549" s="298"/>
      <c r="AJ549" s="299"/>
      <c r="AK549" s="298"/>
      <c r="AL549" s="299"/>
      <c r="AM549" s="296"/>
      <c r="AN549" s="297"/>
      <c r="AO549" s="296"/>
      <c r="AP549" s="297"/>
      <c r="AQ549" s="298"/>
      <c r="AR549" s="299"/>
      <c r="AS549" s="298"/>
      <c r="AT549" s="299"/>
      <c r="AU549" s="296"/>
      <c r="AV549" s="297"/>
      <c r="AW549" s="296"/>
      <c r="AX549" s="297"/>
      <c r="AY549" s="298"/>
      <c r="AZ549" s="299"/>
      <c r="BA549" s="298"/>
      <c r="BB549" s="299"/>
      <c r="BC549" s="296"/>
      <c r="BD549" s="297"/>
      <c r="BE549" s="296"/>
      <c r="BF549" s="297"/>
      <c r="BG549" s="298"/>
      <c r="BH549" s="299"/>
      <c r="BI549" s="298"/>
      <c r="BJ549" s="299"/>
      <c r="BK549" s="296"/>
      <c r="BL549" s="297"/>
      <c r="BM549" s="296"/>
      <c r="BN549" s="297"/>
      <c r="BO549" s="300"/>
      <c r="BP549" s="300"/>
      <c r="BQ549" s="300"/>
      <c r="BR549" s="66"/>
      <c r="BS549" s="301"/>
      <c r="BT549" s="302"/>
      <c r="BU549" s="324"/>
      <c r="BV549" s="324"/>
      <c r="BW549" s="324"/>
      <c r="BX549" s="324"/>
      <c r="BY549" s="324"/>
      <c r="BZ549" s="324"/>
      <c r="CA549" s="324"/>
      <c r="CB549" s="293"/>
      <c r="CC549" s="294"/>
      <c r="CD549" s="294"/>
      <c r="CE549" s="294"/>
      <c r="CF549" s="294"/>
      <c r="CG549" s="294"/>
      <c r="CH549" s="295"/>
      <c r="CI549" s="62">
        <f t="shared" si="26"/>
        <v>0</v>
      </c>
    </row>
    <row r="550" spans="1:87" ht="35.1" customHeight="1" x14ac:dyDescent="0.25">
      <c r="A550" s="40">
        <f t="shared" si="27"/>
        <v>538</v>
      </c>
      <c r="B550" s="304"/>
      <c r="C550" s="304"/>
      <c r="D550" s="305"/>
      <c r="E550" s="305"/>
      <c r="F550" s="305"/>
      <c r="G550" s="306"/>
      <c r="H550" s="307"/>
      <c r="I550" s="47"/>
      <c r="J550" s="72"/>
      <c r="K550" s="308"/>
      <c r="L550" s="308"/>
      <c r="M550" s="309"/>
      <c r="N550" s="309"/>
      <c r="O550" s="310"/>
      <c r="P550" s="310"/>
      <c r="Q550" s="311"/>
      <c r="R550" s="311"/>
      <c r="S550" s="298"/>
      <c r="T550" s="299"/>
      <c r="U550" s="298"/>
      <c r="V550" s="299"/>
      <c r="W550" s="312"/>
      <c r="X550" s="313"/>
      <c r="Y550" s="312"/>
      <c r="Z550" s="313"/>
      <c r="AA550" s="298"/>
      <c r="AB550" s="299"/>
      <c r="AC550" s="298"/>
      <c r="AD550" s="299"/>
      <c r="AE550" s="312"/>
      <c r="AF550" s="313"/>
      <c r="AG550" s="312"/>
      <c r="AH550" s="313"/>
      <c r="AI550" s="298"/>
      <c r="AJ550" s="299"/>
      <c r="AK550" s="298"/>
      <c r="AL550" s="299"/>
      <c r="AM550" s="312"/>
      <c r="AN550" s="313"/>
      <c r="AO550" s="312"/>
      <c r="AP550" s="313"/>
      <c r="AQ550" s="298"/>
      <c r="AR550" s="299"/>
      <c r="AS550" s="298"/>
      <c r="AT550" s="299"/>
      <c r="AU550" s="312"/>
      <c r="AV550" s="313"/>
      <c r="AW550" s="312"/>
      <c r="AX550" s="313"/>
      <c r="AY550" s="298"/>
      <c r="AZ550" s="299"/>
      <c r="BA550" s="298"/>
      <c r="BB550" s="299"/>
      <c r="BC550" s="312"/>
      <c r="BD550" s="313"/>
      <c r="BE550" s="312"/>
      <c r="BF550" s="313"/>
      <c r="BG550" s="298"/>
      <c r="BH550" s="299"/>
      <c r="BI550" s="298"/>
      <c r="BJ550" s="299"/>
      <c r="BK550" s="312"/>
      <c r="BL550" s="313"/>
      <c r="BM550" s="312"/>
      <c r="BN550" s="313"/>
      <c r="BO550" s="300"/>
      <c r="BP550" s="300"/>
      <c r="BQ550" s="300"/>
      <c r="BR550" s="66"/>
      <c r="BS550" s="314"/>
      <c r="BT550" s="315"/>
      <c r="BU550" s="324"/>
      <c r="BV550" s="324"/>
      <c r="BW550" s="324"/>
      <c r="BX550" s="324"/>
      <c r="BY550" s="324"/>
      <c r="BZ550" s="324"/>
      <c r="CA550" s="324"/>
      <c r="CB550" s="293"/>
      <c r="CC550" s="294"/>
      <c r="CD550" s="294"/>
      <c r="CE550" s="294"/>
      <c r="CF550" s="294"/>
      <c r="CG550" s="294"/>
      <c r="CH550" s="295"/>
      <c r="CI550" s="62">
        <f t="shared" si="26"/>
        <v>0</v>
      </c>
    </row>
    <row r="551" spans="1:87" ht="35.1" customHeight="1" x14ac:dyDescent="0.25">
      <c r="A551" s="40">
        <f t="shared" si="27"/>
        <v>539</v>
      </c>
      <c r="B551" s="305"/>
      <c r="C551" s="305"/>
      <c r="D551" s="316"/>
      <c r="E551" s="316"/>
      <c r="F551" s="316"/>
      <c r="G551" s="317"/>
      <c r="H551" s="318"/>
      <c r="I551" s="47"/>
      <c r="J551" s="71"/>
      <c r="K551" s="308"/>
      <c r="L551" s="308"/>
      <c r="M551" s="319"/>
      <c r="N551" s="319"/>
      <c r="O551" s="310"/>
      <c r="P551" s="310"/>
      <c r="Q551" s="320"/>
      <c r="R551" s="320"/>
      <c r="S551" s="298"/>
      <c r="T551" s="299"/>
      <c r="U551" s="298"/>
      <c r="V551" s="299"/>
      <c r="W551" s="296"/>
      <c r="X551" s="297"/>
      <c r="Y551" s="296"/>
      <c r="Z551" s="297"/>
      <c r="AA551" s="298"/>
      <c r="AB551" s="299"/>
      <c r="AC551" s="298"/>
      <c r="AD551" s="299"/>
      <c r="AE551" s="296"/>
      <c r="AF551" s="297"/>
      <c r="AG551" s="296"/>
      <c r="AH551" s="297"/>
      <c r="AI551" s="298"/>
      <c r="AJ551" s="299"/>
      <c r="AK551" s="298"/>
      <c r="AL551" s="299"/>
      <c r="AM551" s="296"/>
      <c r="AN551" s="297"/>
      <c r="AO551" s="296"/>
      <c r="AP551" s="297"/>
      <c r="AQ551" s="298"/>
      <c r="AR551" s="299"/>
      <c r="AS551" s="298"/>
      <c r="AT551" s="299"/>
      <c r="AU551" s="296"/>
      <c r="AV551" s="297"/>
      <c r="AW551" s="296"/>
      <c r="AX551" s="297"/>
      <c r="AY551" s="298"/>
      <c r="AZ551" s="299"/>
      <c r="BA551" s="298"/>
      <c r="BB551" s="299"/>
      <c r="BC551" s="296"/>
      <c r="BD551" s="297"/>
      <c r="BE551" s="296"/>
      <c r="BF551" s="297"/>
      <c r="BG551" s="298"/>
      <c r="BH551" s="299"/>
      <c r="BI551" s="298"/>
      <c r="BJ551" s="299"/>
      <c r="BK551" s="296"/>
      <c r="BL551" s="297"/>
      <c r="BM551" s="296"/>
      <c r="BN551" s="297"/>
      <c r="BO551" s="300"/>
      <c r="BP551" s="300"/>
      <c r="BQ551" s="300"/>
      <c r="BR551" s="66"/>
      <c r="BS551" s="301"/>
      <c r="BT551" s="302"/>
      <c r="BU551" s="324"/>
      <c r="BV551" s="324"/>
      <c r="BW551" s="324"/>
      <c r="BX551" s="324"/>
      <c r="BY551" s="324"/>
      <c r="BZ551" s="324"/>
      <c r="CA551" s="324"/>
      <c r="CB551" s="293"/>
      <c r="CC551" s="294"/>
      <c r="CD551" s="294"/>
      <c r="CE551" s="294"/>
      <c r="CF551" s="294"/>
      <c r="CG551" s="294"/>
      <c r="CH551" s="295"/>
      <c r="CI551" s="62">
        <f t="shared" si="26"/>
        <v>0</v>
      </c>
    </row>
    <row r="552" spans="1:87" ht="35.1" customHeight="1" x14ac:dyDescent="0.25">
      <c r="A552" s="40">
        <f t="shared" si="27"/>
        <v>540</v>
      </c>
      <c r="B552" s="304"/>
      <c r="C552" s="304"/>
      <c r="D552" s="305"/>
      <c r="E552" s="305"/>
      <c r="F552" s="305"/>
      <c r="G552" s="306"/>
      <c r="H552" s="307"/>
      <c r="I552" s="47"/>
      <c r="J552" s="72"/>
      <c r="K552" s="308"/>
      <c r="L552" s="308"/>
      <c r="M552" s="309"/>
      <c r="N552" s="309"/>
      <c r="O552" s="310"/>
      <c r="P552" s="310"/>
      <c r="Q552" s="311"/>
      <c r="R552" s="311"/>
      <c r="S552" s="298"/>
      <c r="T552" s="299"/>
      <c r="U552" s="298"/>
      <c r="V552" s="299"/>
      <c r="W552" s="312"/>
      <c r="X552" s="313"/>
      <c r="Y552" s="312"/>
      <c r="Z552" s="313"/>
      <c r="AA552" s="298"/>
      <c r="AB552" s="299"/>
      <c r="AC552" s="298"/>
      <c r="AD552" s="299"/>
      <c r="AE552" s="312"/>
      <c r="AF552" s="313"/>
      <c r="AG552" s="312"/>
      <c r="AH552" s="313"/>
      <c r="AI552" s="298"/>
      <c r="AJ552" s="299"/>
      <c r="AK552" s="298"/>
      <c r="AL552" s="299"/>
      <c r="AM552" s="312"/>
      <c r="AN552" s="313"/>
      <c r="AO552" s="312"/>
      <c r="AP552" s="313"/>
      <c r="AQ552" s="298"/>
      <c r="AR552" s="299"/>
      <c r="AS552" s="298"/>
      <c r="AT552" s="299"/>
      <c r="AU552" s="312"/>
      <c r="AV552" s="313"/>
      <c r="AW552" s="312"/>
      <c r="AX552" s="313"/>
      <c r="AY552" s="298"/>
      <c r="AZ552" s="299"/>
      <c r="BA552" s="298"/>
      <c r="BB552" s="299"/>
      <c r="BC552" s="312"/>
      <c r="BD552" s="313"/>
      <c r="BE552" s="312"/>
      <c r="BF552" s="313"/>
      <c r="BG552" s="298"/>
      <c r="BH552" s="299"/>
      <c r="BI552" s="298"/>
      <c r="BJ552" s="299"/>
      <c r="BK552" s="312"/>
      <c r="BL552" s="313"/>
      <c r="BM552" s="312"/>
      <c r="BN552" s="313"/>
      <c r="BO552" s="300"/>
      <c r="BP552" s="300"/>
      <c r="BQ552" s="300"/>
      <c r="BR552" s="66"/>
      <c r="BS552" s="314"/>
      <c r="BT552" s="315"/>
      <c r="BU552" s="324"/>
      <c r="BV552" s="324"/>
      <c r="BW552" s="324"/>
      <c r="BX552" s="324"/>
      <c r="BY552" s="324"/>
      <c r="BZ552" s="324"/>
      <c r="CA552" s="324"/>
      <c r="CB552" s="293"/>
      <c r="CC552" s="294"/>
      <c r="CD552" s="294"/>
      <c r="CE552" s="294"/>
      <c r="CF552" s="294"/>
      <c r="CG552" s="294"/>
      <c r="CH552" s="295"/>
      <c r="CI552" s="62">
        <f t="shared" si="26"/>
        <v>0</v>
      </c>
    </row>
    <row r="553" spans="1:87" ht="35.1" customHeight="1" x14ac:dyDescent="0.25">
      <c r="A553" s="40">
        <f t="shared" si="27"/>
        <v>541</v>
      </c>
      <c r="B553" s="305"/>
      <c r="C553" s="305"/>
      <c r="D553" s="316"/>
      <c r="E553" s="316"/>
      <c r="F553" s="316"/>
      <c r="G553" s="317"/>
      <c r="H553" s="318"/>
      <c r="I553" s="47"/>
      <c r="J553" s="71"/>
      <c r="K553" s="308"/>
      <c r="L553" s="308"/>
      <c r="M553" s="319"/>
      <c r="N553" s="319"/>
      <c r="O553" s="310"/>
      <c r="P553" s="310"/>
      <c r="Q553" s="320"/>
      <c r="R553" s="320"/>
      <c r="S553" s="298"/>
      <c r="T553" s="299"/>
      <c r="U553" s="298"/>
      <c r="V553" s="299"/>
      <c r="W553" s="296"/>
      <c r="X553" s="297"/>
      <c r="Y553" s="296"/>
      <c r="Z553" s="297"/>
      <c r="AA553" s="298"/>
      <c r="AB553" s="299"/>
      <c r="AC553" s="298"/>
      <c r="AD553" s="299"/>
      <c r="AE553" s="296"/>
      <c r="AF553" s="297"/>
      <c r="AG553" s="296"/>
      <c r="AH553" s="297"/>
      <c r="AI553" s="298"/>
      <c r="AJ553" s="299"/>
      <c r="AK553" s="298"/>
      <c r="AL553" s="299"/>
      <c r="AM553" s="296"/>
      <c r="AN553" s="297"/>
      <c r="AO553" s="296"/>
      <c r="AP553" s="297"/>
      <c r="AQ553" s="298"/>
      <c r="AR553" s="299"/>
      <c r="AS553" s="298"/>
      <c r="AT553" s="299"/>
      <c r="AU553" s="296"/>
      <c r="AV553" s="297"/>
      <c r="AW553" s="296"/>
      <c r="AX553" s="297"/>
      <c r="AY553" s="298"/>
      <c r="AZ553" s="299"/>
      <c r="BA553" s="298"/>
      <c r="BB553" s="299"/>
      <c r="BC553" s="296"/>
      <c r="BD553" s="297"/>
      <c r="BE553" s="296"/>
      <c r="BF553" s="297"/>
      <c r="BG553" s="298"/>
      <c r="BH553" s="299"/>
      <c r="BI553" s="298"/>
      <c r="BJ553" s="299"/>
      <c r="BK553" s="296"/>
      <c r="BL553" s="297"/>
      <c r="BM553" s="296"/>
      <c r="BN553" s="297"/>
      <c r="BO553" s="300"/>
      <c r="BP553" s="300"/>
      <c r="BQ553" s="300"/>
      <c r="BR553" s="66"/>
      <c r="BS553" s="301"/>
      <c r="BT553" s="302"/>
      <c r="BU553" s="324"/>
      <c r="BV553" s="324"/>
      <c r="BW553" s="324"/>
      <c r="BX553" s="324"/>
      <c r="BY553" s="324"/>
      <c r="BZ553" s="324"/>
      <c r="CA553" s="324"/>
      <c r="CB553" s="293"/>
      <c r="CC553" s="294"/>
      <c r="CD553" s="294"/>
      <c r="CE553" s="294"/>
      <c r="CF553" s="294"/>
      <c r="CG553" s="294"/>
      <c r="CH553" s="295"/>
      <c r="CI553" s="62">
        <f t="shared" si="26"/>
        <v>0</v>
      </c>
    </row>
    <row r="554" spans="1:87" ht="35.1" customHeight="1" x14ac:dyDescent="0.25">
      <c r="A554" s="40">
        <f t="shared" si="27"/>
        <v>542</v>
      </c>
      <c r="B554" s="304"/>
      <c r="C554" s="304"/>
      <c r="D554" s="305"/>
      <c r="E554" s="305"/>
      <c r="F554" s="305"/>
      <c r="G554" s="306"/>
      <c r="H554" s="307"/>
      <c r="I554" s="47"/>
      <c r="J554" s="72"/>
      <c r="K554" s="308"/>
      <c r="L554" s="308"/>
      <c r="M554" s="309"/>
      <c r="N554" s="309"/>
      <c r="O554" s="310"/>
      <c r="P554" s="310"/>
      <c r="Q554" s="311"/>
      <c r="R554" s="311"/>
      <c r="S554" s="298"/>
      <c r="T554" s="299"/>
      <c r="U554" s="298"/>
      <c r="V554" s="299"/>
      <c r="W554" s="312"/>
      <c r="X554" s="313"/>
      <c r="Y554" s="312"/>
      <c r="Z554" s="313"/>
      <c r="AA554" s="298"/>
      <c r="AB554" s="299"/>
      <c r="AC554" s="298"/>
      <c r="AD554" s="299"/>
      <c r="AE554" s="312"/>
      <c r="AF554" s="313"/>
      <c r="AG554" s="312"/>
      <c r="AH554" s="313"/>
      <c r="AI554" s="298"/>
      <c r="AJ554" s="299"/>
      <c r="AK554" s="298"/>
      <c r="AL554" s="299"/>
      <c r="AM554" s="312"/>
      <c r="AN554" s="313"/>
      <c r="AO554" s="312"/>
      <c r="AP554" s="313"/>
      <c r="AQ554" s="298"/>
      <c r="AR554" s="299"/>
      <c r="AS554" s="298"/>
      <c r="AT554" s="299"/>
      <c r="AU554" s="312"/>
      <c r="AV554" s="313"/>
      <c r="AW554" s="312"/>
      <c r="AX554" s="313"/>
      <c r="AY554" s="298"/>
      <c r="AZ554" s="299"/>
      <c r="BA554" s="298"/>
      <c r="BB554" s="299"/>
      <c r="BC554" s="312"/>
      <c r="BD554" s="313"/>
      <c r="BE554" s="312"/>
      <c r="BF554" s="313"/>
      <c r="BG554" s="298"/>
      <c r="BH554" s="299"/>
      <c r="BI554" s="298"/>
      <c r="BJ554" s="299"/>
      <c r="BK554" s="312"/>
      <c r="BL554" s="313"/>
      <c r="BM554" s="312"/>
      <c r="BN554" s="313"/>
      <c r="BO554" s="300"/>
      <c r="BP554" s="300"/>
      <c r="BQ554" s="300"/>
      <c r="BR554" s="66"/>
      <c r="BS554" s="314"/>
      <c r="BT554" s="315"/>
      <c r="BU554" s="324"/>
      <c r="BV554" s="324"/>
      <c r="BW554" s="324"/>
      <c r="BX554" s="324"/>
      <c r="BY554" s="324"/>
      <c r="BZ554" s="324"/>
      <c r="CA554" s="324"/>
      <c r="CB554" s="293"/>
      <c r="CC554" s="294"/>
      <c r="CD554" s="294"/>
      <c r="CE554" s="294"/>
      <c r="CF554" s="294"/>
      <c r="CG554" s="294"/>
      <c r="CH554" s="295"/>
      <c r="CI554" s="62">
        <f t="shared" si="26"/>
        <v>0</v>
      </c>
    </row>
    <row r="555" spans="1:87" ht="35.1" customHeight="1" x14ac:dyDescent="0.25">
      <c r="A555" s="40">
        <f t="shared" si="27"/>
        <v>543</v>
      </c>
      <c r="B555" s="305"/>
      <c r="C555" s="305"/>
      <c r="D555" s="316"/>
      <c r="E555" s="316"/>
      <c r="F555" s="316"/>
      <c r="G555" s="317"/>
      <c r="H555" s="318"/>
      <c r="I555" s="47"/>
      <c r="J555" s="71"/>
      <c r="K555" s="308"/>
      <c r="L555" s="308"/>
      <c r="M555" s="319"/>
      <c r="N555" s="319"/>
      <c r="O555" s="310"/>
      <c r="P555" s="310"/>
      <c r="Q555" s="320"/>
      <c r="R555" s="320"/>
      <c r="S555" s="298"/>
      <c r="T555" s="299"/>
      <c r="U555" s="298"/>
      <c r="V555" s="299"/>
      <c r="W555" s="296"/>
      <c r="X555" s="297"/>
      <c r="Y555" s="296"/>
      <c r="Z555" s="297"/>
      <c r="AA555" s="298"/>
      <c r="AB555" s="299"/>
      <c r="AC555" s="298"/>
      <c r="AD555" s="299"/>
      <c r="AE555" s="296"/>
      <c r="AF555" s="297"/>
      <c r="AG555" s="296"/>
      <c r="AH555" s="297"/>
      <c r="AI555" s="298"/>
      <c r="AJ555" s="299"/>
      <c r="AK555" s="298"/>
      <c r="AL555" s="299"/>
      <c r="AM555" s="296"/>
      <c r="AN555" s="297"/>
      <c r="AO555" s="296"/>
      <c r="AP555" s="297"/>
      <c r="AQ555" s="298"/>
      <c r="AR555" s="299"/>
      <c r="AS555" s="298"/>
      <c r="AT555" s="299"/>
      <c r="AU555" s="296"/>
      <c r="AV555" s="297"/>
      <c r="AW555" s="296"/>
      <c r="AX555" s="297"/>
      <c r="AY555" s="298"/>
      <c r="AZ555" s="299"/>
      <c r="BA555" s="298"/>
      <c r="BB555" s="299"/>
      <c r="BC555" s="296"/>
      <c r="BD555" s="297"/>
      <c r="BE555" s="296"/>
      <c r="BF555" s="297"/>
      <c r="BG555" s="298"/>
      <c r="BH555" s="299"/>
      <c r="BI555" s="298"/>
      <c r="BJ555" s="299"/>
      <c r="BK555" s="296"/>
      <c r="BL555" s="297"/>
      <c r="BM555" s="296"/>
      <c r="BN555" s="297"/>
      <c r="BO555" s="300"/>
      <c r="BP555" s="300"/>
      <c r="BQ555" s="300"/>
      <c r="BR555" s="66"/>
      <c r="BS555" s="301"/>
      <c r="BT555" s="302"/>
      <c r="BU555" s="324"/>
      <c r="BV555" s="324"/>
      <c r="BW555" s="324"/>
      <c r="BX555" s="324"/>
      <c r="BY555" s="324"/>
      <c r="BZ555" s="324"/>
      <c r="CA555" s="324"/>
      <c r="CB555" s="293"/>
      <c r="CC555" s="294"/>
      <c r="CD555" s="294"/>
      <c r="CE555" s="294"/>
      <c r="CF555" s="294"/>
      <c r="CG555" s="294"/>
      <c r="CH555" s="295"/>
      <c r="CI555" s="62">
        <f t="shared" si="26"/>
        <v>0</v>
      </c>
    </row>
    <row r="556" spans="1:87" ht="35.1" customHeight="1" x14ac:dyDescent="0.25">
      <c r="A556" s="40">
        <f t="shared" si="27"/>
        <v>544</v>
      </c>
      <c r="B556" s="304"/>
      <c r="C556" s="304"/>
      <c r="D556" s="305"/>
      <c r="E556" s="305"/>
      <c r="F556" s="305"/>
      <c r="G556" s="306"/>
      <c r="H556" s="307"/>
      <c r="I556" s="47"/>
      <c r="J556" s="72"/>
      <c r="K556" s="308"/>
      <c r="L556" s="308"/>
      <c r="M556" s="309"/>
      <c r="N556" s="309"/>
      <c r="O556" s="310"/>
      <c r="P556" s="310"/>
      <c r="Q556" s="311"/>
      <c r="R556" s="311"/>
      <c r="S556" s="298"/>
      <c r="T556" s="299"/>
      <c r="U556" s="298"/>
      <c r="V556" s="299"/>
      <c r="W556" s="312"/>
      <c r="X556" s="313"/>
      <c r="Y556" s="312"/>
      <c r="Z556" s="313"/>
      <c r="AA556" s="298"/>
      <c r="AB556" s="299"/>
      <c r="AC556" s="298"/>
      <c r="AD556" s="299"/>
      <c r="AE556" s="312"/>
      <c r="AF556" s="313"/>
      <c r="AG556" s="312"/>
      <c r="AH556" s="313"/>
      <c r="AI556" s="298"/>
      <c r="AJ556" s="299"/>
      <c r="AK556" s="298"/>
      <c r="AL556" s="299"/>
      <c r="AM556" s="312"/>
      <c r="AN556" s="313"/>
      <c r="AO556" s="312"/>
      <c r="AP556" s="313"/>
      <c r="AQ556" s="298"/>
      <c r="AR556" s="299"/>
      <c r="AS556" s="298"/>
      <c r="AT556" s="299"/>
      <c r="AU556" s="312"/>
      <c r="AV556" s="313"/>
      <c r="AW556" s="312"/>
      <c r="AX556" s="313"/>
      <c r="AY556" s="298"/>
      <c r="AZ556" s="299"/>
      <c r="BA556" s="298"/>
      <c r="BB556" s="299"/>
      <c r="BC556" s="312"/>
      <c r="BD556" s="313"/>
      <c r="BE556" s="312"/>
      <c r="BF556" s="313"/>
      <c r="BG556" s="298"/>
      <c r="BH556" s="299"/>
      <c r="BI556" s="298"/>
      <c r="BJ556" s="299"/>
      <c r="BK556" s="312"/>
      <c r="BL556" s="313"/>
      <c r="BM556" s="312"/>
      <c r="BN556" s="313"/>
      <c r="BO556" s="300"/>
      <c r="BP556" s="300"/>
      <c r="BQ556" s="300"/>
      <c r="BR556" s="66"/>
      <c r="BS556" s="314"/>
      <c r="BT556" s="315"/>
      <c r="BU556" s="324"/>
      <c r="BV556" s="324"/>
      <c r="BW556" s="324"/>
      <c r="BX556" s="324"/>
      <c r="BY556" s="324"/>
      <c r="BZ556" s="324"/>
      <c r="CA556" s="324"/>
      <c r="CB556" s="293"/>
      <c r="CC556" s="294"/>
      <c r="CD556" s="294"/>
      <c r="CE556" s="294"/>
      <c r="CF556" s="294"/>
      <c r="CG556" s="294"/>
      <c r="CH556" s="295"/>
      <c r="CI556" s="62">
        <f t="shared" si="26"/>
        <v>0</v>
      </c>
    </row>
    <row r="557" spans="1:87" ht="35.1" customHeight="1" x14ac:dyDescent="0.25">
      <c r="A557" s="40">
        <f t="shared" si="27"/>
        <v>545</v>
      </c>
      <c r="B557" s="305"/>
      <c r="C557" s="305"/>
      <c r="D557" s="316"/>
      <c r="E557" s="316"/>
      <c r="F557" s="316"/>
      <c r="G557" s="317"/>
      <c r="H557" s="318"/>
      <c r="I557" s="47"/>
      <c r="J557" s="71"/>
      <c r="K557" s="308"/>
      <c r="L557" s="308"/>
      <c r="M557" s="319"/>
      <c r="N557" s="319"/>
      <c r="O557" s="310"/>
      <c r="P557" s="310"/>
      <c r="Q557" s="320"/>
      <c r="R557" s="320"/>
      <c r="S557" s="298"/>
      <c r="T557" s="299"/>
      <c r="U557" s="298"/>
      <c r="V557" s="299"/>
      <c r="W557" s="296"/>
      <c r="X557" s="297"/>
      <c r="Y557" s="296"/>
      <c r="Z557" s="297"/>
      <c r="AA557" s="298"/>
      <c r="AB557" s="299"/>
      <c r="AC557" s="298"/>
      <c r="AD557" s="299"/>
      <c r="AE557" s="296"/>
      <c r="AF557" s="297"/>
      <c r="AG557" s="296"/>
      <c r="AH557" s="297"/>
      <c r="AI557" s="298"/>
      <c r="AJ557" s="299"/>
      <c r="AK557" s="298"/>
      <c r="AL557" s="299"/>
      <c r="AM557" s="296"/>
      <c r="AN557" s="297"/>
      <c r="AO557" s="296"/>
      <c r="AP557" s="297"/>
      <c r="AQ557" s="298"/>
      <c r="AR557" s="299"/>
      <c r="AS557" s="298"/>
      <c r="AT557" s="299"/>
      <c r="AU557" s="296"/>
      <c r="AV557" s="297"/>
      <c r="AW557" s="296"/>
      <c r="AX557" s="297"/>
      <c r="AY557" s="298"/>
      <c r="AZ557" s="299"/>
      <c r="BA557" s="298"/>
      <c r="BB557" s="299"/>
      <c r="BC557" s="296"/>
      <c r="BD557" s="297"/>
      <c r="BE557" s="296"/>
      <c r="BF557" s="297"/>
      <c r="BG557" s="298"/>
      <c r="BH557" s="299"/>
      <c r="BI557" s="298"/>
      <c r="BJ557" s="299"/>
      <c r="BK557" s="296"/>
      <c r="BL557" s="297"/>
      <c r="BM557" s="296"/>
      <c r="BN557" s="297"/>
      <c r="BO557" s="300"/>
      <c r="BP557" s="300"/>
      <c r="BQ557" s="300"/>
      <c r="BR557" s="66"/>
      <c r="BS557" s="301"/>
      <c r="BT557" s="302"/>
      <c r="BU557" s="324"/>
      <c r="BV557" s="324"/>
      <c r="BW557" s="324"/>
      <c r="BX557" s="324"/>
      <c r="BY557" s="324"/>
      <c r="BZ557" s="324"/>
      <c r="CA557" s="324"/>
      <c r="CB557" s="293"/>
      <c r="CC557" s="294"/>
      <c r="CD557" s="294"/>
      <c r="CE557" s="294"/>
      <c r="CF557" s="294"/>
      <c r="CG557" s="294"/>
      <c r="CH557" s="295"/>
      <c r="CI557" s="62">
        <f t="shared" si="26"/>
        <v>0</v>
      </c>
    </row>
    <row r="558" spans="1:87" ht="35.1" customHeight="1" x14ac:dyDescent="0.25">
      <c r="A558" s="40">
        <f t="shared" si="27"/>
        <v>546</v>
      </c>
      <c r="B558" s="304"/>
      <c r="C558" s="304"/>
      <c r="D558" s="305"/>
      <c r="E558" s="305"/>
      <c r="F558" s="305"/>
      <c r="G558" s="306"/>
      <c r="H558" s="307"/>
      <c r="I558" s="47"/>
      <c r="J558" s="72"/>
      <c r="K558" s="308"/>
      <c r="L558" s="308"/>
      <c r="M558" s="309"/>
      <c r="N558" s="309"/>
      <c r="O558" s="310"/>
      <c r="P558" s="310"/>
      <c r="Q558" s="311"/>
      <c r="R558" s="311"/>
      <c r="S558" s="298"/>
      <c r="T558" s="299"/>
      <c r="U558" s="298"/>
      <c r="V558" s="299"/>
      <c r="W558" s="312"/>
      <c r="X558" s="313"/>
      <c r="Y558" s="312"/>
      <c r="Z558" s="313"/>
      <c r="AA558" s="298"/>
      <c r="AB558" s="299"/>
      <c r="AC558" s="298"/>
      <c r="AD558" s="299"/>
      <c r="AE558" s="312"/>
      <c r="AF558" s="313"/>
      <c r="AG558" s="312"/>
      <c r="AH558" s="313"/>
      <c r="AI558" s="298"/>
      <c r="AJ558" s="299"/>
      <c r="AK558" s="298"/>
      <c r="AL558" s="299"/>
      <c r="AM558" s="312"/>
      <c r="AN558" s="313"/>
      <c r="AO558" s="312"/>
      <c r="AP558" s="313"/>
      <c r="AQ558" s="298"/>
      <c r="AR558" s="299"/>
      <c r="AS558" s="298"/>
      <c r="AT558" s="299"/>
      <c r="AU558" s="312"/>
      <c r="AV558" s="313"/>
      <c r="AW558" s="312"/>
      <c r="AX558" s="313"/>
      <c r="AY558" s="298"/>
      <c r="AZ558" s="299"/>
      <c r="BA558" s="298"/>
      <c r="BB558" s="299"/>
      <c r="BC558" s="312"/>
      <c r="BD558" s="313"/>
      <c r="BE558" s="312"/>
      <c r="BF558" s="313"/>
      <c r="BG558" s="298"/>
      <c r="BH558" s="299"/>
      <c r="BI558" s="298"/>
      <c r="BJ558" s="299"/>
      <c r="BK558" s="312"/>
      <c r="BL558" s="313"/>
      <c r="BM558" s="312"/>
      <c r="BN558" s="313"/>
      <c r="BO558" s="300"/>
      <c r="BP558" s="300"/>
      <c r="BQ558" s="300"/>
      <c r="BR558" s="66"/>
      <c r="BS558" s="314"/>
      <c r="BT558" s="315"/>
      <c r="BU558" s="324"/>
      <c r="BV558" s="324"/>
      <c r="BW558" s="324"/>
      <c r="BX558" s="324"/>
      <c r="BY558" s="324"/>
      <c r="BZ558" s="324"/>
      <c r="CA558" s="324"/>
      <c r="CB558" s="293"/>
      <c r="CC558" s="294"/>
      <c r="CD558" s="294"/>
      <c r="CE558" s="294"/>
      <c r="CF558" s="294"/>
      <c r="CG558" s="294"/>
      <c r="CH558" s="295"/>
      <c r="CI558" s="62">
        <f t="shared" si="26"/>
        <v>0</v>
      </c>
    </row>
    <row r="559" spans="1:87" ht="35.1" customHeight="1" x14ac:dyDescent="0.25">
      <c r="A559" s="40">
        <f>ROW(A547)</f>
        <v>547</v>
      </c>
      <c r="B559" s="305"/>
      <c r="C559" s="305"/>
      <c r="D559" s="316"/>
      <c r="E559" s="316"/>
      <c r="F559" s="316"/>
      <c r="G559" s="317"/>
      <c r="H559" s="318"/>
      <c r="I559" s="47"/>
      <c r="J559" s="71"/>
      <c r="K559" s="308"/>
      <c r="L559" s="308"/>
      <c r="M559" s="319"/>
      <c r="N559" s="319"/>
      <c r="O559" s="310"/>
      <c r="P559" s="310"/>
      <c r="Q559" s="320"/>
      <c r="R559" s="320"/>
      <c r="S559" s="298"/>
      <c r="T559" s="299"/>
      <c r="U559" s="298"/>
      <c r="V559" s="299"/>
      <c r="W559" s="296"/>
      <c r="X559" s="297"/>
      <c r="Y559" s="296"/>
      <c r="Z559" s="297"/>
      <c r="AA559" s="298"/>
      <c r="AB559" s="299"/>
      <c r="AC559" s="298"/>
      <c r="AD559" s="299"/>
      <c r="AE559" s="296"/>
      <c r="AF559" s="297"/>
      <c r="AG559" s="296"/>
      <c r="AH559" s="297"/>
      <c r="AI559" s="298"/>
      <c r="AJ559" s="299"/>
      <c r="AK559" s="298"/>
      <c r="AL559" s="299"/>
      <c r="AM559" s="296"/>
      <c r="AN559" s="297"/>
      <c r="AO559" s="296"/>
      <c r="AP559" s="297"/>
      <c r="AQ559" s="298"/>
      <c r="AR559" s="299"/>
      <c r="AS559" s="298"/>
      <c r="AT559" s="299"/>
      <c r="AU559" s="296"/>
      <c r="AV559" s="297"/>
      <c r="AW559" s="296"/>
      <c r="AX559" s="297"/>
      <c r="AY559" s="298"/>
      <c r="AZ559" s="299"/>
      <c r="BA559" s="298"/>
      <c r="BB559" s="299"/>
      <c r="BC559" s="296"/>
      <c r="BD559" s="297"/>
      <c r="BE559" s="296"/>
      <c r="BF559" s="297"/>
      <c r="BG559" s="298"/>
      <c r="BH559" s="299"/>
      <c r="BI559" s="298"/>
      <c r="BJ559" s="299"/>
      <c r="BK559" s="296"/>
      <c r="BL559" s="297"/>
      <c r="BM559" s="296"/>
      <c r="BN559" s="297"/>
      <c r="BO559" s="321"/>
      <c r="BP559" s="322"/>
      <c r="BQ559" s="323"/>
      <c r="BR559" s="66"/>
      <c r="BS559" s="301"/>
      <c r="BT559" s="302"/>
      <c r="BU559" s="324"/>
      <c r="BV559" s="324"/>
      <c r="BW559" s="324"/>
      <c r="BX559" s="324"/>
      <c r="BY559" s="324"/>
      <c r="BZ559" s="324"/>
      <c r="CA559" s="324"/>
      <c r="CB559" s="293"/>
      <c r="CC559" s="294"/>
      <c r="CD559" s="294"/>
      <c r="CE559" s="294"/>
      <c r="CF559" s="294"/>
      <c r="CG559" s="294"/>
      <c r="CH559" s="295"/>
      <c r="CI559" s="62">
        <f t="shared" si="26"/>
        <v>0</v>
      </c>
    </row>
    <row r="560" spans="1:87" ht="35.1" customHeight="1" x14ac:dyDescent="0.25">
      <c r="A560" s="40">
        <f t="shared" si="27"/>
        <v>548</v>
      </c>
      <c r="B560" s="304"/>
      <c r="C560" s="304"/>
      <c r="D560" s="305"/>
      <c r="E560" s="305"/>
      <c r="F560" s="305"/>
      <c r="G560" s="306"/>
      <c r="H560" s="307"/>
      <c r="I560" s="47"/>
      <c r="J560" s="72"/>
      <c r="K560" s="308"/>
      <c r="L560" s="308"/>
      <c r="M560" s="309"/>
      <c r="N560" s="309"/>
      <c r="O560" s="310"/>
      <c r="P560" s="310"/>
      <c r="Q560" s="311"/>
      <c r="R560" s="311"/>
      <c r="S560" s="298"/>
      <c r="T560" s="299"/>
      <c r="U560" s="298"/>
      <c r="V560" s="299"/>
      <c r="W560" s="312"/>
      <c r="X560" s="313"/>
      <c r="Y560" s="312"/>
      <c r="Z560" s="313"/>
      <c r="AA560" s="298"/>
      <c r="AB560" s="299"/>
      <c r="AC560" s="298"/>
      <c r="AD560" s="299"/>
      <c r="AE560" s="312"/>
      <c r="AF560" s="313"/>
      <c r="AG560" s="312"/>
      <c r="AH560" s="313"/>
      <c r="AI560" s="298"/>
      <c r="AJ560" s="299"/>
      <c r="AK560" s="298"/>
      <c r="AL560" s="299"/>
      <c r="AM560" s="312"/>
      <c r="AN560" s="313"/>
      <c r="AO560" s="312"/>
      <c r="AP560" s="313"/>
      <c r="AQ560" s="298"/>
      <c r="AR560" s="299"/>
      <c r="AS560" s="298"/>
      <c r="AT560" s="299"/>
      <c r="AU560" s="312"/>
      <c r="AV560" s="313"/>
      <c r="AW560" s="312"/>
      <c r="AX560" s="313"/>
      <c r="AY560" s="298"/>
      <c r="AZ560" s="299"/>
      <c r="BA560" s="298"/>
      <c r="BB560" s="299"/>
      <c r="BC560" s="312"/>
      <c r="BD560" s="313"/>
      <c r="BE560" s="312"/>
      <c r="BF560" s="313"/>
      <c r="BG560" s="298"/>
      <c r="BH560" s="299"/>
      <c r="BI560" s="298"/>
      <c r="BJ560" s="299"/>
      <c r="BK560" s="312"/>
      <c r="BL560" s="313"/>
      <c r="BM560" s="312"/>
      <c r="BN560" s="313"/>
      <c r="BO560" s="300"/>
      <c r="BP560" s="300"/>
      <c r="BQ560" s="300"/>
      <c r="BR560" s="66"/>
      <c r="BS560" s="314"/>
      <c r="BT560" s="315"/>
      <c r="BU560" s="324"/>
      <c r="BV560" s="324"/>
      <c r="BW560" s="324"/>
      <c r="BX560" s="324"/>
      <c r="BY560" s="324"/>
      <c r="BZ560" s="324"/>
      <c r="CA560" s="324"/>
      <c r="CB560" s="293"/>
      <c r="CC560" s="294"/>
      <c r="CD560" s="294"/>
      <c r="CE560" s="294"/>
      <c r="CF560" s="294"/>
      <c r="CG560" s="294"/>
      <c r="CH560" s="295"/>
      <c r="CI560" s="62">
        <f t="shared" si="26"/>
        <v>0</v>
      </c>
    </row>
    <row r="561" spans="1:87" ht="35.1" customHeight="1" x14ac:dyDescent="0.25">
      <c r="A561" s="40">
        <f t="shared" si="27"/>
        <v>549</v>
      </c>
      <c r="B561" s="305"/>
      <c r="C561" s="305"/>
      <c r="D561" s="316"/>
      <c r="E561" s="316"/>
      <c r="F561" s="316"/>
      <c r="G561" s="317"/>
      <c r="H561" s="318"/>
      <c r="I561" s="47"/>
      <c r="J561" s="71"/>
      <c r="K561" s="308"/>
      <c r="L561" s="308"/>
      <c r="M561" s="319"/>
      <c r="N561" s="319"/>
      <c r="O561" s="310"/>
      <c r="P561" s="310"/>
      <c r="Q561" s="320"/>
      <c r="R561" s="320"/>
      <c r="S561" s="298"/>
      <c r="T561" s="299"/>
      <c r="U561" s="298"/>
      <c r="V561" s="299"/>
      <c r="W561" s="296"/>
      <c r="X561" s="297"/>
      <c r="Y561" s="296"/>
      <c r="Z561" s="297"/>
      <c r="AA561" s="298"/>
      <c r="AB561" s="299"/>
      <c r="AC561" s="298"/>
      <c r="AD561" s="299"/>
      <c r="AE561" s="296"/>
      <c r="AF561" s="297"/>
      <c r="AG561" s="296"/>
      <c r="AH561" s="297"/>
      <c r="AI561" s="298"/>
      <c r="AJ561" s="299"/>
      <c r="AK561" s="298"/>
      <c r="AL561" s="299"/>
      <c r="AM561" s="296"/>
      <c r="AN561" s="297"/>
      <c r="AO561" s="296"/>
      <c r="AP561" s="297"/>
      <c r="AQ561" s="298"/>
      <c r="AR561" s="299"/>
      <c r="AS561" s="298"/>
      <c r="AT561" s="299"/>
      <c r="AU561" s="296"/>
      <c r="AV561" s="297"/>
      <c r="AW561" s="296"/>
      <c r="AX561" s="297"/>
      <c r="AY561" s="298"/>
      <c r="AZ561" s="299"/>
      <c r="BA561" s="298"/>
      <c r="BB561" s="299"/>
      <c r="BC561" s="296"/>
      <c r="BD561" s="297"/>
      <c r="BE561" s="296"/>
      <c r="BF561" s="297"/>
      <c r="BG561" s="298"/>
      <c r="BH561" s="299"/>
      <c r="BI561" s="298"/>
      <c r="BJ561" s="299"/>
      <c r="BK561" s="296"/>
      <c r="BL561" s="297"/>
      <c r="BM561" s="296"/>
      <c r="BN561" s="297"/>
      <c r="BO561" s="300"/>
      <c r="BP561" s="300"/>
      <c r="BQ561" s="300"/>
      <c r="BR561" s="66"/>
      <c r="BS561" s="301"/>
      <c r="BT561" s="302"/>
      <c r="BU561" s="324"/>
      <c r="BV561" s="324"/>
      <c r="BW561" s="324"/>
      <c r="BX561" s="324"/>
      <c r="BY561" s="324"/>
      <c r="BZ561" s="324"/>
      <c r="CA561" s="324"/>
      <c r="CB561" s="293"/>
      <c r="CC561" s="294"/>
      <c r="CD561" s="294"/>
      <c r="CE561" s="294"/>
      <c r="CF561" s="294"/>
      <c r="CG561" s="294"/>
      <c r="CH561" s="295"/>
      <c r="CI561" s="62">
        <f t="shared" si="26"/>
        <v>0</v>
      </c>
    </row>
    <row r="562" spans="1:87" ht="35.1" customHeight="1" x14ac:dyDescent="0.25">
      <c r="A562" s="40">
        <f t="shared" si="27"/>
        <v>550</v>
      </c>
      <c r="B562" s="304"/>
      <c r="C562" s="304"/>
      <c r="D562" s="305"/>
      <c r="E562" s="305"/>
      <c r="F562" s="305"/>
      <c r="G562" s="306"/>
      <c r="H562" s="307"/>
      <c r="I562" s="47"/>
      <c r="J562" s="72"/>
      <c r="K562" s="308"/>
      <c r="L562" s="308"/>
      <c r="M562" s="309"/>
      <c r="N562" s="309"/>
      <c r="O562" s="310"/>
      <c r="P562" s="310"/>
      <c r="Q562" s="311"/>
      <c r="R562" s="311"/>
      <c r="S562" s="298"/>
      <c r="T562" s="299"/>
      <c r="U562" s="298"/>
      <c r="V562" s="299"/>
      <c r="W562" s="312"/>
      <c r="X562" s="313"/>
      <c r="Y562" s="312"/>
      <c r="Z562" s="313"/>
      <c r="AA562" s="298"/>
      <c r="AB562" s="299"/>
      <c r="AC562" s="298"/>
      <c r="AD562" s="299"/>
      <c r="AE562" s="312"/>
      <c r="AF562" s="313"/>
      <c r="AG562" s="312"/>
      <c r="AH562" s="313"/>
      <c r="AI562" s="298"/>
      <c r="AJ562" s="299"/>
      <c r="AK562" s="298"/>
      <c r="AL562" s="299"/>
      <c r="AM562" s="312"/>
      <c r="AN562" s="313"/>
      <c r="AO562" s="312"/>
      <c r="AP562" s="313"/>
      <c r="AQ562" s="298"/>
      <c r="AR562" s="299"/>
      <c r="AS562" s="298"/>
      <c r="AT562" s="299"/>
      <c r="AU562" s="312"/>
      <c r="AV562" s="313"/>
      <c r="AW562" s="312"/>
      <c r="AX562" s="313"/>
      <c r="AY562" s="298"/>
      <c r="AZ562" s="299"/>
      <c r="BA562" s="298"/>
      <c r="BB562" s="299"/>
      <c r="BC562" s="312"/>
      <c r="BD562" s="313"/>
      <c r="BE562" s="312"/>
      <c r="BF562" s="313"/>
      <c r="BG562" s="298"/>
      <c r="BH562" s="299"/>
      <c r="BI562" s="298"/>
      <c r="BJ562" s="299"/>
      <c r="BK562" s="312"/>
      <c r="BL562" s="313"/>
      <c r="BM562" s="312"/>
      <c r="BN562" s="313"/>
      <c r="BO562" s="300"/>
      <c r="BP562" s="300"/>
      <c r="BQ562" s="300"/>
      <c r="BR562" s="66"/>
      <c r="BS562" s="314"/>
      <c r="BT562" s="315"/>
      <c r="BU562" s="324"/>
      <c r="BV562" s="324"/>
      <c r="BW562" s="324"/>
      <c r="BX562" s="324"/>
      <c r="BY562" s="324"/>
      <c r="BZ562" s="324"/>
      <c r="CA562" s="324"/>
      <c r="CB562" s="293"/>
      <c r="CC562" s="294"/>
      <c r="CD562" s="294"/>
      <c r="CE562" s="294"/>
      <c r="CF562" s="294"/>
      <c r="CG562" s="294"/>
      <c r="CH562" s="295"/>
      <c r="CI562" s="62">
        <f t="shared" si="26"/>
        <v>0</v>
      </c>
    </row>
    <row r="563" spans="1:87" ht="35.1" customHeight="1" x14ac:dyDescent="0.25">
      <c r="A563" s="40">
        <f t="shared" si="27"/>
        <v>551</v>
      </c>
      <c r="B563" s="305"/>
      <c r="C563" s="305"/>
      <c r="D563" s="316"/>
      <c r="E563" s="316"/>
      <c r="F563" s="316"/>
      <c r="G563" s="317"/>
      <c r="H563" s="318"/>
      <c r="I563" s="47"/>
      <c r="J563" s="71"/>
      <c r="K563" s="308"/>
      <c r="L563" s="308"/>
      <c r="M563" s="319"/>
      <c r="N563" s="319"/>
      <c r="O563" s="310"/>
      <c r="P563" s="310"/>
      <c r="Q563" s="320"/>
      <c r="R563" s="320"/>
      <c r="S563" s="298"/>
      <c r="T563" s="299"/>
      <c r="U563" s="298"/>
      <c r="V563" s="299"/>
      <c r="W563" s="296"/>
      <c r="X563" s="297"/>
      <c r="Y563" s="296"/>
      <c r="Z563" s="297"/>
      <c r="AA563" s="298"/>
      <c r="AB563" s="299"/>
      <c r="AC563" s="298"/>
      <c r="AD563" s="299"/>
      <c r="AE563" s="296"/>
      <c r="AF563" s="297"/>
      <c r="AG563" s="296"/>
      <c r="AH563" s="297"/>
      <c r="AI563" s="298"/>
      <c r="AJ563" s="299"/>
      <c r="AK563" s="298"/>
      <c r="AL563" s="299"/>
      <c r="AM563" s="296"/>
      <c r="AN563" s="297"/>
      <c r="AO563" s="296"/>
      <c r="AP563" s="297"/>
      <c r="AQ563" s="298"/>
      <c r="AR563" s="299"/>
      <c r="AS563" s="298"/>
      <c r="AT563" s="299"/>
      <c r="AU563" s="296"/>
      <c r="AV563" s="297"/>
      <c r="AW563" s="296"/>
      <c r="AX563" s="297"/>
      <c r="AY563" s="298"/>
      <c r="AZ563" s="299"/>
      <c r="BA563" s="298"/>
      <c r="BB563" s="299"/>
      <c r="BC563" s="296"/>
      <c r="BD563" s="297"/>
      <c r="BE563" s="296"/>
      <c r="BF563" s="297"/>
      <c r="BG563" s="298"/>
      <c r="BH563" s="299"/>
      <c r="BI563" s="298"/>
      <c r="BJ563" s="299"/>
      <c r="BK563" s="296"/>
      <c r="BL563" s="297"/>
      <c r="BM563" s="296"/>
      <c r="BN563" s="297"/>
      <c r="BO563" s="300"/>
      <c r="BP563" s="300"/>
      <c r="BQ563" s="300"/>
      <c r="BR563" s="66"/>
      <c r="BS563" s="301"/>
      <c r="BT563" s="302"/>
      <c r="BU563" s="324"/>
      <c r="BV563" s="324"/>
      <c r="BW563" s="324"/>
      <c r="BX563" s="324"/>
      <c r="BY563" s="324"/>
      <c r="BZ563" s="324"/>
      <c r="CA563" s="324"/>
      <c r="CB563" s="293"/>
      <c r="CC563" s="294"/>
      <c r="CD563" s="294"/>
      <c r="CE563" s="294"/>
      <c r="CF563" s="294"/>
      <c r="CG563" s="294"/>
      <c r="CH563" s="295"/>
      <c r="CI563" s="62">
        <f t="shared" si="26"/>
        <v>0</v>
      </c>
    </row>
    <row r="564" spans="1:87" ht="35.1" customHeight="1" x14ac:dyDescent="0.25">
      <c r="A564" s="40">
        <f t="shared" si="27"/>
        <v>552</v>
      </c>
      <c r="B564" s="304"/>
      <c r="C564" s="304"/>
      <c r="D564" s="305"/>
      <c r="E564" s="305"/>
      <c r="F564" s="305"/>
      <c r="G564" s="306"/>
      <c r="H564" s="307"/>
      <c r="I564" s="47"/>
      <c r="J564" s="72"/>
      <c r="K564" s="308"/>
      <c r="L564" s="308"/>
      <c r="M564" s="309"/>
      <c r="N564" s="309"/>
      <c r="O564" s="310"/>
      <c r="P564" s="310"/>
      <c r="Q564" s="311"/>
      <c r="R564" s="311"/>
      <c r="S564" s="298"/>
      <c r="T564" s="299"/>
      <c r="U564" s="298"/>
      <c r="V564" s="299"/>
      <c r="W564" s="312"/>
      <c r="X564" s="313"/>
      <c r="Y564" s="312"/>
      <c r="Z564" s="313"/>
      <c r="AA564" s="298"/>
      <c r="AB564" s="299"/>
      <c r="AC564" s="298"/>
      <c r="AD564" s="299"/>
      <c r="AE564" s="312"/>
      <c r="AF564" s="313"/>
      <c r="AG564" s="312"/>
      <c r="AH564" s="313"/>
      <c r="AI564" s="298"/>
      <c r="AJ564" s="299"/>
      <c r="AK564" s="298"/>
      <c r="AL564" s="299"/>
      <c r="AM564" s="312"/>
      <c r="AN564" s="313"/>
      <c r="AO564" s="312"/>
      <c r="AP564" s="313"/>
      <c r="AQ564" s="298"/>
      <c r="AR564" s="299"/>
      <c r="AS564" s="298"/>
      <c r="AT564" s="299"/>
      <c r="AU564" s="312"/>
      <c r="AV564" s="313"/>
      <c r="AW564" s="312"/>
      <c r="AX564" s="313"/>
      <c r="AY564" s="298"/>
      <c r="AZ564" s="299"/>
      <c r="BA564" s="298"/>
      <c r="BB564" s="299"/>
      <c r="BC564" s="312"/>
      <c r="BD564" s="313"/>
      <c r="BE564" s="312"/>
      <c r="BF564" s="313"/>
      <c r="BG564" s="298"/>
      <c r="BH564" s="299"/>
      <c r="BI564" s="298"/>
      <c r="BJ564" s="299"/>
      <c r="BK564" s="312"/>
      <c r="BL564" s="313"/>
      <c r="BM564" s="312"/>
      <c r="BN564" s="313"/>
      <c r="BO564" s="300"/>
      <c r="BP564" s="300"/>
      <c r="BQ564" s="300"/>
      <c r="BR564" s="66"/>
      <c r="BS564" s="314"/>
      <c r="BT564" s="315"/>
      <c r="BU564" s="324"/>
      <c r="BV564" s="324"/>
      <c r="BW564" s="324"/>
      <c r="BX564" s="324"/>
      <c r="BY564" s="324"/>
      <c r="BZ564" s="324"/>
      <c r="CA564" s="324"/>
      <c r="CB564" s="293"/>
      <c r="CC564" s="294"/>
      <c r="CD564" s="294"/>
      <c r="CE564" s="294"/>
      <c r="CF564" s="294"/>
      <c r="CG564" s="294"/>
      <c r="CH564" s="295"/>
      <c r="CI564" s="62">
        <f t="shared" si="26"/>
        <v>0</v>
      </c>
    </row>
    <row r="565" spans="1:87" ht="35.1" customHeight="1" x14ac:dyDescent="0.25">
      <c r="A565" s="40">
        <f t="shared" si="27"/>
        <v>553</v>
      </c>
      <c r="B565" s="305"/>
      <c r="C565" s="305"/>
      <c r="D565" s="316"/>
      <c r="E565" s="316"/>
      <c r="F565" s="316"/>
      <c r="G565" s="317"/>
      <c r="H565" s="318"/>
      <c r="I565" s="47"/>
      <c r="J565" s="71"/>
      <c r="K565" s="308"/>
      <c r="L565" s="308"/>
      <c r="M565" s="319"/>
      <c r="N565" s="319"/>
      <c r="O565" s="310"/>
      <c r="P565" s="310"/>
      <c r="Q565" s="320"/>
      <c r="R565" s="320"/>
      <c r="S565" s="298"/>
      <c r="T565" s="299"/>
      <c r="U565" s="298"/>
      <c r="V565" s="299"/>
      <c r="W565" s="296"/>
      <c r="X565" s="297"/>
      <c r="Y565" s="296"/>
      <c r="Z565" s="297"/>
      <c r="AA565" s="298"/>
      <c r="AB565" s="299"/>
      <c r="AC565" s="298"/>
      <c r="AD565" s="299"/>
      <c r="AE565" s="296"/>
      <c r="AF565" s="297"/>
      <c r="AG565" s="296"/>
      <c r="AH565" s="297"/>
      <c r="AI565" s="298"/>
      <c r="AJ565" s="299"/>
      <c r="AK565" s="298"/>
      <c r="AL565" s="299"/>
      <c r="AM565" s="296"/>
      <c r="AN565" s="297"/>
      <c r="AO565" s="296"/>
      <c r="AP565" s="297"/>
      <c r="AQ565" s="298"/>
      <c r="AR565" s="299"/>
      <c r="AS565" s="298"/>
      <c r="AT565" s="299"/>
      <c r="AU565" s="296"/>
      <c r="AV565" s="297"/>
      <c r="AW565" s="296"/>
      <c r="AX565" s="297"/>
      <c r="AY565" s="298"/>
      <c r="AZ565" s="299"/>
      <c r="BA565" s="298"/>
      <c r="BB565" s="299"/>
      <c r="BC565" s="296"/>
      <c r="BD565" s="297"/>
      <c r="BE565" s="296"/>
      <c r="BF565" s="297"/>
      <c r="BG565" s="298"/>
      <c r="BH565" s="299"/>
      <c r="BI565" s="298"/>
      <c r="BJ565" s="299"/>
      <c r="BK565" s="296"/>
      <c r="BL565" s="297"/>
      <c r="BM565" s="296"/>
      <c r="BN565" s="297"/>
      <c r="BO565" s="300"/>
      <c r="BP565" s="300"/>
      <c r="BQ565" s="300"/>
      <c r="BR565" s="66"/>
      <c r="BS565" s="301"/>
      <c r="BT565" s="302"/>
      <c r="BU565" s="324"/>
      <c r="BV565" s="324"/>
      <c r="BW565" s="324"/>
      <c r="BX565" s="324"/>
      <c r="BY565" s="324"/>
      <c r="BZ565" s="324"/>
      <c r="CA565" s="324"/>
      <c r="CB565" s="293"/>
      <c r="CC565" s="294"/>
      <c r="CD565" s="294"/>
      <c r="CE565" s="294"/>
      <c r="CF565" s="294"/>
      <c r="CG565" s="294"/>
      <c r="CH565" s="295"/>
      <c r="CI565" s="62">
        <f t="shared" si="26"/>
        <v>0</v>
      </c>
    </row>
    <row r="566" spans="1:87" ht="35.1" customHeight="1" x14ac:dyDescent="0.25">
      <c r="A566" s="40">
        <f t="shared" si="27"/>
        <v>554</v>
      </c>
      <c r="B566" s="304"/>
      <c r="C566" s="304"/>
      <c r="D566" s="305"/>
      <c r="E566" s="305"/>
      <c r="F566" s="305"/>
      <c r="G566" s="306"/>
      <c r="H566" s="307"/>
      <c r="I566" s="47"/>
      <c r="J566" s="72"/>
      <c r="K566" s="308"/>
      <c r="L566" s="308"/>
      <c r="M566" s="309"/>
      <c r="N566" s="309"/>
      <c r="O566" s="310"/>
      <c r="P566" s="310"/>
      <c r="Q566" s="311"/>
      <c r="R566" s="311"/>
      <c r="S566" s="298"/>
      <c r="T566" s="299"/>
      <c r="U566" s="298"/>
      <c r="V566" s="299"/>
      <c r="W566" s="312"/>
      <c r="X566" s="313"/>
      <c r="Y566" s="312"/>
      <c r="Z566" s="313"/>
      <c r="AA566" s="298"/>
      <c r="AB566" s="299"/>
      <c r="AC566" s="298"/>
      <c r="AD566" s="299"/>
      <c r="AE566" s="312"/>
      <c r="AF566" s="313"/>
      <c r="AG566" s="312"/>
      <c r="AH566" s="313"/>
      <c r="AI566" s="298"/>
      <c r="AJ566" s="299"/>
      <c r="AK566" s="298"/>
      <c r="AL566" s="299"/>
      <c r="AM566" s="312"/>
      <c r="AN566" s="313"/>
      <c r="AO566" s="312"/>
      <c r="AP566" s="313"/>
      <c r="AQ566" s="298"/>
      <c r="AR566" s="299"/>
      <c r="AS566" s="298"/>
      <c r="AT566" s="299"/>
      <c r="AU566" s="312"/>
      <c r="AV566" s="313"/>
      <c r="AW566" s="312"/>
      <c r="AX566" s="313"/>
      <c r="AY566" s="298"/>
      <c r="AZ566" s="299"/>
      <c r="BA566" s="298"/>
      <c r="BB566" s="299"/>
      <c r="BC566" s="312"/>
      <c r="BD566" s="313"/>
      <c r="BE566" s="312"/>
      <c r="BF566" s="313"/>
      <c r="BG566" s="298"/>
      <c r="BH566" s="299"/>
      <c r="BI566" s="298"/>
      <c r="BJ566" s="299"/>
      <c r="BK566" s="312"/>
      <c r="BL566" s="313"/>
      <c r="BM566" s="312"/>
      <c r="BN566" s="313"/>
      <c r="BO566" s="300"/>
      <c r="BP566" s="300"/>
      <c r="BQ566" s="300"/>
      <c r="BR566" s="66"/>
      <c r="BS566" s="314"/>
      <c r="BT566" s="315"/>
      <c r="BU566" s="324"/>
      <c r="BV566" s="324"/>
      <c r="BW566" s="324"/>
      <c r="BX566" s="324"/>
      <c r="BY566" s="324"/>
      <c r="BZ566" s="324"/>
      <c r="CA566" s="324"/>
      <c r="CB566" s="293"/>
      <c r="CC566" s="294"/>
      <c r="CD566" s="294"/>
      <c r="CE566" s="294"/>
      <c r="CF566" s="294"/>
      <c r="CG566" s="294"/>
      <c r="CH566" s="295"/>
      <c r="CI566" s="62">
        <f t="shared" si="26"/>
        <v>0</v>
      </c>
    </row>
    <row r="567" spans="1:87" ht="35.1" customHeight="1" x14ac:dyDescent="0.25">
      <c r="A567" s="40">
        <f t="shared" si="27"/>
        <v>555</v>
      </c>
      <c r="B567" s="305"/>
      <c r="C567" s="305"/>
      <c r="D567" s="316"/>
      <c r="E567" s="316"/>
      <c r="F567" s="316"/>
      <c r="G567" s="317"/>
      <c r="H567" s="318"/>
      <c r="I567" s="47"/>
      <c r="J567" s="71"/>
      <c r="K567" s="308"/>
      <c r="L567" s="308"/>
      <c r="M567" s="319"/>
      <c r="N567" s="319"/>
      <c r="O567" s="310"/>
      <c r="P567" s="310"/>
      <c r="Q567" s="320"/>
      <c r="R567" s="320"/>
      <c r="S567" s="298"/>
      <c r="T567" s="299"/>
      <c r="U567" s="298"/>
      <c r="V567" s="299"/>
      <c r="W567" s="296"/>
      <c r="X567" s="297"/>
      <c r="Y567" s="296"/>
      <c r="Z567" s="297"/>
      <c r="AA567" s="298"/>
      <c r="AB567" s="299"/>
      <c r="AC567" s="298"/>
      <c r="AD567" s="299"/>
      <c r="AE567" s="296"/>
      <c r="AF567" s="297"/>
      <c r="AG567" s="296"/>
      <c r="AH567" s="297"/>
      <c r="AI567" s="298"/>
      <c r="AJ567" s="299"/>
      <c r="AK567" s="298"/>
      <c r="AL567" s="299"/>
      <c r="AM567" s="296"/>
      <c r="AN567" s="297"/>
      <c r="AO567" s="296"/>
      <c r="AP567" s="297"/>
      <c r="AQ567" s="298"/>
      <c r="AR567" s="299"/>
      <c r="AS567" s="298"/>
      <c r="AT567" s="299"/>
      <c r="AU567" s="296"/>
      <c r="AV567" s="297"/>
      <c r="AW567" s="296"/>
      <c r="AX567" s="297"/>
      <c r="AY567" s="298"/>
      <c r="AZ567" s="299"/>
      <c r="BA567" s="298"/>
      <c r="BB567" s="299"/>
      <c r="BC567" s="296"/>
      <c r="BD567" s="297"/>
      <c r="BE567" s="296"/>
      <c r="BF567" s="297"/>
      <c r="BG567" s="298"/>
      <c r="BH567" s="299"/>
      <c r="BI567" s="298"/>
      <c r="BJ567" s="299"/>
      <c r="BK567" s="296"/>
      <c r="BL567" s="297"/>
      <c r="BM567" s="296"/>
      <c r="BN567" s="297"/>
      <c r="BO567" s="300"/>
      <c r="BP567" s="300"/>
      <c r="BQ567" s="300"/>
      <c r="BR567" s="66"/>
      <c r="BS567" s="301"/>
      <c r="BT567" s="302"/>
      <c r="BU567" s="324"/>
      <c r="BV567" s="324"/>
      <c r="BW567" s="324"/>
      <c r="BX567" s="324"/>
      <c r="BY567" s="324"/>
      <c r="BZ567" s="324"/>
      <c r="CA567" s="324"/>
      <c r="CB567" s="293"/>
      <c r="CC567" s="294"/>
      <c r="CD567" s="294"/>
      <c r="CE567" s="294"/>
      <c r="CF567" s="294"/>
      <c r="CG567" s="294"/>
      <c r="CH567" s="295"/>
      <c r="CI567" s="62">
        <f t="shared" si="26"/>
        <v>0</v>
      </c>
    </row>
    <row r="568" spans="1:87" ht="35.1" customHeight="1" x14ac:dyDescent="0.25">
      <c r="A568" s="40">
        <f t="shared" si="27"/>
        <v>556</v>
      </c>
      <c r="B568" s="304"/>
      <c r="C568" s="304"/>
      <c r="D568" s="305"/>
      <c r="E568" s="305"/>
      <c r="F568" s="305"/>
      <c r="G568" s="306"/>
      <c r="H568" s="307"/>
      <c r="I568" s="47"/>
      <c r="J568" s="72"/>
      <c r="K568" s="308"/>
      <c r="L568" s="308"/>
      <c r="M568" s="309"/>
      <c r="N568" s="309"/>
      <c r="O568" s="310"/>
      <c r="P568" s="310"/>
      <c r="Q568" s="311"/>
      <c r="R568" s="311"/>
      <c r="S568" s="298"/>
      <c r="T568" s="299"/>
      <c r="U568" s="298"/>
      <c r="V568" s="299"/>
      <c r="W568" s="312"/>
      <c r="X568" s="313"/>
      <c r="Y568" s="312"/>
      <c r="Z568" s="313"/>
      <c r="AA568" s="298"/>
      <c r="AB568" s="299"/>
      <c r="AC568" s="298"/>
      <c r="AD568" s="299"/>
      <c r="AE568" s="312"/>
      <c r="AF568" s="313"/>
      <c r="AG568" s="312"/>
      <c r="AH568" s="313"/>
      <c r="AI568" s="298"/>
      <c r="AJ568" s="299"/>
      <c r="AK568" s="298"/>
      <c r="AL568" s="299"/>
      <c r="AM568" s="312"/>
      <c r="AN568" s="313"/>
      <c r="AO568" s="312"/>
      <c r="AP568" s="313"/>
      <c r="AQ568" s="298"/>
      <c r="AR568" s="299"/>
      <c r="AS568" s="298"/>
      <c r="AT568" s="299"/>
      <c r="AU568" s="312"/>
      <c r="AV568" s="313"/>
      <c r="AW568" s="312"/>
      <c r="AX568" s="313"/>
      <c r="AY568" s="298"/>
      <c r="AZ568" s="299"/>
      <c r="BA568" s="298"/>
      <c r="BB568" s="299"/>
      <c r="BC568" s="312"/>
      <c r="BD568" s="313"/>
      <c r="BE568" s="312"/>
      <c r="BF568" s="313"/>
      <c r="BG568" s="298"/>
      <c r="BH568" s="299"/>
      <c r="BI568" s="298"/>
      <c r="BJ568" s="299"/>
      <c r="BK568" s="312"/>
      <c r="BL568" s="313"/>
      <c r="BM568" s="312"/>
      <c r="BN568" s="313"/>
      <c r="BO568" s="300"/>
      <c r="BP568" s="300"/>
      <c r="BQ568" s="300"/>
      <c r="BR568" s="66"/>
      <c r="BS568" s="314"/>
      <c r="BT568" s="315"/>
      <c r="BU568" s="324"/>
      <c r="BV568" s="324"/>
      <c r="BW568" s="324"/>
      <c r="BX568" s="324"/>
      <c r="BY568" s="324"/>
      <c r="BZ568" s="324"/>
      <c r="CA568" s="324"/>
      <c r="CB568" s="293"/>
      <c r="CC568" s="294"/>
      <c r="CD568" s="294"/>
      <c r="CE568" s="294"/>
      <c r="CF568" s="294"/>
      <c r="CG568" s="294"/>
      <c r="CH568" s="295"/>
      <c r="CI568" s="62">
        <f t="shared" si="26"/>
        <v>0</v>
      </c>
    </row>
    <row r="569" spans="1:87" ht="35.1" customHeight="1" x14ac:dyDescent="0.25">
      <c r="A569" s="40">
        <f t="shared" si="27"/>
        <v>557</v>
      </c>
      <c r="B569" s="305"/>
      <c r="C569" s="305"/>
      <c r="D569" s="316"/>
      <c r="E569" s="316"/>
      <c r="F569" s="316"/>
      <c r="G569" s="317"/>
      <c r="H569" s="318"/>
      <c r="I569" s="47"/>
      <c r="J569" s="71"/>
      <c r="K569" s="308"/>
      <c r="L569" s="308"/>
      <c r="M569" s="319"/>
      <c r="N569" s="319"/>
      <c r="O569" s="310"/>
      <c r="P569" s="310"/>
      <c r="Q569" s="320"/>
      <c r="R569" s="320"/>
      <c r="S569" s="298"/>
      <c r="T569" s="299"/>
      <c r="U569" s="298"/>
      <c r="V569" s="299"/>
      <c r="W569" s="296"/>
      <c r="X569" s="297"/>
      <c r="Y569" s="296"/>
      <c r="Z569" s="297"/>
      <c r="AA569" s="298"/>
      <c r="AB569" s="299"/>
      <c r="AC569" s="298"/>
      <c r="AD569" s="299"/>
      <c r="AE569" s="296"/>
      <c r="AF569" s="297"/>
      <c r="AG569" s="296"/>
      <c r="AH569" s="297"/>
      <c r="AI569" s="298"/>
      <c r="AJ569" s="299"/>
      <c r="AK569" s="298"/>
      <c r="AL569" s="299"/>
      <c r="AM569" s="296"/>
      <c r="AN569" s="297"/>
      <c r="AO569" s="296"/>
      <c r="AP569" s="297"/>
      <c r="AQ569" s="298"/>
      <c r="AR569" s="299"/>
      <c r="AS569" s="298"/>
      <c r="AT569" s="299"/>
      <c r="AU569" s="296"/>
      <c r="AV569" s="297"/>
      <c r="AW569" s="296"/>
      <c r="AX569" s="297"/>
      <c r="AY569" s="298"/>
      <c r="AZ569" s="299"/>
      <c r="BA569" s="298"/>
      <c r="BB569" s="299"/>
      <c r="BC569" s="296"/>
      <c r="BD569" s="297"/>
      <c r="BE569" s="296"/>
      <c r="BF569" s="297"/>
      <c r="BG569" s="298"/>
      <c r="BH569" s="299"/>
      <c r="BI569" s="298"/>
      <c r="BJ569" s="299"/>
      <c r="BK569" s="296"/>
      <c r="BL569" s="297"/>
      <c r="BM569" s="296"/>
      <c r="BN569" s="297"/>
      <c r="BO569" s="300"/>
      <c r="BP569" s="300"/>
      <c r="BQ569" s="300"/>
      <c r="BR569" s="66"/>
      <c r="BS569" s="301"/>
      <c r="BT569" s="302"/>
      <c r="BU569" s="324"/>
      <c r="BV569" s="324"/>
      <c r="BW569" s="324"/>
      <c r="BX569" s="324"/>
      <c r="BY569" s="324"/>
      <c r="BZ569" s="324"/>
      <c r="CA569" s="324"/>
      <c r="CB569" s="293"/>
      <c r="CC569" s="294"/>
      <c r="CD569" s="294"/>
      <c r="CE569" s="294"/>
      <c r="CF569" s="294"/>
      <c r="CG569" s="294"/>
      <c r="CH569" s="295"/>
      <c r="CI569" s="62">
        <f t="shared" si="26"/>
        <v>0</v>
      </c>
    </row>
    <row r="570" spans="1:87" ht="35.1" customHeight="1" x14ac:dyDescent="0.25">
      <c r="A570" s="40">
        <f t="shared" si="27"/>
        <v>558</v>
      </c>
      <c r="B570" s="304"/>
      <c r="C570" s="304"/>
      <c r="D570" s="305"/>
      <c r="E570" s="305"/>
      <c r="F570" s="305"/>
      <c r="G570" s="306"/>
      <c r="H570" s="307"/>
      <c r="I570" s="47"/>
      <c r="J570" s="72"/>
      <c r="K570" s="308"/>
      <c r="L570" s="308"/>
      <c r="M570" s="309"/>
      <c r="N570" s="309"/>
      <c r="O570" s="310"/>
      <c r="P570" s="310"/>
      <c r="Q570" s="311"/>
      <c r="R570" s="311"/>
      <c r="S570" s="298"/>
      <c r="T570" s="299"/>
      <c r="U570" s="298"/>
      <c r="V570" s="299"/>
      <c r="W570" s="312"/>
      <c r="X570" s="313"/>
      <c r="Y570" s="312"/>
      <c r="Z570" s="313"/>
      <c r="AA570" s="298"/>
      <c r="AB570" s="299"/>
      <c r="AC570" s="298"/>
      <c r="AD570" s="299"/>
      <c r="AE570" s="312"/>
      <c r="AF570" s="313"/>
      <c r="AG570" s="312"/>
      <c r="AH570" s="313"/>
      <c r="AI570" s="298"/>
      <c r="AJ570" s="299"/>
      <c r="AK570" s="298"/>
      <c r="AL570" s="299"/>
      <c r="AM570" s="312"/>
      <c r="AN570" s="313"/>
      <c r="AO570" s="312"/>
      <c r="AP570" s="313"/>
      <c r="AQ570" s="298"/>
      <c r="AR570" s="299"/>
      <c r="AS570" s="298"/>
      <c r="AT570" s="299"/>
      <c r="AU570" s="312"/>
      <c r="AV570" s="313"/>
      <c r="AW570" s="312"/>
      <c r="AX570" s="313"/>
      <c r="AY570" s="298"/>
      <c r="AZ570" s="299"/>
      <c r="BA570" s="298"/>
      <c r="BB570" s="299"/>
      <c r="BC570" s="312"/>
      <c r="BD570" s="313"/>
      <c r="BE570" s="312"/>
      <c r="BF570" s="313"/>
      <c r="BG570" s="298"/>
      <c r="BH570" s="299"/>
      <c r="BI570" s="298"/>
      <c r="BJ570" s="299"/>
      <c r="BK570" s="312"/>
      <c r="BL570" s="313"/>
      <c r="BM570" s="312"/>
      <c r="BN570" s="313"/>
      <c r="BO570" s="300"/>
      <c r="BP570" s="300"/>
      <c r="BQ570" s="300"/>
      <c r="BR570" s="66"/>
      <c r="BS570" s="314"/>
      <c r="BT570" s="315"/>
      <c r="BU570" s="324"/>
      <c r="BV570" s="324"/>
      <c r="BW570" s="324"/>
      <c r="BX570" s="324"/>
      <c r="BY570" s="324"/>
      <c r="BZ570" s="324"/>
      <c r="CA570" s="324"/>
      <c r="CB570" s="293"/>
      <c r="CC570" s="294"/>
      <c r="CD570" s="294"/>
      <c r="CE570" s="294"/>
      <c r="CF570" s="294"/>
      <c r="CG570" s="294"/>
      <c r="CH570" s="295"/>
      <c r="CI570" s="62">
        <f t="shared" si="26"/>
        <v>0</v>
      </c>
    </row>
    <row r="571" spans="1:87" ht="35.1" customHeight="1" x14ac:dyDescent="0.25">
      <c r="A571" s="40">
        <f t="shared" si="27"/>
        <v>559</v>
      </c>
      <c r="B571" s="305"/>
      <c r="C571" s="305"/>
      <c r="D571" s="316"/>
      <c r="E571" s="316"/>
      <c r="F571" s="316"/>
      <c r="G571" s="317"/>
      <c r="H571" s="318"/>
      <c r="I571" s="47"/>
      <c r="J571" s="71"/>
      <c r="K571" s="308"/>
      <c r="L571" s="308"/>
      <c r="M571" s="319"/>
      <c r="N571" s="319"/>
      <c r="O571" s="310"/>
      <c r="P571" s="310"/>
      <c r="Q571" s="320"/>
      <c r="R571" s="320"/>
      <c r="S571" s="298"/>
      <c r="T571" s="299"/>
      <c r="U571" s="298"/>
      <c r="V571" s="299"/>
      <c r="W571" s="296"/>
      <c r="X571" s="297"/>
      <c r="Y571" s="296"/>
      <c r="Z571" s="297"/>
      <c r="AA571" s="298"/>
      <c r="AB571" s="299"/>
      <c r="AC571" s="298"/>
      <c r="AD571" s="299"/>
      <c r="AE571" s="296"/>
      <c r="AF571" s="297"/>
      <c r="AG571" s="296"/>
      <c r="AH571" s="297"/>
      <c r="AI571" s="298"/>
      <c r="AJ571" s="299"/>
      <c r="AK571" s="298"/>
      <c r="AL571" s="299"/>
      <c r="AM571" s="296"/>
      <c r="AN571" s="297"/>
      <c r="AO571" s="296"/>
      <c r="AP571" s="297"/>
      <c r="AQ571" s="298"/>
      <c r="AR571" s="299"/>
      <c r="AS571" s="298"/>
      <c r="AT571" s="299"/>
      <c r="AU571" s="296"/>
      <c r="AV571" s="297"/>
      <c r="AW571" s="296"/>
      <c r="AX571" s="297"/>
      <c r="AY571" s="298"/>
      <c r="AZ571" s="299"/>
      <c r="BA571" s="298"/>
      <c r="BB571" s="299"/>
      <c r="BC571" s="296"/>
      <c r="BD571" s="297"/>
      <c r="BE571" s="296"/>
      <c r="BF571" s="297"/>
      <c r="BG571" s="298"/>
      <c r="BH571" s="299"/>
      <c r="BI571" s="298"/>
      <c r="BJ571" s="299"/>
      <c r="BK571" s="296"/>
      <c r="BL571" s="297"/>
      <c r="BM571" s="296"/>
      <c r="BN571" s="297"/>
      <c r="BO571" s="300"/>
      <c r="BP571" s="300"/>
      <c r="BQ571" s="300"/>
      <c r="BR571" s="66"/>
      <c r="BS571" s="301"/>
      <c r="BT571" s="302"/>
      <c r="BU571" s="324"/>
      <c r="BV571" s="324"/>
      <c r="BW571" s="324"/>
      <c r="BX571" s="324"/>
      <c r="BY571" s="324"/>
      <c r="BZ571" s="324"/>
      <c r="CA571" s="324"/>
      <c r="CB571" s="293"/>
      <c r="CC571" s="294"/>
      <c r="CD571" s="294"/>
      <c r="CE571" s="294"/>
      <c r="CF571" s="294"/>
      <c r="CG571" s="294"/>
      <c r="CH571" s="295"/>
      <c r="CI571" s="62">
        <f t="shared" si="26"/>
        <v>0</v>
      </c>
    </row>
    <row r="572" spans="1:87" ht="35.1" customHeight="1" x14ac:dyDescent="0.25">
      <c r="A572" s="40">
        <f t="shared" si="27"/>
        <v>560</v>
      </c>
      <c r="B572" s="304"/>
      <c r="C572" s="304"/>
      <c r="D572" s="305"/>
      <c r="E572" s="305"/>
      <c r="F572" s="305"/>
      <c r="G572" s="306"/>
      <c r="H572" s="307"/>
      <c r="I572" s="47"/>
      <c r="J572" s="72"/>
      <c r="K572" s="308"/>
      <c r="L572" s="308"/>
      <c r="M572" s="309"/>
      <c r="N572" s="309"/>
      <c r="O572" s="310"/>
      <c r="P572" s="310"/>
      <c r="Q572" s="311"/>
      <c r="R572" s="311"/>
      <c r="S572" s="298"/>
      <c r="T572" s="299"/>
      <c r="U572" s="298"/>
      <c r="V572" s="299"/>
      <c r="W572" s="312"/>
      <c r="X572" s="313"/>
      <c r="Y572" s="312"/>
      <c r="Z572" s="313"/>
      <c r="AA572" s="298"/>
      <c r="AB572" s="299"/>
      <c r="AC572" s="298"/>
      <c r="AD572" s="299"/>
      <c r="AE572" s="312"/>
      <c r="AF572" s="313"/>
      <c r="AG572" s="312"/>
      <c r="AH572" s="313"/>
      <c r="AI572" s="298"/>
      <c r="AJ572" s="299"/>
      <c r="AK572" s="298"/>
      <c r="AL572" s="299"/>
      <c r="AM572" s="312"/>
      <c r="AN572" s="313"/>
      <c r="AO572" s="312"/>
      <c r="AP572" s="313"/>
      <c r="AQ572" s="298"/>
      <c r="AR572" s="299"/>
      <c r="AS572" s="298"/>
      <c r="AT572" s="299"/>
      <c r="AU572" s="312"/>
      <c r="AV572" s="313"/>
      <c r="AW572" s="312"/>
      <c r="AX572" s="313"/>
      <c r="AY572" s="298"/>
      <c r="AZ572" s="299"/>
      <c r="BA572" s="298"/>
      <c r="BB572" s="299"/>
      <c r="BC572" s="312"/>
      <c r="BD572" s="313"/>
      <c r="BE572" s="312"/>
      <c r="BF572" s="313"/>
      <c r="BG572" s="298"/>
      <c r="BH572" s="299"/>
      <c r="BI572" s="298"/>
      <c r="BJ572" s="299"/>
      <c r="BK572" s="312"/>
      <c r="BL572" s="313"/>
      <c r="BM572" s="312"/>
      <c r="BN572" s="313"/>
      <c r="BO572" s="300"/>
      <c r="BP572" s="300"/>
      <c r="BQ572" s="300"/>
      <c r="BR572" s="66"/>
      <c r="BS572" s="314"/>
      <c r="BT572" s="315"/>
      <c r="BU572" s="324"/>
      <c r="BV572" s="324"/>
      <c r="BW572" s="324"/>
      <c r="BX572" s="324"/>
      <c r="BY572" s="324"/>
      <c r="BZ572" s="324"/>
      <c r="CA572" s="324"/>
      <c r="CB572" s="293"/>
      <c r="CC572" s="294"/>
      <c r="CD572" s="294"/>
      <c r="CE572" s="294"/>
      <c r="CF572" s="294"/>
      <c r="CG572" s="294"/>
      <c r="CH572" s="295"/>
      <c r="CI572" s="62">
        <f t="shared" si="26"/>
        <v>0</v>
      </c>
    </row>
    <row r="573" spans="1:87" ht="35.1" customHeight="1" x14ac:dyDescent="0.25">
      <c r="A573" s="40">
        <f>ROW(A561)</f>
        <v>561</v>
      </c>
      <c r="B573" s="305"/>
      <c r="C573" s="305"/>
      <c r="D573" s="316"/>
      <c r="E573" s="316"/>
      <c r="F573" s="316"/>
      <c r="G573" s="317"/>
      <c r="H573" s="318"/>
      <c r="I573" s="47"/>
      <c r="J573" s="71"/>
      <c r="K573" s="308"/>
      <c r="L573" s="308"/>
      <c r="M573" s="319"/>
      <c r="N573" s="319"/>
      <c r="O573" s="310"/>
      <c r="P573" s="310"/>
      <c r="Q573" s="320"/>
      <c r="R573" s="320"/>
      <c r="S573" s="298"/>
      <c r="T573" s="299"/>
      <c r="U573" s="298"/>
      <c r="V573" s="299"/>
      <c r="W573" s="296"/>
      <c r="X573" s="297"/>
      <c r="Y573" s="296"/>
      <c r="Z573" s="297"/>
      <c r="AA573" s="298"/>
      <c r="AB573" s="299"/>
      <c r="AC573" s="298"/>
      <c r="AD573" s="299"/>
      <c r="AE573" s="296"/>
      <c r="AF573" s="297"/>
      <c r="AG573" s="296"/>
      <c r="AH573" s="297"/>
      <c r="AI573" s="298"/>
      <c r="AJ573" s="299"/>
      <c r="AK573" s="298"/>
      <c r="AL573" s="299"/>
      <c r="AM573" s="296"/>
      <c r="AN573" s="297"/>
      <c r="AO573" s="296"/>
      <c r="AP573" s="297"/>
      <c r="AQ573" s="298"/>
      <c r="AR573" s="299"/>
      <c r="AS573" s="298"/>
      <c r="AT573" s="299"/>
      <c r="AU573" s="296"/>
      <c r="AV573" s="297"/>
      <c r="AW573" s="296"/>
      <c r="AX573" s="297"/>
      <c r="AY573" s="298"/>
      <c r="AZ573" s="299"/>
      <c r="BA573" s="298"/>
      <c r="BB573" s="299"/>
      <c r="BC573" s="296"/>
      <c r="BD573" s="297"/>
      <c r="BE573" s="296"/>
      <c r="BF573" s="297"/>
      <c r="BG573" s="298"/>
      <c r="BH573" s="299"/>
      <c r="BI573" s="298"/>
      <c r="BJ573" s="299"/>
      <c r="BK573" s="296"/>
      <c r="BL573" s="297"/>
      <c r="BM573" s="296"/>
      <c r="BN573" s="297"/>
      <c r="BO573" s="321"/>
      <c r="BP573" s="322"/>
      <c r="BQ573" s="323"/>
      <c r="BR573" s="66"/>
      <c r="BS573" s="301"/>
      <c r="BT573" s="302"/>
      <c r="BU573" s="324"/>
      <c r="BV573" s="324"/>
      <c r="BW573" s="324"/>
      <c r="BX573" s="324"/>
      <c r="BY573" s="324"/>
      <c r="BZ573" s="324"/>
      <c r="CA573" s="324"/>
      <c r="CB573" s="293"/>
      <c r="CC573" s="294"/>
      <c r="CD573" s="294"/>
      <c r="CE573" s="294"/>
      <c r="CF573" s="294"/>
      <c r="CG573" s="294"/>
      <c r="CH573" s="295"/>
      <c r="CI573" s="62">
        <f t="shared" si="26"/>
        <v>0</v>
      </c>
    </row>
    <row r="574" spans="1:87" ht="35.1" customHeight="1" x14ac:dyDescent="0.25">
      <c r="A574" s="40">
        <f t="shared" ref="A574:A600" si="28">ROW(A562)</f>
        <v>562</v>
      </c>
      <c r="B574" s="304"/>
      <c r="C574" s="304"/>
      <c r="D574" s="305"/>
      <c r="E574" s="305"/>
      <c r="F574" s="305"/>
      <c r="G574" s="306"/>
      <c r="H574" s="307"/>
      <c r="I574" s="47"/>
      <c r="J574" s="72"/>
      <c r="K574" s="308"/>
      <c r="L574" s="308"/>
      <c r="M574" s="309"/>
      <c r="N574" s="309"/>
      <c r="O574" s="310"/>
      <c r="P574" s="310"/>
      <c r="Q574" s="311"/>
      <c r="R574" s="311"/>
      <c r="S574" s="298"/>
      <c r="T574" s="299"/>
      <c r="U574" s="298"/>
      <c r="V574" s="299"/>
      <c r="W574" s="312"/>
      <c r="X574" s="313"/>
      <c r="Y574" s="312"/>
      <c r="Z574" s="313"/>
      <c r="AA574" s="298"/>
      <c r="AB574" s="299"/>
      <c r="AC574" s="298"/>
      <c r="AD574" s="299"/>
      <c r="AE574" s="312"/>
      <c r="AF574" s="313"/>
      <c r="AG574" s="312"/>
      <c r="AH574" s="313"/>
      <c r="AI574" s="298"/>
      <c r="AJ574" s="299"/>
      <c r="AK574" s="298"/>
      <c r="AL574" s="299"/>
      <c r="AM574" s="312"/>
      <c r="AN574" s="313"/>
      <c r="AO574" s="312"/>
      <c r="AP574" s="313"/>
      <c r="AQ574" s="298"/>
      <c r="AR574" s="299"/>
      <c r="AS574" s="298"/>
      <c r="AT574" s="299"/>
      <c r="AU574" s="312"/>
      <c r="AV574" s="313"/>
      <c r="AW574" s="312"/>
      <c r="AX574" s="313"/>
      <c r="AY574" s="298"/>
      <c r="AZ574" s="299"/>
      <c r="BA574" s="298"/>
      <c r="BB574" s="299"/>
      <c r="BC574" s="312"/>
      <c r="BD574" s="313"/>
      <c r="BE574" s="312"/>
      <c r="BF574" s="313"/>
      <c r="BG574" s="298"/>
      <c r="BH574" s="299"/>
      <c r="BI574" s="298"/>
      <c r="BJ574" s="299"/>
      <c r="BK574" s="312"/>
      <c r="BL574" s="313"/>
      <c r="BM574" s="312"/>
      <c r="BN574" s="313"/>
      <c r="BO574" s="300"/>
      <c r="BP574" s="300"/>
      <c r="BQ574" s="300"/>
      <c r="BR574" s="66"/>
      <c r="BS574" s="314"/>
      <c r="BT574" s="315"/>
      <c r="BU574" s="324"/>
      <c r="BV574" s="324"/>
      <c r="BW574" s="324"/>
      <c r="BX574" s="324"/>
      <c r="BY574" s="324"/>
      <c r="BZ574" s="324"/>
      <c r="CA574" s="324"/>
      <c r="CB574" s="293"/>
      <c r="CC574" s="294"/>
      <c r="CD574" s="294"/>
      <c r="CE574" s="294"/>
      <c r="CF574" s="294"/>
      <c r="CG574" s="294"/>
      <c r="CH574" s="295"/>
      <c r="CI574" s="62">
        <f t="shared" si="26"/>
        <v>0</v>
      </c>
    </row>
    <row r="575" spans="1:87" ht="35.1" customHeight="1" x14ac:dyDescent="0.25">
      <c r="A575" s="40">
        <f t="shared" si="28"/>
        <v>563</v>
      </c>
      <c r="B575" s="305"/>
      <c r="C575" s="305"/>
      <c r="D575" s="316"/>
      <c r="E575" s="316"/>
      <c r="F575" s="316"/>
      <c r="G575" s="317"/>
      <c r="H575" s="318"/>
      <c r="I575" s="47"/>
      <c r="J575" s="71"/>
      <c r="K575" s="308"/>
      <c r="L575" s="308"/>
      <c r="M575" s="319"/>
      <c r="N575" s="319"/>
      <c r="O575" s="310"/>
      <c r="P575" s="310"/>
      <c r="Q575" s="320"/>
      <c r="R575" s="320"/>
      <c r="S575" s="298"/>
      <c r="T575" s="299"/>
      <c r="U575" s="298"/>
      <c r="V575" s="299"/>
      <c r="W575" s="296"/>
      <c r="X575" s="297"/>
      <c r="Y575" s="296"/>
      <c r="Z575" s="297"/>
      <c r="AA575" s="298"/>
      <c r="AB575" s="299"/>
      <c r="AC575" s="298"/>
      <c r="AD575" s="299"/>
      <c r="AE575" s="296"/>
      <c r="AF575" s="297"/>
      <c r="AG575" s="296"/>
      <c r="AH575" s="297"/>
      <c r="AI575" s="298"/>
      <c r="AJ575" s="299"/>
      <c r="AK575" s="298"/>
      <c r="AL575" s="299"/>
      <c r="AM575" s="296"/>
      <c r="AN575" s="297"/>
      <c r="AO575" s="296"/>
      <c r="AP575" s="297"/>
      <c r="AQ575" s="298"/>
      <c r="AR575" s="299"/>
      <c r="AS575" s="298"/>
      <c r="AT575" s="299"/>
      <c r="AU575" s="296"/>
      <c r="AV575" s="297"/>
      <c r="AW575" s="296"/>
      <c r="AX575" s="297"/>
      <c r="AY575" s="298"/>
      <c r="AZ575" s="299"/>
      <c r="BA575" s="298"/>
      <c r="BB575" s="299"/>
      <c r="BC575" s="296"/>
      <c r="BD575" s="297"/>
      <c r="BE575" s="296"/>
      <c r="BF575" s="297"/>
      <c r="BG575" s="298"/>
      <c r="BH575" s="299"/>
      <c r="BI575" s="298"/>
      <c r="BJ575" s="299"/>
      <c r="BK575" s="296"/>
      <c r="BL575" s="297"/>
      <c r="BM575" s="296"/>
      <c r="BN575" s="297"/>
      <c r="BO575" s="300"/>
      <c r="BP575" s="300"/>
      <c r="BQ575" s="300"/>
      <c r="BR575" s="66"/>
      <c r="BS575" s="301"/>
      <c r="BT575" s="302"/>
      <c r="BU575" s="324"/>
      <c r="BV575" s="324"/>
      <c r="BW575" s="324"/>
      <c r="BX575" s="324"/>
      <c r="BY575" s="324"/>
      <c r="BZ575" s="324"/>
      <c r="CA575" s="324"/>
      <c r="CB575" s="293"/>
      <c r="CC575" s="294"/>
      <c r="CD575" s="294"/>
      <c r="CE575" s="294"/>
      <c r="CF575" s="294"/>
      <c r="CG575" s="294"/>
      <c r="CH575" s="295"/>
      <c r="CI575" s="62">
        <f t="shared" si="26"/>
        <v>0</v>
      </c>
    </row>
    <row r="576" spans="1:87" ht="35.1" customHeight="1" x14ac:dyDescent="0.25">
      <c r="A576" s="40">
        <f t="shared" si="28"/>
        <v>564</v>
      </c>
      <c r="B576" s="304"/>
      <c r="C576" s="304"/>
      <c r="D576" s="305"/>
      <c r="E576" s="305"/>
      <c r="F576" s="305"/>
      <c r="G576" s="306"/>
      <c r="H576" s="307"/>
      <c r="I576" s="47"/>
      <c r="J576" s="72"/>
      <c r="K576" s="308"/>
      <c r="L576" s="308"/>
      <c r="M576" s="309"/>
      <c r="N576" s="309"/>
      <c r="O576" s="310"/>
      <c r="P576" s="310"/>
      <c r="Q576" s="311"/>
      <c r="R576" s="311"/>
      <c r="S576" s="298"/>
      <c r="T576" s="299"/>
      <c r="U576" s="298"/>
      <c r="V576" s="299"/>
      <c r="W576" s="312"/>
      <c r="X576" s="313"/>
      <c r="Y576" s="312"/>
      <c r="Z576" s="313"/>
      <c r="AA576" s="298"/>
      <c r="AB576" s="299"/>
      <c r="AC576" s="298"/>
      <c r="AD576" s="299"/>
      <c r="AE576" s="312"/>
      <c r="AF576" s="313"/>
      <c r="AG576" s="312"/>
      <c r="AH576" s="313"/>
      <c r="AI576" s="298"/>
      <c r="AJ576" s="299"/>
      <c r="AK576" s="298"/>
      <c r="AL576" s="299"/>
      <c r="AM576" s="312"/>
      <c r="AN576" s="313"/>
      <c r="AO576" s="312"/>
      <c r="AP576" s="313"/>
      <c r="AQ576" s="298"/>
      <c r="AR576" s="299"/>
      <c r="AS576" s="298"/>
      <c r="AT576" s="299"/>
      <c r="AU576" s="312"/>
      <c r="AV576" s="313"/>
      <c r="AW576" s="312"/>
      <c r="AX576" s="313"/>
      <c r="AY576" s="298"/>
      <c r="AZ576" s="299"/>
      <c r="BA576" s="298"/>
      <c r="BB576" s="299"/>
      <c r="BC576" s="312"/>
      <c r="BD576" s="313"/>
      <c r="BE576" s="312"/>
      <c r="BF576" s="313"/>
      <c r="BG576" s="298"/>
      <c r="BH576" s="299"/>
      <c r="BI576" s="298"/>
      <c r="BJ576" s="299"/>
      <c r="BK576" s="312"/>
      <c r="BL576" s="313"/>
      <c r="BM576" s="312"/>
      <c r="BN576" s="313"/>
      <c r="BO576" s="300"/>
      <c r="BP576" s="300"/>
      <c r="BQ576" s="300"/>
      <c r="BR576" s="66"/>
      <c r="BS576" s="314"/>
      <c r="BT576" s="315"/>
      <c r="BU576" s="324"/>
      <c r="BV576" s="324"/>
      <c r="BW576" s="324"/>
      <c r="BX576" s="324"/>
      <c r="BY576" s="324"/>
      <c r="BZ576" s="324"/>
      <c r="CA576" s="324"/>
      <c r="CB576" s="293"/>
      <c r="CC576" s="294"/>
      <c r="CD576" s="294"/>
      <c r="CE576" s="294"/>
      <c r="CF576" s="294"/>
      <c r="CG576" s="294"/>
      <c r="CH576" s="295"/>
      <c r="CI576" s="62">
        <f t="shared" si="26"/>
        <v>0</v>
      </c>
    </row>
    <row r="577" spans="1:87" ht="35.1" customHeight="1" x14ac:dyDescent="0.25">
      <c r="A577" s="40">
        <f t="shared" si="28"/>
        <v>565</v>
      </c>
      <c r="B577" s="305"/>
      <c r="C577" s="305"/>
      <c r="D577" s="316"/>
      <c r="E577" s="316"/>
      <c r="F577" s="316"/>
      <c r="G577" s="317"/>
      <c r="H577" s="318"/>
      <c r="I577" s="47"/>
      <c r="J577" s="71"/>
      <c r="K577" s="308"/>
      <c r="L577" s="308"/>
      <c r="M577" s="319"/>
      <c r="N577" s="319"/>
      <c r="O577" s="310"/>
      <c r="P577" s="310"/>
      <c r="Q577" s="320"/>
      <c r="R577" s="320"/>
      <c r="S577" s="298"/>
      <c r="T577" s="299"/>
      <c r="U577" s="298"/>
      <c r="V577" s="299"/>
      <c r="W577" s="296"/>
      <c r="X577" s="297"/>
      <c r="Y577" s="296"/>
      <c r="Z577" s="297"/>
      <c r="AA577" s="298"/>
      <c r="AB577" s="299"/>
      <c r="AC577" s="298"/>
      <c r="AD577" s="299"/>
      <c r="AE577" s="296"/>
      <c r="AF577" s="297"/>
      <c r="AG577" s="296"/>
      <c r="AH577" s="297"/>
      <c r="AI577" s="298"/>
      <c r="AJ577" s="299"/>
      <c r="AK577" s="298"/>
      <c r="AL577" s="299"/>
      <c r="AM577" s="296"/>
      <c r="AN577" s="297"/>
      <c r="AO577" s="296"/>
      <c r="AP577" s="297"/>
      <c r="AQ577" s="298"/>
      <c r="AR577" s="299"/>
      <c r="AS577" s="298"/>
      <c r="AT577" s="299"/>
      <c r="AU577" s="296"/>
      <c r="AV577" s="297"/>
      <c r="AW577" s="296"/>
      <c r="AX577" s="297"/>
      <c r="AY577" s="298"/>
      <c r="AZ577" s="299"/>
      <c r="BA577" s="298"/>
      <c r="BB577" s="299"/>
      <c r="BC577" s="296"/>
      <c r="BD577" s="297"/>
      <c r="BE577" s="296"/>
      <c r="BF577" s="297"/>
      <c r="BG577" s="298"/>
      <c r="BH577" s="299"/>
      <c r="BI577" s="298"/>
      <c r="BJ577" s="299"/>
      <c r="BK577" s="296"/>
      <c r="BL577" s="297"/>
      <c r="BM577" s="296"/>
      <c r="BN577" s="297"/>
      <c r="BO577" s="300"/>
      <c r="BP577" s="300"/>
      <c r="BQ577" s="300"/>
      <c r="BR577" s="66"/>
      <c r="BS577" s="301"/>
      <c r="BT577" s="302"/>
      <c r="BU577" s="324"/>
      <c r="BV577" s="324"/>
      <c r="BW577" s="324"/>
      <c r="BX577" s="324"/>
      <c r="BY577" s="324"/>
      <c r="BZ577" s="324"/>
      <c r="CA577" s="324"/>
      <c r="CB577" s="293"/>
      <c r="CC577" s="294"/>
      <c r="CD577" s="294"/>
      <c r="CE577" s="294"/>
      <c r="CF577" s="294"/>
      <c r="CG577" s="294"/>
      <c r="CH577" s="295"/>
      <c r="CI577" s="62">
        <f t="shared" si="26"/>
        <v>0</v>
      </c>
    </row>
    <row r="578" spans="1:87" ht="35.1" customHeight="1" x14ac:dyDescent="0.25">
      <c r="A578" s="40">
        <f t="shared" si="28"/>
        <v>566</v>
      </c>
      <c r="B578" s="304"/>
      <c r="C578" s="304"/>
      <c r="D578" s="305"/>
      <c r="E578" s="305"/>
      <c r="F578" s="305"/>
      <c r="G578" s="306"/>
      <c r="H578" s="307"/>
      <c r="I578" s="47"/>
      <c r="J578" s="72"/>
      <c r="K578" s="308"/>
      <c r="L578" s="308"/>
      <c r="M578" s="309"/>
      <c r="N578" s="309"/>
      <c r="O578" s="310"/>
      <c r="P578" s="310"/>
      <c r="Q578" s="311"/>
      <c r="R578" s="311"/>
      <c r="S578" s="298"/>
      <c r="T578" s="299"/>
      <c r="U578" s="298"/>
      <c r="V578" s="299"/>
      <c r="W578" s="312"/>
      <c r="X578" s="313"/>
      <c r="Y578" s="312"/>
      <c r="Z578" s="313"/>
      <c r="AA578" s="298"/>
      <c r="AB578" s="299"/>
      <c r="AC578" s="298"/>
      <c r="AD578" s="299"/>
      <c r="AE578" s="312"/>
      <c r="AF578" s="313"/>
      <c r="AG578" s="312"/>
      <c r="AH578" s="313"/>
      <c r="AI578" s="298"/>
      <c r="AJ578" s="299"/>
      <c r="AK578" s="298"/>
      <c r="AL578" s="299"/>
      <c r="AM578" s="312"/>
      <c r="AN578" s="313"/>
      <c r="AO578" s="312"/>
      <c r="AP578" s="313"/>
      <c r="AQ578" s="298"/>
      <c r="AR578" s="299"/>
      <c r="AS578" s="298"/>
      <c r="AT578" s="299"/>
      <c r="AU578" s="312"/>
      <c r="AV578" s="313"/>
      <c r="AW578" s="312"/>
      <c r="AX578" s="313"/>
      <c r="AY578" s="298"/>
      <c r="AZ578" s="299"/>
      <c r="BA578" s="298"/>
      <c r="BB578" s="299"/>
      <c r="BC578" s="312"/>
      <c r="BD578" s="313"/>
      <c r="BE578" s="312"/>
      <c r="BF578" s="313"/>
      <c r="BG578" s="298"/>
      <c r="BH578" s="299"/>
      <c r="BI578" s="298"/>
      <c r="BJ578" s="299"/>
      <c r="BK578" s="312"/>
      <c r="BL578" s="313"/>
      <c r="BM578" s="312"/>
      <c r="BN578" s="313"/>
      <c r="BO578" s="300"/>
      <c r="BP578" s="300"/>
      <c r="BQ578" s="300"/>
      <c r="BR578" s="66"/>
      <c r="BS578" s="314"/>
      <c r="BT578" s="315"/>
      <c r="BU578" s="324"/>
      <c r="BV578" s="324"/>
      <c r="BW578" s="324"/>
      <c r="BX578" s="324"/>
      <c r="BY578" s="324"/>
      <c r="BZ578" s="324"/>
      <c r="CA578" s="324"/>
      <c r="CB578" s="293"/>
      <c r="CC578" s="294"/>
      <c r="CD578" s="294"/>
      <c r="CE578" s="294"/>
      <c r="CF578" s="294"/>
      <c r="CG578" s="294"/>
      <c r="CH578" s="295"/>
      <c r="CI578" s="62">
        <f t="shared" si="26"/>
        <v>0</v>
      </c>
    </row>
    <row r="579" spans="1:87" ht="35.1" customHeight="1" x14ac:dyDescent="0.25">
      <c r="A579" s="40">
        <f t="shared" si="28"/>
        <v>567</v>
      </c>
      <c r="B579" s="305"/>
      <c r="C579" s="305"/>
      <c r="D579" s="316"/>
      <c r="E579" s="316"/>
      <c r="F579" s="316"/>
      <c r="G579" s="317"/>
      <c r="H579" s="318"/>
      <c r="I579" s="47"/>
      <c r="J579" s="71"/>
      <c r="K579" s="308"/>
      <c r="L579" s="308"/>
      <c r="M579" s="319"/>
      <c r="N579" s="319"/>
      <c r="O579" s="310"/>
      <c r="P579" s="310"/>
      <c r="Q579" s="320"/>
      <c r="R579" s="320"/>
      <c r="S579" s="298"/>
      <c r="T579" s="299"/>
      <c r="U579" s="298"/>
      <c r="V579" s="299"/>
      <c r="W579" s="296"/>
      <c r="X579" s="297"/>
      <c r="Y579" s="296"/>
      <c r="Z579" s="297"/>
      <c r="AA579" s="298"/>
      <c r="AB579" s="299"/>
      <c r="AC579" s="298"/>
      <c r="AD579" s="299"/>
      <c r="AE579" s="296"/>
      <c r="AF579" s="297"/>
      <c r="AG579" s="296"/>
      <c r="AH579" s="297"/>
      <c r="AI579" s="298"/>
      <c r="AJ579" s="299"/>
      <c r="AK579" s="298"/>
      <c r="AL579" s="299"/>
      <c r="AM579" s="296"/>
      <c r="AN579" s="297"/>
      <c r="AO579" s="296"/>
      <c r="AP579" s="297"/>
      <c r="AQ579" s="298"/>
      <c r="AR579" s="299"/>
      <c r="AS579" s="298"/>
      <c r="AT579" s="299"/>
      <c r="AU579" s="296"/>
      <c r="AV579" s="297"/>
      <c r="AW579" s="296"/>
      <c r="AX579" s="297"/>
      <c r="AY579" s="298"/>
      <c r="AZ579" s="299"/>
      <c r="BA579" s="298"/>
      <c r="BB579" s="299"/>
      <c r="BC579" s="296"/>
      <c r="BD579" s="297"/>
      <c r="BE579" s="296"/>
      <c r="BF579" s="297"/>
      <c r="BG579" s="298"/>
      <c r="BH579" s="299"/>
      <c r="BI579" s="298"/>
      <c r="BJ579" s="299"/>
      <c r="BK579" s="296"/>
      <c r="BL579" s="297"/>
      <c r="BM579" s="296"/>
      <c r="BN579" s="297"/>
      <c r="BO579" s="300"/>
      <c r="BP579" s="300"/>
      <c r="BQ579" s="300"/>
      <c r="BR579" s="66"/>
      <c r="BS579" s="301"/>
      <c r="BT579" s="302"/>
      <c r="BU579" s="324"/>
      <c r="BV579" s="324"/>
      <c r="BW579" s="324"/>
      <c r="BX579" s="324"/>
      <c r="BY579" s="324"/>
      <c r="BZ579" s="324"/>
      <c r="CA579" s="324"/>
      <c r="CB579" s="293"/>
      <c r="CC579" s="294"/>
      <c r="CD579" s="294"/>
      <c r="CE579" s="294"/>
      <c r="CF579" s="294"/>
      <c r="CG579" s="294"/>
      <c r="CH579" s="295"/>
      <c r="CI579" s="62">
        <f t="shared" si="26"/>
        <v>0</v>
      </c>
    </row>
    <row r="580" spans="1:87" ht="35.1" customHeight="1" x14ac:dyDescent="0.25">
      <c r="A580" s="40">
        <f t="shared" si="28"/>
        <v>568</v>
      </c>
      <c r="B580" s="304"/>
      <c r="C580" s="304"/>
      <c r="D580" s="305"/>
      <c r="E580" s="305"/>
      <c r="F580" s="305"/>
      <c r="G580" s="306"/>
      <c r="H580" s="307"/>
      <c r="I580" s="47"/>
      <c r="J580" s="72"/>
      <c r="K580" s="308"/>
      <c r="L580" s="308"/>
      <c r="M580" s="309"/>
      <c r="N580" s="309"/>
      <c r="O580" s="310"/>
      <c r="P580" s="310"/>
      <c r="Q580" s="311"/>
      <c r="R580" s="311"/>
      <c r="S580" s="298"/>
      <c r="T580" s="299"/>
      <c r="U580" s="298"/>
      <c r="V580" s="299"/>
      <c r="W580" s="312"/>
      <c r="X580" s="313"/>
      <c r="Y580" s="312"/>
      <c r="Z580" s="313"/>
      <c r="AA580" s="298"/>
      <c r="AB580" s="299"/>
      <c r="AC580" s="298"/>
      <c r="AD580" s="299"/>
      <c r="AE580" s="312"/>
      <c r="AF580" s="313"/>
      <c r="AG580" s="312"/>
      <c r="AH580" s="313"/>
      <c r="AI580" s="298"/>
      <c r="AJ580" s="299"/>
      <c r="AK580" s="298"/>
      <c r="AL580" s="299"/>
      <c r="AM580" s="312"/>
      <c r="AN580" s="313"/>
      <c r="AO580" s="312"/>
      <c r="AP580" s="313"/>
      <c r="AQ580" s="298"/>
      <c r="AR580" s="299"/>
      <c r="AS580" s="298"/>
      <c r="AT580" s="299"/>
      <c r="AU580" s="312"/>
      <c r="AV580" s="313"/>
      <c r="AW580" s="312"/>
      <c r="AX580" s="313"/>
      <c r="AY580" s="298"/>
      <c r="AZ580" s="299"/>
      <c r="BA580" s="298"/>
      <c r="BB580" s="299"/>
      <c r="BC580" s="312"/>
      <c r="BD580" s="313"/>
      <c r="BE580" s="312"/>
      <c r="BF580" s="313"/>
      <c r="BG580" s="298"/>
      <c r="BH580" s="299"/>
      <c r="BI580" s="298"/>
      <c r="BJ580" s="299"/>
      <c r="BK580" s="312"/>
      <c r="BL580" s="313"/>
      <c r="BM580" s="312"/>
      <c r="BN580" s="313"/>
      <c r="BO580" s="300"/>
      <c r="BP580" s="300"/>
      <c r="BQ580" s="300"/>
      <c r="BR580" s="66"/>
      <c r="BS580" s="314"/>
      <c r="BT580" s="315"/>
      <c r="BU580" s="324"/>
      <c r="BV580" s="324"/>
      <c r="BW580" s="324"/>
      <c r="BX580" s="324"/>
      <c r="BY580" s="324"/>
      <c r="BZ580" s="324"/>
      <c r="CA580" s="324"/>
      <c r="CB580" s="293"/>
      <c r="CC580" s="294"/>
      <c r="CD580" s="294"/>
      <c r="CE580" s="294"/>
      <c r="CF580" s="294"/>
      <c r="CG580" s="294"/>
      <c r="CH580" s="295"/>
      <c r="CI580" s="62">
        <f t="shared" si="26"/>
        <v>0</v>
      </c>
    </row>
    <row r="581" spans="1:87" ht="35.1" customHeight="1" x14ac:dyDescent="0.25">
      <c r="A581" s="40">
        <f t="shared" si="28"/>
        <v>569</v>
      </c>
      <c r="B581" s="305"/>
      <c r="C581" s="305"/>
      <c r="D581" s="316"/>
      <c r="E581" s="316"/>
      <c r="F581" s="316"/>
      <c r="G581" s="317"/>
      <c r="H581" s="318"/>
      <c r="I581" s="47"/>
      <c r="J581" s="71"/>
      <c r="K581" s="308"/>
      <c r="L581" s="308"/>
      <c r="M581" s="319"/>
      <c r="N581" s="319"/>
      <c r="O581" s="310"/>
      <c r="P581" s="310"/>
      <c r="Q581" s="320"/>
      <c r="R581" s="320"/>
      <c r="S581" s="298"/>
      <c r="T581" s="299"/>
      <c r="U581" s="298"/>
      <c r="V581" s="299"/>
      <c r="W581" s="296"/>
      <c r="X581" s="297"/>
      <c r="Y581" s="296"/>
      <c r="Z581" s="297"/>
      <c r="AA581" s="298"/>
      <c r="AB581" s="299"/>
      <c r="AC581" s="298"/>
      <c r="AD581" s="299"/>
      <c r="AE581" s="296"/>
      <c r="AF581" s="297"/>
      <c r="AG581" s="296"/>
      <c r="AH581" s="297"/>
      <c r="AI581" s="298"/>
      <c r="AJ581" s="299"/>
      <c r="AK581" s="298"/>
      <c r="AL581" s="299"/>
      <c r="AM581" s="296"/>
      <c r="AN581" s="297"/>
      <c r="AO581" s="296"/>
      <c r="AP581" s="297"/>
      <c r="AQ581" s="298"/>
      <c r="AR581" s="299"/>
      <c r="AS581" s="298"/>
      <c r="AT581" s="299"/>
      <c r="AU581" s="296"/>
      <c r="AV581" s="297"/>
      <c r="AW581" s="296"/>
      <c r="AX581" s="297"/>
      <c r="AY581" s="298"/>
      <c r="AZ581" s="299"/>
      <c r="BA581" s="298"/>
      <c r="BB581" s="299"/>
      <c r="BC581" s="296"/>
      <c r="BD581" s="297"/>
      <c r="BE581" s="296"/>
      <c r="BF581" s="297"/>
      <c r="BG581" s="298"/>
      <c r="BH581" s="299"/>
      <c r="BI581" s="298"/>
      <c r="BJ581" s="299"/>
      <c r="BK581" s="296"/>
      <c r="BL581" s="297"/>
      <c r="BM581" s="296"/>
      <c r="BN581" s="297"/>
      <c r="BO581" s="300"/>
      <c r="BP581" s="300"/>
      <c r="BQ581" s="300"/>
      <c r="BR581" s="66"/>
      <c r="BS581" s="301"/>
      <c r="BT581" s="302"/>
      <c r="BU581" s="324"/>
      <c r="BV581" s="324"/>
      <c r="BW581" s="324"/>
      <c r="BX581" s="324"/>
      <c r="BY581" s="324"/>
      <c r="BZ581" s="324"/>
      <c r="CA581" s="324"/>
      <c r="CB581" s="293"/>
      <c r="CC581" s="294"/>
      <c r="CD581" s="294"/>
      <c r="CE581" s="294"/>
      <c r="CF581" s="294"/>
      <c r="CG581" s="294"/>
      <c r="CH581" s="295"/>
      <c r="CI581" s="62">
        <f t="shared" si="26"/>
        <v>0</v>
      </c>
    </row>
    <row r="582" spans="1:87" ht="35.1" customHeight="1" x14ac:dyDescent="0.25">
      <c r="A582" s="40">
        <f t="shared" si="28"/>
        <v>570</v>
      </c>
      <c r="B582" s="304"/>
      <c r="C582" s="304"/>
      <c r="D582" s="305"/>
      <c r="E582" s="305"/>
      <c r="F582" s="305"/>
      <c r="G582" s="306"/>
      <c r="H582" s="307"/>
      <c r="I582" s="47"/>
      <c r="J582" s="72"/>
      <c r="K582" s="308"/>
      <c r="L582" s="308"/>
      <c r="M582" s="309"/>
      <c r="N582" s="309"/>
      <c r="O582" s="310"/>
      <c r="P582" s="310"/>
      <c r="Q582" s="311"/>
      <c r="R582" s="311"/>
      <c r="S582" s="298"/>
      <c r="T582" s="299"/>
      <c r="U582" s="298"/>
      <c r="V582" s="299"/>
      <c r="W582" s="312"/>
      <c r="X582" s="313"/>
      <c r="Y582" s="312"/>
      <c r="Z582" s="313"/>
      <c r="AA582" s="298"/>
      <c r="AB582" s="299"/>
      <c r="AC582" s="298"/>
      <c r="AD582" s="299"/>
      <c r="AE582" s="312"/>
      <c r="AF582" s="313"/>
      <c r="AG582" s="312"/>
      <c r="AH582" s="313"/>
      <c r="AI582" s="298"/>
      <c r="AJ582" s="299"/>
      <c r="AK582" s="298"/>
      <c r="AL582" s="299"/>
      <c r="AM582" s="312"/>
      <c r="AN582" s="313"/>
      <c r="AO582" s="312"/>
      <c r="AP582" s="313"/>
      <c r="AQ582" s="298"/>
      <c r="AR582" s="299"/>
      <c r="AS582" s="298"/>
      <c r="AT582" s="299"/>
      <c r="AU582" s="312"/>
      <c r="AV582" s="313"/>
      <c r="AW582" s="312"/>
      <c r="AX582" s="313"/>
      <c r="AY582" s="298"/>
      <c r="AZ582" s="299"/>
      <c r="BA582" s="298"/>
      <c r="BB582" s="299"/>
      <c r="BC582" s="312"/>
      <c r="BD582" s="313"/>
      <c r="BE582" s="312"/>
      <c r="BF582" s="313"/>
      <c r="BG582" s="298"/>
      <c r="BH582" s="299"/>
      <c r="BI582" s="298"/>
      <c r="BJ582" s="299"/>
      <c r="BK582" s="312"/>
      <c r="BL582" s="313"/>
      <c r="BM582" s="312"/>
      <c r="BN582" s="313"/>
      <c r="BO582" s="300"/>
      <c r="BP582" s="300"/>
      <c r="BQ582" s="300"/>
      <c r="BR582" s="66"/>
      <c r="BS582" s="314"/>
      <c r="BT582" s="315"/>
      <c r="BU582" s="324"/>
      <c r="BV582" s="324"/>
      <c r="BW582" s="324"/>
      <c r="BX582" s="324"/>
      <c r="BY582" s="324"/>
      <c r="BZ582" s="324"/>
      <c r="CA582" s="324"/>
      <c r="CB582" s="293"/>
      <c r="CC582" s="294"/>
      <c r="CD582" s="294"/>
      <c r="CE582" s="294"/>
      <c r="CF582" s="294"/>
      <c r="CG582" s="294"/>
      <c r="CH582" s="295"/>
      <c r="CI582" s="62">
        <f t="shared" si="26"/>
        <v>0</v>
      </c>
    </row>
    <row r="583" spans="1:87" ht="35.1" customHeight="1" x14ac:dyDescent="0.25">
      <c r="A583" s="40">
        <f t="shared" si="28"/>
        <v>571</v>
      </c>
      <c r="B583" s="305"/>
      <c r="C583" s="305"/>
      <c r="D583" s="316"/>
      <c r="E583" s="316"/>
      <c r="F583" s="316"/>
      <c r="G583" s="317"/>
      <c r="H583" s="318"/>
      <c r="I583" s="47"/>
      <c r="J583" s="71"/>
      <c r="K583" s="308"/>
      <c r="L583" s="308"/>
      <c r="M583" s="319"/>
      <c r="N583" s="319"/>
      <c r="O583" s="310"/>
      <c r="P583" s="310"/>
      <c r="Q583" s="320"/>
      <c r="R583" s="320"/>
      <c r="S583" s="298"/>
      <c r="T583" s="299"/>
      <c r="U583" s="298"/>
      <c r="V583" s="299"/>
      <c r="W583" s="296"/>
      <c r="X583" s="297"/>
      <c r="Y583" s="296"/>
      <c r="Z583" s="297"/>
      <c r="AA583" s="298"/>
      <c r="AB583" s="299"/>
      <c r="AC583" s="298"/>
      <c r="AD583" s="299"/>
      <c r="AE583" s="296"/>
      <c r="AF583" s="297"/>
      <c r="AG583" s="296"/>
      <c r="AH583" s="297"/>
      <c r="AI583" s="298"/>
      <c r="AJ583" s="299"/>
      <c r="AK583" s="298"/>
      <c r="AL583" s="299"/>
      <c r="AM583" s="296"/>
      <c r="AN583" s="297"/>
      <c r="AO583" s="296"/>
      <c r="AP583" s="297"/>
      <c r="AQ583" s="298"/>
      <c r="AR583" s="299"/>
      <c r="AS583" s="298"/>
      <c r="AT583" s="299"/>
      <c r="AU583" s="296"/>
      <c r="AV583" s="297"/>
      <c r="AW583" s="296"/>
      <c r="AX583" s="297"/>
      <c r="AY583" s="298"/>
      <c r="AZ583" s="299"/>
      <c r="BA583" s="298"/>
      <c r="BB583" s="299"/>
      <c r="BC583" s="296"/>
      <c r="BD583" s="297"/>
      <c r="BE583" s="296"/>
      <c r="BF583" s="297"/>
      <c r="BG583" s="298"/>
      <c r="BH583" s="299"/>
      <c r="BI583" s="298"/>
      <c r="BJ583" s="299"/>
      <c r="BK583" s="296"/>
      <c r="BL583" s="297"/>
      <c r="BM583" s="296"/>
      <c r="BN583" s="297"/>
      <c r="BO583" s="300"/>
      <c r="BP583" s="300"/>
      <c r="BQ583" s="300"/>
      <c r="BR583" s="66"/>
      <c r="BS583" s="301"/>
      <c r="BT583" s="302"/>
      <c r="BU583" s="324"/>
      <c r="BV583" s="324"/>
      <c r="BW583" s="324"/>
      <c r="BX583" s="324"/>
      <c r="BY583" s="324"/>
      <c r="BZ583" s="324"/>
      <c r="CA583" s="324"/>
      <c r="CB583" s="293"/>
      <c r="CC583" s="294"/>
      <c r="CD583" s="294"/>
      <c r="CE583" s="294"/>
      <c r="CF583" s="294"/>
      <c r="CG583" s="294"/>
      <c r="CH583" s="295"/>
      <c r="CI583" s="62">
        <f t="shared" si="26"/>
        <v>0</v>
      </c>
    </row>
    <row r="584" spans="1:87" ht="35.1" customHeight="1" x14ac:dyDescent="0.25">
      <c r="A584" s="40">
        <f t="shared" si="28"/>
        <v>572</v>
      </c>
      <c r="B584" s="304"/>
      <c r="C584" s="304"/>
      <c r="D584" s="305"/>
      <c r="E584" s="305"/>
      <c r="F584" s="305"/>
      <c r="G584" s="306"/>
      <c r="H584" s="307"/>
      <c r="I584" s="47"/>
      <c r="J584" s="72"/>
      <c r="K584" s="308"/>
      <c r="L584" s="308"/>
      <c r="M584" s="309"/>
      <c r="N584" s="309"/>
      <c r="O584" s="310"/>
      <c r="P584" s="310"/>
      <c r="Q584" s="311"/>
      <c r="R584" s="311"/>
      <c r="S584" s="298"/>
      <c r="T584" s="299"/>
      <c r="U584" s="298"/>
      <c r="V584" s="299"/>
      <c r="W584" s="312"/>
      <c r="X584" s="313"/>
      <c r="Y584" s="312"/>
      <c r="Z584" s="313"/>
      <c r="AA584" s="298"/>
      <c r="AB584" s="299"/>
      <c r="AC584" s="298"/>
      <c r="AD584" s="299"/>
      <c r="AE584" s="312"/>
      <c r="AF584" s="313"/>
      <c r="AG584" s="312"/>
      <c r="AH584" s="313"/>
      <c r="AI584" s="298"/>
      <c r="AJ584" s="299"/>
      <c r="AK584" s="298"/>
      <c r="AL584" s="299"/>
      <c r="AM584" s="312"/>
      <c r="AN584" s="313"/>
      <c r="AO584" s="312"/>
      <c r="AP584" s="313"/>
      <c r="AQ584" s="298"/>
      <c r="AR584" s="299"/>
      <c r="AS584" s="298"/>
      <c r="AT584" s="299"/>
      <c r="AU584" s="312"/>
      <c r="AV584" s="313"/>
      <c r="AW584" s="312"/>
      <c r="AX584" s="313"/>
      <c r="AY584" s="298"/>
      <c r="AZ584" s="299"/>
      <c r="BA584" s="298"/>
      <c r="BB584" s="299"/>
      <c r="BC584" s="312"/>
      <c r="BD584" s="313"/>
      <c r="BE584" s="312"/>
      <c r="BF584" s="313"/>
      <c r="BG584" s="298"/>
      <c r="BH584" s="299"/>
      <c r="BI584" s="298"/>
      <c r="BJ584" s="299"/>
      <c r="BK584" s="312"/>
      <c r="BL584" s="313"/>
      <c r="BM584" s="312"/>
      <c r="BN584" s="313"/>
      <c r="BO584" s="300"/>
      <c r="BP584" s="300"/>
      <c r="BQ584" s="300"/>
      <c r="BR584" s="66"/>
      <c r="BS584" s="314"/>
      <c r="BT584" s="315"/>
      <c r="BU584" s="324"/>
      <c r="BV584" s="324"/>
      <c r="BW584" s="324"/>
      <c r="BX584" s="324"/>
      <c r="BY584" s="324"/>
      <c r="BZ584" s="324"/>
      <c r="CA584" s="324"/>
      <c r="CB584" s="293"/>
      <c r="CC584" s="294"/>
      <c r="CD584" s="294"/>
      <c r="CE584" s="294"/>
      <c r="CF584" s="294"/>
      <c r="CG584" s="294"/>
      <c r="CH584" s="295"/>
      <c r="CI584" s="62">
        <f t="shared" si="26"/>
        <v>0</v>
      </c>
    </row>
    <row r="585" spans="1:87" ht="35.1" customHeight="1" x14ac:dyDescent="0.25">
      <c r="A585" s="40">
        <f t="shared" si="28"/>
        <v>573</v>
      </c>
      <c r="B585" s="305"/>
      <c r="C585" s="305"/>
      <c r="D585" s="316"/>
      <c r="E585" s="316"/>
      <c r="F585" s="316"/>
      <c r="G585" s="317"/>
      <c r="H585" s="318"/>
      <c r="I585" s="47"/>
      <c r="J585" s="71"/>
      <c r="K585" s="308"/>
      <c r="L585" s="308"/>
      <c r="M585" s="319"/>
      <c r="N585" s="319"/>
      <c r="O585" s="310"/>
      <c r="P585" s="310"/>
      <c r="Q585" s="320"/>
      <c r="R585" s="320"/>
      <c r="S585" s="298"/>
      <c r="T585" s="299"/>
      <c r="U585" s="298"/>
      <c r="V585" s="299"/>
      <c r="W585" s="296"/>
      <c r="X585" s="297"/>
      <c r="Y585" s="296"/>
      <c r="Z585" s="297"/>
      <c r="AA585" s="298"/>
      <c r="AB585" s="299"/>
      <c r="AC585" s="298"/>
      <c r="AD585" s="299"/>
      <c r="AE585" s="296"/>
      <c r="AF585" s="297"/>
      <c r="AG585" s="296"/>
      <c r="AH585" s="297"/>
      <c r="AI585" s="298"/>
      <c r="AJ585" s="299"/>
      <c r="AK585" s="298"/>
      <c r="AL585" s="299"/>
      <c r="AM585" s="296"/>
      <c r="AN585" s="297"/>
      <c r="AO585" s="296"/>
      <c r="AP585" s="297"/>
      <c r="AQ585" s="298"/>
      <c r="AR585" s="299"/>
      <c r="AS585" s="298"/>
      <c r="AT585" s="299"/>
      <c r="AU585" s="296"/>
      <c r="AV585" s="297"/>
      <c r="AW585" s="296"/>
      <c r="AX585" s="297"/>
      <c r="AY585" s="298"/>
      <c r="AZ585" s="299"/>
      <c r="BA585" s="298"/>
      <c r="BB585" s="299"/>
      <c r="BC585" s="296"/>
      <c r="BD585" s="297"/>
      <c r="BE585" s="296"/>
      <c r="BF585" s="297"/>
      <c r="BG585" s="298"/>
      <c r="BH585" s="299"/>
      <c r="BI585" s="298"/>
      <c r="BJ585" s="299"/>
      <c r="BK585" s="296"/>
      <c r="BL585" s="297"/>
      <c r="BM585" s="296"/>
      <c r="BN585" s="297"/>
      <c r="BO585" s="300"/>
      <c r="BP585" s="300"/>
      <c r="BQ585" s="300"/>
      <c r="BR585" s="66"/>
      <c r="BS585" s="301"/>
      <c r="BT585" s="302"/>
      <c r="BU585" s="324"/>
      <c r="BV585" s="324"/>
      <c r="BW585" s="324"/>
      <c r="BX585" s="324"/>
      <c r="BY585" s="324"/>
      <c r="BZ585" s="324"/>
      <c r="CA585" s="324"/>
      <c r="CB585" s="293"/>
      <c r="CC585" s="294"/>
      <c r="CD585" s="294"/>
      <c r="CE585" s="294"/>
      <c r="CF585" s="294"/>
      <c r="CG585" s="294"/>
      <c r="CH585" s="295"/>
      <c r="CI585" s="62">
        <f t="shared" si="26"/>
        <v>0</v>
      </c>
    </row>
    <row r="586" spans="1:87" ht="35.1" customHeight="1" x14ac:dyDescent="0.25">
      <c r="A586" s="40">
        <f t="shared" si="28"/>
        <v>574</v>
      </c>
      <c r="B586" s="304"/>
      <c r="C586" s="304"/>
      <c r="D586" s="305"/>
      <c r="E586" s="305"/>
      <c r="F586" s="305"/>
      <c r="G586" s="306"/>
      <c r="H586" s="307"/>
      <c r="I586" s="47"/>
      <c r="J586" s="72"/>
      <c r="K586" s="308"/>
      <c r="L586" s="308"/>
      <c r="M586" s="309"/>
      <c r="N586" s="309"/>
      <c r="O586" s="310"/>
      <c r="P586" s="310"/>
      <c r="Q586" s="311"/>
      <c r="R586" s="311"/>
      <c r="S586" s="298"/>
      <c r="T586" s="299"/>
      <c r="U586" s="298"/>
      <c r="V586" s="299"/>
      <c r="W586" s="312"/>
      <c r="X586" s="313"/>
      <c r="Y586" s="312"/>
      <c r="Z586" s="313"/>
      <c r="AA586" s="298"/>
      <c r="AB586" s="299"/>
      <c r="AC586" s="298"/>
      <c r="AD586" s="299"/>
      <c r="AE586" s="312"/>
      <c r="AF586" s="313"/>
      <c r="AG586" s="312"/>
      <c r="AH586" s="313"/>
      <c r="AI586" s="298"/>
      <c r="AJ586" s="299"/>
      <c r="AK586" s="298"/>
      <c r="AL586" s="299"/>
      <c r="AM586" s="312"/>
      <c r="AN586" s="313"/>
      <c r="AO586" s="312"/>
      <c r="AP586" s="313"/>
      <c r="AQ586" s="298"/>
      <c r="AR586" s="299"/>
      <c r="AS586" s="298"/>
      <c r="AT586" s="299"/>
      <c r="AU586" s="312"/>
      <c r="AV586" s="313"/>
      <c r="AW586" s="312"/>
      <c r="AX586" s="313"/>
      <c r="AY586" s="298"/>
      <c r="AZ586" s="299"/>
      <c r="BA586" s="298"/>
      <c r="BB586" s="299"/>
      <c r="BC586" s="312"/>
      <c r="BD586" s="313"/>
      <c r="BE586" s="312"/>
      <c r="BF586" s="313"/>
      <c r="BG586" s="298"/>
      <c r="BH586" s="299"/>
      <c r="BI586" s="298"/>
      <c r="BJ586" s="299"/>
      <c r="BK586" s="312"/>
      <c r="BL586" s="313"/>
      <c r="BM586" s="312"/>
      <c r="BN586" s="313"/>
      <c r="BO586" s="300"/>
      <c r="BP586" s="300"/>
      <c r="BQ586" s="300"/>
      <c r="BR586" s="66"/>
      <c r="BS586" s="314"/>
      <c r="BT586" s="315"/>
      <c r="BU586" s="324"/>
      <c r="BV586" s="324"/>
      <c r="BW586" s="324"/>
      <c r="BX586" s="324"/>
      <c r="BY586" s="324"/>
      <c r="BZ586" s="324"/>
      <c r="CA586" s="324"/>
      <c r="CB586" s="293"/>
      <c r="CC586" s="294"/>
      <c r="CD586" s="294"/>
      <c r="CE586" s="294"/>
      <c r="CF586" s="294"/>
      <c r="CG586" s="294"/>
      <c r="CH586" s="295"/>
      <c r="CI586" s="62">
        <f t="shared" si="26"/>
        <v>0</v>
      </c>
    </row>
    <row r="587" spans="1:87" ht="35.1" customHeight="1" x14ac:dyDescent="0.25">
      <c r="A587" s="40">
        <f>ROW(A575)</f>
        <v>575</v>
      </c>
      <c r="B587" s="305"/>
      <c r="C587" s="305"/>
      <c r="D587" s="316"/>
      <c r="E587" s="316"/>
      <c r="F587" s="316"/>
      <c r="G587" s="317"/>
      <c r="H587" s="318"/>
      <c r="I587" s="47"/>
      <c r="J587" s="71"/>
      <c r="K587" s="308"/>
      <c r="L587" s="308"/>
      <c r="M587" s="319"/>
      <c r="N587" s="319"/>
      <c r="O587" s="310"/>
      <c r="P587" s="310"/>
      <c r="Q587" s="320"/>
      <c r="R587" s="320"/>
      <c r="S587" s="298"/>
      <c r="T587" s="299"/>
      <c r="U587" s="298"/>
      <c r="V587" s="299"/>
      <c r="W587" s="296"/>
      <c r="X587" s="297"/>
      <c r="Y587" s="296"/>
      <c r="Z587" s="297"/>
      <c r="AA587" s="298"/>
      <c r="AB587" s="299"/>
      <c r="AC587" s="298"/>
      <c r="AD587" s="299"/>
      <c r="AE587" s="296"/>
      <c r="AF587" s="297"/>
      <c r="AG587" s="296"/>
      <c r="AH587" s="297"/>
      <c r="AI587" s="298"/>
      <c r="AJ587" s="299"/>
      <c r="AK587" s="298"/>
      <c r="AL587" s="299"/>
      <c r="AM587" s="296"/>
      <c r="AN587" s="297"/>
      <c r="AO587" s="296"/>
      <c r="AP587" s="297"/>
      <c r="AQ587" s="298"/>
      <c r="AR587" s="299"/>
      <c r="AS587" s="298"/>
      <c r="AT587" s="299"/>
      <c r="AU587" s="296"/>
      <c r="AV587" s="297"/>
      <c r="AW587" s="296"/>
      <c r="AX587" s="297"/>
      <c r="AY587" s="298"/>
      <c r="AZ587" s="299"/>
      <c r="BA587" s="298"/>
      <c r="BB587" s="299"/>
      <c r="BC587" s="296"/>
      <c r="BD587" s="297"/>
      <c r="BE587" s="296"/>
      <c r="BF587" s="297"/>
      <c r="BG587" s="298"/>
      <c r="BH587" s="299"/>
      <c r="BI587" s="298"/>
      <c r="BJ587" s="299"/>
      <c r="BK587" s="296"/>
      <c r="BL587" s="297"/>
      <c r="BM587" s="296"/>
      <c r="BN587" s="297"/>
      <c r="BO587" s="321"/>
      <c r="BP587" s="322"/>
      <c r="BQ587" s="323"/>
      <c r="BR587" s="66"/>
      <c r="BS587" s="301"/>
      <c r="BT587" s="302"/>
      <c r="BU587" s="324"/>
      <c r="BV587" s="324"/>
      <c r="BW587" s="324"/>
      <c r="BX587" s="324"/>
      <c r="BY587" s="324"/>
      <c r="BZ587" s="324"/>
      <c r="CA587" s="324"/>
      <c r="CB587" s="293"/>
      <c r="CC587" s="294"/>
      <c r="CD587" s="294"/>
      <c r="CE587" s="294"/>
      <c r="CF587" s="294"/>
      <c r="CG587" s="294"/>
      <c r="CH587" s="295"/>
      <c r="CI587" s="62">
        <f t="shared" si="26"/>
        <v>0</v>
      </c>
    </row>
    <row r="588" spans="1:87" ht="35.1" customHeight="1" x14ac:dyDescent="0.25">
      <c r="A588" s="40">
        <f t="shared" si="28"/>
        <v>576</v>
      </c>
      <c r="B588" s="304"/>
      <c r="C588" s="304"/>
      <c r="D588" s="305"/>
      <c r="E588" s="305"/>
      <c r="F588" s="305"/>
      <c r="G588" s="306"/>
      <c r="H588" s="307"/>
      <c r="I588" s="47"/>
      <c r="J588" s="72"/>
      <c r="K588" s="308"/>
      <c r="L588" s="308"/>
      <c r="M588" s="309"/>
      <c r="N588" s="309"/>
      <c r="O588" s="310"/>
      <c r="P588" s="310"/>
      <c r="Q588" s="311"/>
      <c r="R588" s="311"/>
      <c r="S588" s="298"/>
      <c r="T588" s="299"/>
      <c r="U588" s="298"/>
      <c r="V588" s="299"/>
      <c r="W588" s="312"/>
      <c r="X588" s="313"/>
      <c r="Y588" s="312"/>
      <c r="Z588" s="313"/>
      <c r="AA588" s="298"/>
      <c r="AB588" s="299"/>
      <c r="AC588" s="298"/>
      <c r="AD588" s="299"/>
      <c r="AE588" s="312"/>
      <c r="AF588" s="313"/>
      <c r="AG588" s="312"/>
      <c r="AH588" s="313"/>
      <c r="AI588" s="298"/>
      <c r="AJ588" s="299"/>
      <c r="AK588" s="298"/>
      <c r="AL588" s="299"/>
      <c r="AM588" s="312"/>
      <c r="AN588" s="313"/>
      <c r="AO588" s="312"/>
      <c r="AP588" s="313"/>
      <c r="AQ588" s="298"/>
      <c r="AR588" s="299"/>
      <c r="AS588" s="298"/>
      <c r="AT588" s="299"/>
      <c r="AU588" s="312"/>
      <c r="AV588" s="313"/>
      <c r="AW588" s="312"/>
      <c r="AX588" s="313"/>
      <c r="AY588" s="298"/>
      <c r="AZ588" s="299"/>
      <c r="BA588" s="298"/>
      <c r="BB588" s="299"/>
      <c r="BC588" s="312"/>
      <c r="BD588" s="313"/>
      <c r="BE588" s="312"/>
      <c r="BF588" s="313"/>
      <c r="BG588" s="298"/>
      <c r="BH588" s="299"/>
      <c r="BI588" s="298"/>
      <c r="BJ588" s="299"/>
      <c r="BK588" s="312"/>
      <c r="BL588" s="313"/>
      <c r="BM588" s="312"/>
      <c r="BN588" s="313"/>
      <c r="BO588" s="300"/>
      <c r="BP588" s="300"/>
      <c r="BQ588" s="300"/>
      <c r="BR588" s="66"/>
      <c r="BS588" s="314"/>
      <c r="BT588" s="315"/>
      <c r="BU588" s="324"/>
      <c r="BV588" s="324"/>
      <c r="BW588" s="324"/>
      <c r="BX588" s="324"/>
      <c r="BY588" s="324"/>
      <c r="BZ588" s="324"/>
      <c r="CA588" s="324"/>
      <c r="CB588" s="293"/>
      <c r="CC588" s="294"/>
      <c r="CD588" s="294"/>
      <c r="CE588" s="294"/>
      <c r="CF588" s="294"/>
      <c r="CG588" s="294"/>
      <c r="CH588" s="295"/>
      <c r="CI588" s="62">
        <f t="shared" si="26"/>
        <v>0</v>
      </c>
    </row>
    <row r="589" spans="1:87" ht="35.1" customHeight="1" x14ac:dyDescent="0.25">
      <c r="A589" s="40">
        <f t="shared" si="28"/>
        <v>577</v>
      </c>
      <c r="B589" s="305"/>
      <c r="C589" s="305"/>
      <c r="D589" s="316"/>
      <c r="E589" s="316"/>
      <c r="F589" s="316"/>
      <c r="G589" s="317"/>
      <c r="H589" s="318"/>
      <c r="I589" s="47"/>
      <c r="J589" s="71"/>
      <c r="K589" s="308"/>
      <c r="L589" s="308"/>
      <c r="M589" s="319"/>
      <c r="N589" s="319"/>
      <c r="O589" s="310"/>
      <c r="P589" s="310"/>
      <c r="Q589" s="320"/>
      <c r="R589" s="320"/>
      <c r="S589" s="298"/>
      <c r="T589" s="299"/>
      <c r="U589" s="298"/>
      <c r="V589" s="299"/>
      <c r="W589" s="296"/>
      <c r="X589" s="297"/>
      <c r="Y589" s="296"/>
      <c r="Z589" s="297"/>
      <c r="AA589" s="298"/>
      <c r="AB589" s="299"/>
      <c r="AC589" s="298"/>
      <c r="AD589" s="299"/>
      <c r="AE589" s="296"/>
      <c r="AF589" s="297"/>
      <c r="AG589" s="296"/>
      <c r="AH589" s="297"/>
      <c r="AI589" s="298"/>
      <c r="AJ589" s="299"/>
      <c r="AK589" s="298"/>
      <c r="AL589" s="299"/>
      <c r="AM589" s="296"/>
      <c r="AN589" s="297"/>
      <c r="AO589" s="296"/>
      <c r="AP589" s="297"/>
      <c r="AQ589" s="298"/>
      <c r="AR589" s="299"/>
      <c r="AS589" s="298"/>
      <c r="AT589" s="299"/>
      <c r="AU589" s="296"/>
      <c r="AV589" s="297"/>
      <c r="AW589" s="296"/>
      <c r="AX589" s="297"/>
      <c r="AY589" s="298"/>
      <c r="AZ589" s="299"/>
      <c r="BA589" s="298"/>
      <c r="BB589" s="299"/>
      <c r="BC589" s="296"/>
      <c r="BD589" s="297"/>
      <c r="BE589" s="296"/>
      <c r="BF589" s="297"/>
      <c r="BG589" s="298"/>
      <c r="BH589" s="299"/>
      <c r="BI589" s="298"/>
      <c r="BJ589" s="299"/>
      <c r="BK589" s="296"/>
      <c r="BL589" s="297"/>
      <c r="BM589" s="296"/>
      <c r="BN589" s="297"/>
      <c r="BO589" s="300"/>
      <c r="BP589" s="300"/>
      <c r="BQ589" s="300"/>
      <c r="BR589" s="66"/>
      <c r="BS589" s="301"/>
      <c r="BT589" s="302"/>
      <c r="BU589" s="324"/>
      <c r="BV589" s="324"/>
      <c r="BW589" s="324"/>
      <c r="BX589" s="324"/>
      <c r="BY589" s="324"/>
      <c r="BZ589" s="324"/>
      <c r="CA589" s="324"/>
      <c r="CB589" s="293"/>
      <c r="CC589" s="294"/>
      <c r="CD589" s="294"/>
      <c r="CE589" s="294"/>
      <c r="CF589" s="294"/>
      <c r="CG589" s="294"/>
      <c r="CH589" s="295"/>
      <c r="CI589" s="62">
        <f t="shared" si="26"/>
        <v>0</v>
      </c>
    </row>
    <row r="590" spans="1:87" ht="35.1" customHeight="1" x14ac:dyDescent="0.25">
      <c r="A590" s="40">
        <f t="shared" si="28"/>
        <v>578</v>
      </c>
      <c r="B590" s="304"/>
      <c r="C590" s="304"/>
      <c r="D590" s="305"/>
      <c r="E590" s="305"/>
      <c r="F590" s="305"/>
      <c r="G590" s="306"/>
      <c r="H590" s="307"/>
      <c r="I590" s="47"/>
      <c r="J590" s="72"/>
      <c r="K590" s="308"/>
      <c r="L590" s="308"/>
      <c r="M590" s="309"/>
      <c r="N590" s="309"/>
      <c r="O590" s="310"/>
      <c r="P590" s="310"/>
      <c r="Q590" s="311"/>
      <c r="R590" s="311"/>
      <c r="S590" s="298"/>
      <c r="T590" s="299"/>
      <c r="U590" s="298"/>
      <c r="V590" s="299"/>
      <c r="W590" s="312"/>
      <c r="X590" s="313"/>
      <c r="Y590" s="312"/>
      <c r="Z590" s="313"/>
      <c r="AA590" s="298"/>
      <c r="AB590" s="299"/>
      <c r="AC590" s="298"/>
      <c r="AD590" s="299"/>
      <c r="AE590" s="312"/>
      <c r="AF590" s="313"/>
      <c r="AG590" s="312"/>
      <c r="AH590" s="313"/>
      <c r="AI590" s="298"/>
      <c r="AJ590" s="299"/>
      <c r="AK590" s="298"/>
      <c r="AL590" s="299"/>
      <c r="AM590" s="312"/>
      <c r="AN590" s="313"/>
      <c r="AO590" s="312"/>
      <c r="AP590" s="313"/>
      <c r="AQ590" s="298"/>
      <c r="AR590" s="299"/>
      <c r="AS590" s="298"/>
      <c r="AT590" s="299"/>
      <c r="AU590" s="312"/>
      <c r="AV590" s="313"/>
      <c r="AW590" s="312"/>
      <c r="AX590" s="313"/>
      <c r="AY590" s="298"/>
      <c r="AZ590" s="299"/>
      <c r="BA590" s="298"/>
      <c r="BB590" s="299"/>
      <c r="BC590" s="312"/>
      <c r="BD590" s="313"/>
      <c r="BE590" s="312"/>
      <c r="BF590" s="313"/>
      <c r="BG590" s="298"/>
      <c r="BH590" s="299"/>
      <c r="BI590" s="298"/>
      <c r="BJ590" s="299"/>
      <c r="BK590" s="312"/>
      <c r="BL590" s="313"/>
      <c r="BM590" s="312"/>
      <c r="BN590" s="313"/>
      <c r="BO590" s="300"/>
      <c r="BP590" s="300"/>
      <c r="BQ590" s="300"/>
      <c r="BR590" s="66"/>
      <c r="BS590" s="314"/>
      <c r="BT590" s="315"/>
      <c r="BU590" s="324"/>
      <c r="BV590" s="324"/>
      <c r="BW590" s="324"/>
      <c r="BX590" s="324"/>
      <c r="BY590" s="324"/>
      <c r="BZ590" s="324"/>
      <c r="CA590" s="324"/>
      <c r="CB590" s="293"/>
      <c r="CC590" s="294"/>
      <c r="CD590" s="294"/>
      <c r="CE590" s="294"/>
      <c r="CF590" s="294"/>
      <c r="CG590" s="294"/>
      <c r="CH590" s="295"/>
      <c r="CI590" s="62">
        <f t="shared" ref="CI590:CI653" si="29">BS590-G590</f>
        <v>0</v>
      </c>
    </row>
    <row r="591" spans="1:87" ht="35.1" customHeight="1" x14ac:dyDescent="0.25">
      <c r="A591" s="40">
        <f t="shared" si="28"/>
        <v>579</v>
      </c>
      <c r="B591" s="305"/>
      <c r="C591" s="305"/>
      <c r="D591" s="316"/>
      <c r="E591" s="316"/>
      <c r="F591" s="316"/>
      <c r="G591" s="317"/>
      <c r="H591" s="318"/>
      <c r="I591" s="47"/>
      <c r="J591" s="71"/>
      <c r="K591" s="308"/>
      <c r="L591" s="308"/>
      <c r="M591" s="319"/>
      <c r="N591" s="319"/>
      <c r="O591" s="310"/>
      <c r="P591" s="310"/>
      <c r="Q591" s="320"/>
      <c r="R591" s="320"/>
      <c r="S591" s="298"/>
      <c r="T591" s="299"/>
      <c r="U591" s="298"/>
      <c r="V591" s="299"/>
      <c r="W591" s="296"/>
      <c r="X591" s="297"/>
      <c r="Y591" s="296"/>
      <c r="Z591" s="297"/>
      <c r="AA591" s="298"/>
      <c r="AB591" s="299"/>
      <c r="AC591" s="298"/>
      <c r="AD591" s="299"/>
      <c r="AE591" s="296"/>
      <c r="AF591" s="297"/>
      <c r="AG591" s="296"/>
      <c r="AH591" s="297"/>
      <c r="AI591" s="298"/>
      <c r="AJ591" s="299"/>
      <c r="AK591" s="298"/>
      <c r="AL591" s="299"/>
      <c r="AM591" s="296"/>
      <c r="AN591" s="297"/>
      <c r="AO591" s="296"/>
      <c r="AP591" s="297"/>
      <c r="AQ591" s="298"/>
      <c r="AR591" s="299"/>
      <c r="AS591" s="298"/>
      <c r="AT591" s="299"/>
      <c r="AU591" s="296"/>
      <c r="AV591" s="297"/>
      <c r="AW591" s="296"/>
      <c r="AX591" s="297"/>
      <c r="AY591" s="298"/>
      <c r="AZ591" s="299"/>
      <c r="BA591" s="298"/>
      <c r="BB591" s="299"/>
      <c r="BC591" s="296"/>
      <c r="BD591" s="297"/>
      <c r="BE591" s="296"/>
      <c r="BF591" s="297"/>
      <c r="BG591" s="298"/>
      <c r="BH591" s="299"/>
      <c r="BI591" s="298"/>
      <c r="BJ591" s="299"/>
      <c r="BK591" s="296"/>
      <c r="BL591" s="297"/>
      <c r="BM591" s="296"/>
      <c r="BN591" s="297"/>
      <c r="BO591" s="300"/>
      <c r="BP591" s="300"/>
      <c r="BQ591" s="300"/>
      <c r="BR591" s="66"/>
      <c r="BS591" s="301"/>
      <c r="BT591" s="302"/>
      <c r="BU591" s="324"/>
      <c r="BV591" s="324"/>
      <c r="BW591" s="324"/>
      <c r="BX591" s="324"/>
      <c r="BY591" s="324"/>
      <c r="BZ591" s="324"/>
      <c r="CA591" s="324"/>
      <c r="CB591" s="293"/>
      <c r="CC591" s="294"/>
      <c r="CD591" s="294"/>
      <c r="CE591" s="294"/>
      <c r="CF591" s="294"/>
      <c r="CG591" s="294"/>
      <c r="CH591" s="295"/>
      <c r="CI591" s="62">
        <f t="shared" si="29"/>
        <v>0</v>
      </c>
    </row>
    <row r="592" spans="1:87" ht="35.1" customHeight="1" x14ac:dyDescent="0.25">
      <c r="A592" s="40">
        <f t="shared" si="28"/>
        <v>580</v>
      </c>
      <c r="B592" s="304"/>
      <c r="C592" s="304"/>
      <c r="D592" s="305"/>
      <c r="E592" s="305"/>
      <c r="F592" s="305"/>
      <c r="G592" s="306"/>
      <c r="H592" s="307"/>
      <c r="I592" s="47"/>
      <c r="J592" s="72"/>
      <c r="K592" s="308"/>
      <c r="L592" s="308"/>
      <c r="M592" s="309"/>
      <c r="N592" s="309"/>
      <c r="O592" s="310"/>
      <c r="P592" s="310"/>
      <c r="Q592" s="311"/>
      <c r="R592" s="311"/>
      <c r="S592" s="298"/>
      <c r="T592" s="299"/>
      <c r="U592" s="298"/>
      <c r="V592" s="299"/>
      <c r="W592" s="312"/>
      <c r="X592" s="313"/>
      <c r="Y592" s="312"/>
      <c r="Z592" s="313"/>
      <c r="AA592" s="298"/>
      <c r="AB592" s="299"/>
      <c r="AC592" s="298"/>
      <c r="AD592" s="299"/>
      <c r="AE592" s="312"/>
      <c r="AF592" s="313"/>
      <c r="AG592" s="312"/>
      <c r="AH592" s="313"/>
      <c r="AI592" s="298"/>
      <c r="AJ592" s="299"/>
      <c r="AK592" s="298"/>
      <c r="AL592" s="299"/>
      <c r="AM592" s="312"/>
      <c r="AN592" s="313"/>
      <c r="AO592" s="312"/>
      <c r="AP592" s="313"/>
      <c r="AQ592" s="298"/>
      <c r="AR592" s="299"/>
      <c r="AS592" s="298"/>
      <c r="AT592" s="299"/>
      <c r="AU592" s="312"/>
      <c r="AV592" s="313"/>
      <c r="AW592" s="312"/>
      <c r="AX592" s="313"/>
      <c r="AY592" s="298"/>
      <c r="AZ592" s="299"/>
      <c r="BA592" s="298"/>
      <c r="BB592" s="299"/>
      <c r="BC592" s="312"/>
      <c r="BD592" s="313"/>
      <c r="BE592" s="312"/>
      <c r="BF592" s="313"/>
      <c r="BG592" s="298"/>
      <c r="BH592" s="299"/>
      <c r="BI592" s="298"/>
      <c r="BJ592" s="299"/>
      <c r="BK592" s="312"/>
      <c r="BL592" s="313"/>
      <c r="BM592" s="312"/>
      <c r="BN592" s="313"/>
      <c r="BO592" s="300"/>
      <c r="BP592" s="300"/>
      <c r="BQ592" s="300"/>
      <c r="BR592" s="66"/>
      <c r="BS592" s="314"/>
      <c r="BT592" s="315"/>
      <c r="BU592" s="324"/>
      <c r="BV592" s="324"/>
      <c r="BW592" s="324"/>
      <c r="BX592" s="324"/>
      <c r="BY592" s="324"/>
      <c r="BZ592" s="324"/>
      <c r="CA592" s="324"/>
      <c r="CB592" s="293"/>
      <c r="CC592" s="294"/>
      <c r="CD592" s="294"/>
      <c r="CE592" s="294"/>
      <c r="CF592" s="294"/>
      <c r="CG592" s="294"/>
      <c r="CH592" s="295"/>
      <c r="CI592" s="62">
        <f t="shared" si="29"/>
        <v>0</v>
      </c>
    </row>
    <row r="593" spans="1:87" ht="35.1" customHeight="1" x14ac:dyDescent="0.25">
      <c r="A593" s="40">
        <f t="shared" si="28"/>
        <v>581</v>
      </c>
      <c r="B593" s="305"/>
      <c r="C593" s="305"/>
      <c r="D593" s="316"/>
      <c r="E593" s="316"/>
      <c r="F593" s="316"/>
      <c r="G593" s="317"/>
      <c r="H593" s="318"/>
      <c r="I593" s="47"/>
      <c r="J593" s="71"/>
      <c r="K593" s="308"/>
      <c r="L593" s="308"/>
      <c r="M593" s="319"/>
      <c r="N593" s="319"/>
      <c r="O593" s="310"/>
      <c r="P593" s="310"/>
      <c r="Q593" s="320"/>
      <c r="R593" s="320"/>
      <c r="S593" s="298"/>
      <c r="T593" s="299"/>
      <c r="U593" s="298"/>
      <c r="V593" s="299"/>
      <c r="W593" s="296"/>
      <c r="X593" s="297"/>
      <c r="Y593" s="296"/>
      <c r="Z593" s="297"/>
      <c r="AA593" s="298"/>
      <c r="AB593" s="299"/>
      <c r="AC593" s="298"/>
      <c r="AD593" s="299"/>
      <c r="AE593" s="296"/>
      <c r="AF593" s="297"/>
      <c r="AG593" s="296"/>
      <c r="AH593" s="297"/>
      <c r="AI593" s="298"/>
      <c r="AJ593" s="299"/>
      <c r="AK593" s="298"/>
      <c r="AL593" s="299"/>
      <c r="AM593" s="296"/>
      <c r="AN593" s="297"/>
      <c r="AO593" s="296"/>
      <c r="AP593" s="297"/>
      <c r="AQ593" s="298"/>
      <c r="AR593" s="299"/>
      <c r="AS593" s="298"/>
      <c r="AT593" s="299"/>
      <c r="AU593" s="296"/>
      <c r="AV593" s="297"/>
      <c r="AW593" s="296"/>
      <c r="AX593" s="297"/>
      <c r="AY593" s="298"/>
      <c r="AZ593" s="299"/>
      <c r="BA593" s="298"/>
      <c r="BB593" s="299"/>
      <c r="BC593" s="296"/>
      <c r="BD593" s="297"/>
      <c r="BE593" s="296"/>
      <c r="BF593" s="297"/>
      <c r="BG593" s="298"/>
      <c r="BH593" s="299"/>
      <c r="BI593" s="298"/>
      <c r="BJ593" s="299"/>
      <c r="BK593" s="296"/>
      <c r="BL593" s="297"/>
      <c r="BM593" s="296"/>
      <c r="BN593" s="297"/>
      <c r="BO593" s="300"/>
      <c r="BP593" s="300"/>
      <c r="BQ593" s="300"/>
      <c r="BR593" s="66"/>
      <c r="BS593" s="301"/>
      <c r="BT593" s="302"/>
      <c r="BU593" s="324"/>
      <c r="BV593" s="324"/>
      <c r="BW593" s="324"/>
      <c r="BX593" s="324"/>
      <c r="BY593" s="324"/>
      <c r="BZ593" s="324"/>
      <c r="CA593" s="324"/>
      <c r="CB593" s="293"/>
      <c r="CC593" s="294"/>
      <c r="CD593" s="294"/>
      <c r="CE593" s="294"/>
      <c r="CF593" s="294"/>
      <c r="CG593" s="294"/>
      <c r="CH593" s="295"/>
      <c r="CI593" s="62">
        <f t="shared" si="29"/>
        <v>0</v>
      </c>
    </row>
    <row r="594" spans="1:87" ht="35.1" customHeight="1" x14ac:dyDescent="0.25">
      <c r="A594" s="40">
        <f t="shared" si="28"/>
        <v>582</v>
      </c>
      <c r="B594" s="304"/>
      <c r="C594" s="304"/>
      <c r="D594" s="305"/>
      <c r="E594" s="305"/>
      <c r="F594" s="305"/>
      <c r="G594" s="306"/>
      <c r="H594" s="307"/>
      <c r="I594" s="47"/>
      <c r="J594" s="72"/>
      <c r="K594" s="308"/>
      <c r="L594" s="308"/>
      <c r="M594" s="309"/>
      <c r="N594" s="309"/>
      <c r="O594" s="310"/>
      <c r="P594" s="310"/>
      <c r="Q594" s="311"/>
      <c r="R594" s="311"/>
      <c r="S594" s="298"/>
      <c r="T594" s="299"/>
      <c r="U594" s="298"/>
      <c r="V594" s="299"/>
      <c r="W594" s="312"/>
      <c r="X594" s="313"/>
      <c r="Y594" s="312"/>
      <c r="Z594" s="313"/>
      <c r="AA594" s="298"/>
      <c r="AB594" s="299"/>
      <c r="AC594" s="298"/>
      <c r="AD594" s="299"/>
      <c r="AE594" s="312"/>
      <c r="AF594" s="313"/>
      <c r="AG594" s="312"/>
      <c r="AH594" s="313"/>
      <c r="AI594" s="298"/>
      <c r="AJ594" s="299"/>
      <c r="AK594" s="298"/>
      <c r="AL594" s="299"/>
      <c r="AM594" s="312"/>
      <c r="AN594" s="313"/>
      <c r="AO594" s="312"/>
      <c r="AP594" s="313"/>
      <c r="AQ594" s="298"/>
      <c r="AR594" s="299"/>
      <c r="AS594" s="298"/>
      <c r="AT594" s="299"/>
      <c r="AU594" s="312"/>
      <c r="AV594" s="313"/>
      <c r="AW594" s="312"/>
      <c r="AX594" s="313"/>
      <c r="AY594" s="298"/>
      <c r="AZ594" s="299"/>
      <c r="BA594" s="298"/>
      <c r="BB594" s="299"/>
      <c r="BC594" s="312"/>
      <c r="BD594" s="313"/>
      <c r="BE594" s="312"/>
      <c r="BF594" s="313"/>
      <c r="BG594" s="298"/>
      <c r="BH594" s="299"/>
      <c r="BI594" s="298"/>
      <c r="BJ594" s="299"/>
      <c r="BK594" s="312"/>
      <c r="BL594" s="313"/>
      <c r="BM594" s="312"/>
      <c r="BN594" s="313"/>
      <c r="BO594" s="300"/>
      <c r="BP594" s="300"/>
      <c r="BQ594" s="300"/>
      <c r="BR594" s="66"/>
      <c r="BS594" s="314"/>
      <c r="BT594" s="315"/>
      <c r="BU594" s="324"/>
      <c r="BV594" s="324"/>
      <c r="BW594" s="324"/>
      <c r="BX594" s="324"/>
      <c r="BY594" s="324"/>
      <c r="BZ594" s="324"/>
      <c r="CA594" s="324"/>
      <c r="CB594" s="293"/>
      <c r="CC594" s="294"/>
      <c r="CD594" s="294"/>
      <c r="CE594" s="294"/>
      <c r="CF594" s="294"/>
      <c r="CG594" s="294"/>
      <c r="CH594" s="295"/>
      <c r="CI594" s="62">
        <f t="shared" si="29"/>
        <v>0</v>
      </c>
    </row>
    <row r="595" spans="1:87" ht="35.1" customHeight="1" x14ac:dyDescent="0.25">
      <c r="A595" s="40">
        <f t="shared" si="28"/>
        <v>583</v>
      </c>
      <c r="B595" s="305"/>
      <c r="C595" s="305"/>
      <c r="D595" s="316"/>
      <c r="E595" s="316"/>
      <c r="F595" s="316"/>
      <c r="G595" s="317"/>
      <c r="H595" s="318"/>
      <c r="I595" s="47"/>
      <c r="J595" s="71"/>
      <c r="K595" s="308"/>
      <c r="L595" s="308"/>
      <c r="M595" s="319"/>
      <c r="N595" s="319"/>
      <c r="O595" s="310"/>
      <c r="P595" s="310"/>
      <c r="Q595" s="320"/>
      <c r="R595" s="320"/>
      <c r="S595" s="298"/>
      <c r="T595" s="299"/>
      <c r="U595" s="298"/>
      <c r="V595" s="299"/>
      <c r="W595" s="296"/>
      <c r="X595" s="297"/>
      <c r="Y595" s="296"/>
      <c r="Z595" s="297"/>
      <c r="AA595" s="298"/>
      <c r="AB595" s="299"/>
      <c r="AC595" s="298"/>
      <c r="AD595" s="299"/>
      <c r="AE595" s="296"/>
      <c r="AF595" s="297"/>
      <c r="AG595" s="296"/>
      <c r="AH595" s="297"/>
      <c r="AI595" s="298"/>
      <c r="AJ595" s="299"/>
      <c r="AK595" s="298"/>
      <c r="AL595" s="299"/>
      <c r="AM595" s="296"/>
      <c r="AN595" s="297"/>
      <c r="AO595" s="296"/>
      <c r="AP595" s="297"/>
      <c r="AQ595" s="298"/>
      <c r="AR595" s="299"/>
      <c r="AS595" s="298"/>
      <c r="AT595" s="299"/>
      <c r="AU595" s="296"/>
      <c r="AV595" s="297"/>
      <c r="AW595" s="296"/>
      <c r="AX595" s="297"/>
      <c r="AY595" s="298"/>
      <c r="AZ595" s="299"/>
      <c r="BA595" s="298"/>
      <c r="BB595" s="299"/>
      <c r="BC595" s="296"/>
      <c r="BD595" s="297"/>
      <c r="BE595" s="296"/>
      <c r="BF595" s="297"/>
      <c r="BG595" s="298"/>
      <c r="BH595" s="299"/>
      <c r="BI595" s="298"/>
      <c r="BJ595" s="299"/>
      <c r="BK595" s="296"/>
      <c r="BL595" s="297"/>
      <c r="BM595" s="296"/>
      <c r="BN595" s="297"/>
      <c r="BO595" s="300"/>
      <c r="BP595" s="300"/>
      <c r="BQ595" s="300"/>
      <c r="BR595" s="66"/>
      <c r="BS595" s="301"/>
      <c r="BT595" s="302"/>
      <c r="BU595" s="324"/>
      <c r="BV595" s="324"/>
      <c r="BW595" s="324"/>
      <c r="BX595" s="324"/>
      <c r="BY595" s="324"/>
      <c r="BZ595" s="324"/>
      <c r="CA595" s="324"/>
      <c r="CB595" s="293"/>
      <c r="CC595" s="294"/>
      <c r="CD595" s="294"/>
      <c r="CE595" s="294"/>
      <c r="CF595" s="294"/>
      <c r="CG595" s="294"/>
      <c r="CH595" s="295"/>
      <c r="CI595" s="62">
        <f t="shared" si="29"/>
        <v>0</v>
      </c>
    </row>
    <row r="596" spans="1:87" ht="35.1" customHeight="1" x14ac:dyDescent="0.25">
      <c r="A596" s="40">
        <f t="shared" si="28"/>
        <v>584</v>
      </c>
      <c r="B596" s="304"/>
      <c r="C596" s="304"/>
      <c r="D596" s="305"/>
      <c r="E596" s="305"/>
      <c r="F596" s="305"/>
      <c r="G596" s="306"/>
      <c r="H596" s="307"/>
      <c r="I596" s="47"/>
      <c r="J596" s="72"/>
      <c r="K596" s="308"/>
      <c r="L596" s="308"/>
      <c r="M596" s="309"/>
      <c r="N596" s="309"/>
      <c r="O596" s="310"/>
      <c r="P596" s="310"/>
      <c r="Q596" s="311"/>
      <c r="R596" s="311"/>
      <c r="S596" s="298"/>
      <c r="T596" s="299"/>
      <c r="U596" s="298"/>
      <c r="V596" s="299"/>
      <c r="W596" s="312"/>
      <c r="X596" s="313"/>
      <c r="Y596" s="312"/>
      <c r="Z596" s="313"/>
      <c r="AA596" s="298"/>
      <c r="AB596" s="299"/>
      <c r="AC596" s="298"/>
      <c r="AD596" s="299"/>
      <c r="AE596" s="312"/>
      <c r="AF596" s="313"/>
      <c r="AG596" s="312"/>
      <c r="AH596" s="313"/>
      <c r="AI596" s="298"/>
      <c r="AJ596" s="299"/>
      <c r="AK596" s="298"/>
      <c r="AL596" s="299"/>
      <c r="AM596" s="312"/>
      <c r="AN596" s="313"/>
      <c r="AO596" s="312"/>
      <c r="AP596" s="313"/>
      <c r="AQ596" s="298"/>
      <c r="AR596" s="299"/>
      <c r="AS596" s="298"/>
      <c r="AT596" s="299"/>
      <c r="AU596" s="312"/>
      <c r="AV596" s="313"/>
      <c r="AW596" s="312"/>
      <c r="AX596" s="313"/>
      <c r="AY596" s="298"/>
      <c r="AZ596" s="299"/>
      <c r="BA596" s="298"/>
      <c r="BB596" s="299"/>
      <c r="BC596" s="312"/>
      <c r="BD596" s="313"/>
      <c r="BE596" s="312"/>
      <c r="BF596" s="313"/>
      <c r="BG596" s="298"/>
      <c r="BH596" s="299"/>
      <c r="BI596" s="298"/>
      <c r="BJ596" s="299"/>
      <c r="BK596" s="312"/>
      <c r="BL596" s="313"/>
      <c r="BM596" s="312"/>
      <c r="BN596" s="313"/>
      <c r="BO596" s="300"/>
      <c r="BP596" s="300"/>
      <c r="BQ596" s="300"/>
      <c r="BR596" s="66"/>
      <c r="BS596" s="314"/>
      <c r="BT596" s="315"/>
      <c r="BU596" s="324"/>
      <c r="BV596" s="324"/>
      <c r="BW596" s="324"/>
      <c r="BX596" s="324"/>
      <c r="BY596" s="324"/>
      <c r="BZ596" s="324"/>
      <c r="CA596" s="324"/>
      <c r="CB596" s="293"/>
      <c r="CC596" s="294"/>
      <c r="CD596" s="294"/>
      <c r="CE596" s="294"/>
      <c r="CF596" s="294"/>
      <c r="CG596" s="294"/>
      <c r="CH596" s="295"/>
      <c r="CI596" s="62">
        <f t="shared" si="29"/>
        <v>0</v>
      </c>
    </row>
    <row r="597" spans="1:87" ht="35.1" customHeight="1" x14ac:dyDescent="0.25">
      <c r="A597" s="40">
        <f t="shared" si="28"/>
        <v>585</v>
      </c>
      <c r="B597" s="305"/>
      <c r="C597" s="305"/>
      <c r="D597" s="316"/>
      <c r="E597" s="316"/>
      <c r="F597" s="316"/>
      <c r="G597" s="317"/>
      <c r="H597" s="318"/>
      <c r="I597" s="47"/>
      <c r="J597" s="71"/>
      <c r="K597" s="308"/>
      <c r="L597" s="308"/>
      <c r="M597" s="319"/>
      <c r="N597" s="319"/>
      <c r="O597" s="310"/>
      <c r="P597" s="310"/>
      <c r="Q597" s="320"/>
      <c r="R597" s="320"/>
      <c r="S597" s="298"/>
      <c r="T597" s="299"/>
      <c r="U597" s="298"/>
      <c r="V597" s="299"/>
      <c r="W597" s="296"/>
      <c r="X597" s="297"/>
      <c r="Y597" s="296"/>
      <c r="Z597" s="297"/>
      <c r="AA597" s="298"/>
      <c r="AB597" s="299"/>
      <c r="AC597" s="298"/>
      <c r="AD597" s="299"/>
      <c r="AE597" s="296"/>
      <c r="AF597" s="297"/>
      <c r="AG597" s="296"/>
      <c r="AH597" s="297"/>
      <c r="AI597" s="298"/>
      <c r="AJ597" s="299"/>
      <c r="AK597" s="298"/>
      <c r="AL597" s="299"/>
      <c r="AM597" s="296"/>
      <c r="AN597" s="297"/>
      <c r="AO597" s="296"/>
      <c r="AP597" s="297"/>
      <c r="AQ597" s="298"/>
      <c r="AR597" s="299"/>
      <c r="AS597" s="298"/>
      <c r="AT597" s="299"/>
      <c r="AU597" s="296"/>
      <c r="AV597" s="297"/>
      <c r="AW597" s="296"/>
      <c r="AX597" s="297"/>
      <c r="AY597" s="298"/>
      <c r="AZ597" s="299"/>
      <c r="BA597" s="298"/>
      <c r="BB597" s="299"/>
      <c r="BC597" s="296"/>
      <c r="BD597" s="297"/>
      <c r="BE597" s="296"/>
      <c r="BF597" s="297"/>
      <c r="BG597" s="298"/>
      <c r="BH597" s="299"/>
      <c r="BI597" s="298"/>
      <c r="BJ597" s="299"/>
      <c r="BK597" s="296"/>
      <c r="BL597" s="297"/>
      <c r="BM597" s="296"/>
      <c r="BN597" s="297"/>
      <c r="BO597" s="300"/>
      <c r="BP597" s="300"/>
      <c r="BQ597" s="300"/>
      <c r="BR597" s="66"/>
      <c r="BS597" s="301"/>
      <c r="BT597" s="302"/>
      <c r="BU597" s="324"/>
      <c r="BV597" s="324"/>
      <c r="BW597" s="324"/>
      <c r="BX597" s="324"/>
      <c r="BY597" s="324"/>
      <c r="BZ597" s="324"/>
      <c r="CA597" s="324"/>
      <c r="CB597" s="293"/>
      <c r="CC597" s="294"/>
      <c r="CD597" s="294"/>
      <c r="CE597" s="294"/>
      <c r="CF597" s="294"/>
      <c r="CG597" s="294"/>
      <c r="CH597" s="295"/>
      <c r="CI597" s="62">
        <f t="shared" si="29"/>
        <v>0</v>
      </c>
    </row>
    <row r="598" spans="1:87" ht="35.1" customHeight="1" x14ac:dyDescent="0.25">
      <c r="A598" s="40">
        <f t="shared" si="28"/>
        <v>586</v>
      </c>
      <c r="B598" s="304"/>
      <c r="C598" s="304"/>
      <c r="D598" s="305"/>
      <c r="E598" s="305"/>
      <c r="F598" s="305"/>
      <c r="G598" s="306"/>
      <c r="H598" s="307"/>
      <c r="I598" s="47"/>
      <c r="J598" s="72"/>
      <c r="K598" s="308"/>
      <c r="L598" s="308"/>
      <c r="M598" s="309"/>
      <c r="N598" s="309"/>
      <c r="O598" s="310"/>
      <c r="P598" s="310"/>
      <c r="Q598" s="311"/>
      <c r="R598" s="311"/>
      <c r="S598" s="298"/>
      <c r="T598" s="299"/>
      <c r="U598" s="298"/>
      <c r="V598" s="299"/>
      <c r="W598" s="312"/>
      <c r="X598" s="313"/>
      <c r="Y598" s="312"/>
      <c r="Z598" s="313"/>
      <c r="AA598" s="298"/>
      <c r="AB598" s="299"/>
      <c r="AC598" s="298"/>
      <c r="AD598" s="299"/>
      <c r="AE598" s="312"/>
      <c r="AF598" s="313"/>
      <c r="AG598" s="312"/>
      <c r="AH598" s="313"/>
      <c r="AI598" s="298"/>
      <c r="AJ598" s="299"/>
      <c r="AK598" s="298"/>
      <c r="AL598" s="299"/>
      <c r="AM598" s="312"/>
      <c r="AN598" s="313"/>
      <c r="AO598" s="312"/>
      <c r="AP598" s="313"/>
      <c r="AQ598" s="298"/>
      <c r="AR598" s="299"/>
      <c r="AS598" s="298"/>
      <c r="AT598" s="299"/>
      <c r="AU598" s="312"/>
      <c r="AV598" s="313"/>
      <c r="AW598" s="312"/>
      <c r="AX598" s="313"/>
      <c r="AY598" s="298"/>
      <c r="AZ598" s="299"/>
      <c r="BA598" s="298"/>
      <c r="BB598" s="299"/>
      <c r="BC598" s="312"/>
      <c r="BD598" s="313"/>
      <c r="BE598" s="312"/>
      <c r="BF598" s="313"/>
      <c r="BG598" s="298"/>
      <c r="BH598" s="299"/>
      <c r="BI598" s="298"/>
      <c r="BJ598" s="299"/>
      <c r="BK598" s="312"/>
      <c r="BL598" s="313"/>
      <c r="BM598" s="312"/>
      <c r="BN598" s="313"/>
      <c r="BO598" s="300"/>
      <c r="BP598" s="300"/>
      <c r="BQ598" s="300"/>
      <c r="BR598" s="66"/>
      <c r="BS598" s="314"/>
      <c r="BT598" s="315"/>
      <c r="BU598" s="324"/>
      <c r="BV598" s="324"/>
      <c r="BW598" s="324"/>
      <c r="BX598" s="324"/>
      <c r="BY598" s="324"/>
      <c r="BZ598" s="324"/>
      <c r="CA598" s="324"/>
      <c r="CB598" s="293"/>
      <c r="CC598" s="294"/>
      <c r="CD598" s="294"/>
      <c r="CE598" s="294"/>
      <c r="CF598" s="294"/>
      <c r="CG598" s="294"/>
      <c r="CH598" s="295"/>
      <c r="CI598" s="62">
        <f t="shared" si="29"/>
        <v>0</v>
      </c>
    </row>
    <row r="599" spans="1:87" ht="35.1" customHeight="1" x14ac:dyDescent="0.25">
      <c r="A599" s="40">
        <f t="shared" si="28"/>
        <v>587</v>
      </c>
      <c r="B599" s="305"/>
      <c r="C599" s="305"/>
      <c r="D599" s="316"/>
      <c r="E599" s="316"/>
      <c r="F599" s="316"/>
      <c r="G599" s="317"/>
      <c r="H599" s="318"/>
      <c r="I599" s="47"/>
      <c r="J599" s="71"/>
      <c r="K599" s="308"/>
      <c r="L599" s="308"/>
      <c r="M599" s="319"/>
      <c r="N599" s="319"/>
      <c r="O599" s="310"/>
      <c r="P599" s="310"/>
      <c r="Q599" s="320"/>
      <c r="R599" s="320"/>
      <c r="S599" s="298"/>
      <c r="T599" s="299"/>
      <c r="U599" s="298"/>
      <c r="V599" s="299"/>
      <c r="W599" s="296"/>
      <c r="X599" s="297"/>
      <c r="Y599" s="296"/>
      <c r="Z599" s="297"/>
      <c r="AA599" s="298"/>
      <c r="AB599" s="299"/>
      <c r="AC599" s="298"/>
      <c r="AD599" s="299"/>
      <c r="AE599" s="296"/>
      <c r="AF599" s="297"/>
      <c r="AG599" s="296"/>
      <c r="AH599" s="297"/>
      <c r="AI599" s="298"/>
      <c r="AJ599" s="299"/>
      <c r="AK599" s="298"/>
      <c r="AL599" s="299"/>
      <c r="AM599" s="296"/>
      <c r="AN599" s="297"/>
      <c r="AO599" s="296"/>
      <c r="AP599" s="297"/>
      <c r="AQ599" s="298"/>
      <c r="AR599" s="299"/>
      <c r="AS599" s="298"/>
      <c r="AT599" s="299"/>
      <c r="AU599" s="296"/>
      <c r="AV599" s="297"/>
      <c r="AW599" s="296"/>
      <c r="AX599" s="297"/>
      <c r="AY599" s="298"/>
      <c r="AZ599" s="299"/>
      <c r="BA599" s="298"/>
      <c r="BB599" s="299"/>
      <c r="BC599" s="296"/>
      <c r="BD599" s="297"/>
      <c r="BE599" s="296"/>
      <c r="BF599" s="297"/>
      <c r="BG599" s="298"/>
      <c r="BH599" s="299"/>
      <c r="BI599" s="298"/>
      <c r="BJ599" s="299"/>
      <c r="BK599" s="296"/>
      <c r="BL599" s="297"/>
      <c r="BM599" s="296"/>
      <c r="BN599" s="297"/>
      <c r="BO599" s="300"/>
      <c r="BP599" s="300"/>
      <c r="BQ599" s="300"/>
      <c r="BR599" s="66"/>
      <c r="BS599" s="301"/>
      <c r="BT599" s="302"/>
      <c r="BU599" s="324"/>
      <c r="BV599" s="324"/>
      <c r="BW599" s="324"/>
      <c r="BX599" s="324"/>
      <c r="BY599" s="324"/>
      <c r="BZ599" s="324"/>
      <c r="CA599" s="324"/>
      <c r="CB599" s="293"/>
      <c r="CC599" s="294"/>
      <c r="CD599" s="294"/>
      <c r="CE599" s="294"/>
      <c r="CF599" s="294"/>
      <c r="CG599" s="294"/>
      <c r="CH599" s="295"/>
      <c r="CI599" s="62">
        <f t="shared" si="29"/>
        <v>0</v>
      </c>
    </row>
    <row r="600" spans="1:87" ht="35.1" customHeight="1" x14ac:dyDescent="0.25">
      <c r="A600" s="40">
        <f t="shared" si="28"/>
        <v>588</v>
      </c>
      <c r="B600" s="304"/>
      <c r="C600" s="304"/>
      <c r="D600" s="305"/>
      <c r="E600" s="305"/>
      <c r="F600" s="305"/>
      <c r="G600" s="306"/>
      <c r="H600" s="307"/>
      <c r="I600" s="47"/>
      <c r="J600" s="72"/>
      <c r="K600" s="308"/>
      <c r="L600" s="308"/>
      <c r="M600" s="309"/>
      <c r="N600" s="309"/>
      <c r="O600" s="310"/>
      <c r="P600" s="310"/>
      <c r="Q600" s="311"/>
      <c r="R600" s="311"/>
      <c r="S600" s="298"/>
      <c r="T600" s="299"/>
      <c r="U600" s="298"/>
      <c r="V600" s="299"/>
      <c r="W600" s="312"/>
      <c r="X600" s="313"/>
      <c r="Y600" s="312"/>
      <c r="Z600" s="313"/>
      <c r="AA600" s="298"/>
      <c r="AB600" s="299"/>
      <c r="AC600" s="298"/>
      <c r="AD600" s="299"/>
      <c r="AE600" s="312"/>
      <c r="AF600" s="313"/>
      <c r="AG600" s="312"/>
      <c r="AH600" s="313"/>
      <c r="AI600" s="298"/>
      <c r="AJ600" s="299"/>
      <c r="AK600" s="298"/>
      <c r="AL600" s="299"/>
      <c r="AM600" s="312"/>
      <c r="AN600" s="313"/>
      <c r="AO600" s="312"/>
      <c r="AP600" s="313"/>
      <c r="AQ600" s="298"/>
      <c r="AR600" s="299"/>
      <c r="AS600" s="298"/>
      <c r="AT600" s="299"/>
      <c r="AU600" s="312"/>
      <c r="AV600" s="313"/>
      <c r="AW600" s="312"/>
      <c r="AX600" s="313"/>
      <c r="AY600" s="298"/>
      <c r="AZ600" s="299"/>
      <c r="BA600" s="298"/>
      <c r="BB600" s="299"/>
      <c r="BC600" s="312"/>
      <c r="BD600" s="313"/>
      <c r="BE600" s="312"/>
      <c r="BF600" s="313"/>
      <c r="BG600" s="298"/>
      <c r="BH600" s="299"/>
      <c r="BI600" s="298"/>
      <c r="BJ600" s="299"/>
      <c r="BK600" s="312"/>
      <c r="BL600" s="313"/>
      <c r="BM600" s="312"/>
      <c r="BN600" s="313"/>
      <c r="BO600" s="300"/>
      <c r="BP600" s="300"/>
      <c r="BQ600" s="300"/>
      <c r="BR600" s="66"/>
      <c r="BS600" s="314"/>
      <c r="BT600" s="315"/>
      <c r="BU600" s="324"/>
      <c r="BV600" s="324"/>
      <c r="BW600" s="324"/>
      <c r="BX600" s="324"/>
      <c r="BY600" s="324"/>
      <c r="BZ600" s="324"/>
      <c r="CA600" s="324"/>
      <c r="CB600" s="293"/>
      <c r="CC600" s="294"/>
      <c r="CD600" s="294"/>
      <c r="CE600" s="294"/>
      <c r="CF600" s="294"/>
      <c r="CG600" s="294"/>
      <c r="CH600" s="295"/>
      <c r="CI600" s="62">
        <f t="shared" si="29"/>
        <v>0</v>
      </c>
    </row>
    <row r="601" spans="1:87" ht="35.1" customHeight="1" x14ac:dyDescent="0.25">
      <c r="A601" s="40">
        <f>ROW(A589)</f>
        <v>589</v>
      </c>
      <c r="B601" s="305"/>
      <c r="C601" s="305"/>
      <c r="D601" s="316"/>
      <c r="E601" s="316"/>
      <c r="F601" s="316"/>
      <c r="G601" s="317"/>
      <c r="H601" s="318"/>
      <c r="I601" s="47"/>
      <c r="J601" s="71"/>
      <c r="K601" s="308"/>
      <c r="L601" s="308"/>
      <c r="M601" s="319"/>
      <c r="N601" s="319"/>
      <c r="O601" s="310"/>
      <c r="P601" s="310"/>
      <c r="Q601" s="320"/>
      <c r="R601" s="320"/>
      <c r="S601" s="298"/>
      <c r="T601" s="299"/>
      <c r="U601" s="298"/>
      <c r="V601" s="299"/>
      <c r="W601" s="296"/>
      <c r="X601" s="297"/>
      <c r="Y601" s="296"/>
      <c r="Z601" s="297"/>
      <c r="AA601" s="298"/>
      <c r="AB601" s="299"/>
      <c r="AC601" s="298"/>
      <c r="AD601" s="299"/>
      <c r="AE601" s="296"/>
      <c r="AF601" s="297"/>
      <c r="AG601" s="296"/>
      <c r="AH601" s="297"/>
      <c r="AI601" s="298"/>
      <c r="AJ601" s="299"/>
      <c r="AK601" s="298"/>
      <c r="AL601" s="299"/>
      <c r="AM601" s="296"/>
      <c r="AN601" s="297"/>
      <c r="AO601" s="296"/>
      <c r="AP601" s="297"/>
      <c r="AQ601" s="298"/>
      <c r="AR601" s="299"/>
      <c r="AS601" s="298"/>
      <c r="AT601" s="299"/>
      <c r="AU601" s="296"/>
      <c r="AV601" s="297"/>
      <c r="AW601" s="296"/>
      <c r="AX601" s="297"/>
      <c r="AY601" s="298"/>
      <c r="AZ601" s="299"/>
      <c r="BA601" s="298"/>
      <c r="BB601" s="299"/>
      <c r="BC601" s="296"/>
      <c r="BD601" s="297"/>
      <c r="BE601" s="296"/>
      <c r="BF601" s="297"/>
      <c r="BG601" s="298"/>
      <c r="BH601" s="299"/>
      <c r="BI601" s="298"/>
      <c r="BJ601" s="299"/>
      <c r="BK601" s="296"/>
      <c r="BL601" s="297"/>
      <c r="BM601" s="296"/>
      <c r="BN601" s="297"/>
      <c r="BO601" s="321"/>
      <c r="BP601" s="322"/>
      <c r="BQ601" s="323"/>
      <c r="BR601" s="66"/>
      <c r="BS601" s="301"/>
      <c r="BT601" s="302"/>
      <c r="BU601" s="324"/>
      <c r="BV601" s="324"/>
      <c r="BW601" s="324"/>
      <c r="BX601" s="324"/>
      <c r="BY601" s="324"/>
      <c r="BZ601" s="324"/>
      <c r="CA601" s="324"/>
      <c r="CB601" s="293"/>
      <c r="CC601" s="294"/>
      <c r="CD601" s="294"/>
      <c r="CE601" s="294"/>
      <c r="CF601" s="294"/>
      <c r="CG601" s="294"/>
      <c r="CH601" s="295"/>
      <c r="CI601" s="62">
        <f t="shared" si="29"/>
        <v>0</v>
      </c>
    </row>
    <row r="602" spans="1:87" ht="35.1" customHeight="1" x14ac:dyDescent="0.25">
      <c r="A602" s="40">
        <f t="shared" ref="A602:A628" si="30">ROW(A590)</f>
        <v>590</v>
      </c>
      <c r="B602" s="304"/>
      <c r="C602" s="304"/>
      <c r="D602" s="305"/>
      <c r="E602" s="305"/>
      <c r="F602" s="305"/>
      <c r="G602" s="306"/>
      <c r="H602" s="307"/>
      <c r="I602" s="47"/>
      <c r="J602" s="72"/>
      <c r="K602" s="308"/>
      <c r="L602" s="308"/>
      <c r="M602" s="309"/>
      <c r="N602" s="309"/>
      <c r="O602" s="310"/>
      <c r="P602" s="310"/>
      <c r="Q602" s="311"/>
      <c r="R602" s="311"/>
      <c r="S602" s="298"/>
      <c r="T602" s="299"/>
      <c r="U602" s="298"/>
      <c r="V602" s="299"/>
      <c r="W602" s="312"/>
      <c r="X602" s="313"/>
      <c r="Y602" s="312"/>
      <c r="Z602" s="313"/>
      <c r="AA602" s="298"/>
      <c r="AB602" s="299"/>
      <c r="AC602" s="298"/>
      <c r="AD602" s="299"/>
      <c r="AE602" s="312"/>
      <c r="AF602" s="313"/>
      <c r="AG602" s="312"/>
      <c r="AH602" s="313"/>
      <c r="AI602" s="298"/>
      <c r="AJ602" s="299"/>
      <c r="AK602" s="298"/>
      <c r="AL602" s="299"/>
      <c r="AM602" s="312"/>
      <c r="AN602" s="313"/>
      <c r="AO602" s="312"/>
      <c r="AP602" s="313"/>
      <c r="AQ602" s="298"/>
      <c r="AR602" s="299"/>
      <c r="AS602" s="298"/>
      <c r="AT602" s="299"/>
      <c r="AU602" s="312"/>
      <c r="AV602" s="313"/>
      <c r="AW602" s="312"/>
      <c r="AX602" s="313"/>
      <c r="AY602" s="298"/>
      <c r="AZ602" s="299"/>
      <c r="BA602" s="298"/>
      <c r="BB602" s="299"/>
      <c r="BC602" s="312"/>
      <c r="BD602" s="313"/>
      <c r="BE602" s="312"/>
      <c r="BF602" s="313"/>
      <c r="BG602" s="298"/>
      <c r="BH602" s="299"/>
      <c r="BI602" s="298"/>
      <c r="BJ602" s="299"/>
      <c r="BK602" s="312"/>
      <c r="BL602" s="313"/>
      <c r="BM602" s="312"/>
      <c r="BN602" s="313"/>
      <c r="BO602" s="300"/>
      <c r="BP602" s="300"/>
      <c r="BQ602" s="300"/>
      <c r="BR602" s="66"/>
      <c r="BS602" s="314"/>
      <c r="BT602" s="315"/>
      <c r="BU602" s="324"/>
      <c r="BV602" s="324"/>
      <c r="BW602" s="324"/>
      <c r="BX602" s="324"/>
      <c r="BY602" s="324"/>
      <c r="BZ602" s="324"/>
      <c r="CA602" s="324"/>
      <c r="CB602" s="293"/>
      <c r="CC602" s="294"/>
      <c r="CD602" s="294"/>
      <c r="CE602" s="294"/>
      <c r="CF602" s="294"/>
      <c r="CG602" s="294"/>
      <c r="CH602" s="295"/>
      <c r="CI602" s="62">
        <f t="shared" si="29"/>
        <v>0</v>
      </c>
    </row>
    <row r="603" spans="1:87" ht="35.1" customHeight="1" x14ac:dyDescent="0.25">
      <c r="A603" s="40">
        <f t="shared" si="30"/>
        <v>591</v>
      </c>
      <c r="B603" s="305"/>
      <c r="C603" s="305"/>
      <c r="D603" s="316"/>
      <c r="E603" s="316"/>
      <c r="F603" s="316"/>
      <c r="G603" s="317"/>
      <c r="H603" s="318"/>
      <c r="I603" s="47"/>
      <c r="J603" s="71"/>
      <c r="K603" s="308"/>
      <c r="L603" s="308"/>
      <c r="M603" s="319"/>
      <c r="N603" s="319"/>
      <c r="O603" s="310"/>
      <c r="P603" s="310"/>
      <c r="Q603" s="320"/>
      <c r="R603" s="320"/>
      <c r="S603" s="298"/>
      <c r="T603" s="299"/>
      <c r="U603" s="298"/>
      <c r="V603" s="299"/>
      <c r="W603" s="296"/>
      <c r="X603" s="297"/>
      <c r="Y603" s="296"/>
      <c r="Z603" s="297"/>
      <c r="AA603" s="298"/>
      <c r="AB603" s="299"/>
      <c r="AC603" s="298"/>
      <c r="AD603" s="299"/>
      <c r="AE603" s="296"/>
      <c r="AF603" s="297"/>
      <c r="AG603" s="296"/>
      <c r="AH603" s="297"/>
      <c r="AI603" s="298"/>
      <c r="AJ603" s="299"/>
      <c r="AK603" s="298"/>
      <c r="AL603" s="299"/>
      <c r="AM603" s="296"/>
      <c r="AN603" s="297"/>
      <c r="AO603" s="296"/>
      <c r="AP603" s="297"/>
      <c r="AQ603" s="298"/>
      <c r="AR603" s="299"/>
      <c r="AS603" s="298"/>
      <c r="AT603" s="299"/>
      <c r="AU603" s="296"/>
      <c r="AV603" s="297"/>
      <c r="AW603" s="296"/>
      <c r="AX603" s="297"/>
      <c r="AY603" s="298"/>
      <c r="AZ603" s="299"/>
      <c r="BA603" s="298"/>
      <c r="BB603" s="299"/>
      <c r="BC603" s="296"/>
      <c r="BD603" s="297"/>
      <c r="BE603" s="296"/>
      <c r="BF603" s="297"/>
      <c r="BG603" s="298"/>
      <c r="BH603" s="299"/>
      <c r="BI603" s="298"/>
      <c r="BJ603" s="299"/>
      <c r="BK603" s="296"/>
      <c r="BL603" s="297"/>
      <c r="BM603" s="296"/>
      <c r="BN603" s="297"/>
      <c r="BO603" s="300"/>
      <c r="BP603" s="300"/>
      <c r="BQ603" s="300"/>
      <c r="BR603" s="66"/>
      <c r="BS603" s="301"/>
      <c r="BT603" s="302"/>
      <c r="BU603" s="324"/>
      <c r="BV603" s="324"/>
      <c r="BW603" s="324"/>
      <c r="BX603" s="324"/>
      <c r="BY603" s="324"/>
      <c r="BZ603" s="324"/>
      <c r="CA603" s="324"/>
      <c r="CB603" s="293"/>
      <c r="CC603" s="294"/>
      <c r="CD603" s="294"/>
      <c r="CE603" s="294"/>
      <c r="CF603" s="294"/>
      <c r="CG603" s="294"/>
      <c r="CH603" s="295"/>
      <c r="CI603" s="62">
        <f t="shared" si="29"/>
        <v>0</v>
      </c>
    </row>
    <row r="604" spans="1:87" ht="35.1" customHeight="1" x14ac:dyDescent="0.25">
      <c r="A604" s="40">
        <f t="shared" si="30"/>
        <v>592</v>
      </c>
      <c r="B604" s="304"/>
      <c r="C604" s="304"/>
      <c r="D604" s="305"/>
      <c r="E604" s="305"/>
      <c r="F604" s="305"/>
      <c r="G604" s="306"/>
      <c r="H604" s="307"/>
      <c r="I604" s="47"/>
      <c r="J604" s="72"/>
      <c r="K604" s="308"/>
      <c r="L604" s="308"/>
      <c r="M604" s="309"/>
      <c r="N604" s="309"/>
      <c r="O604" s="310"/>
      <c r="P604" s="310"/>
      <c r="Q604" s="311"/>
      <c r="R604" s="311"/>
      <c r="S604" s="298"/>
      <c r="T604" s="299"/>
      <c r="U604" s="298"/>
      <c r="V604" s="299"/>
      <c r="W604" s="312"/>
      <c r="X604" s="313"/>
      <c r="Y604" s="312"/>
      <c r="Z604" s="313"/>
      <c r="AA604" s="298"/>
      <c r="AB604" s="299"/>
      <c r="AC604" s="298"/>
      <c r="AD604" s="299"/>
      <c r="AE604" s="312"/>
      <c r="AF604" s="313"/>
      <c r="AG604" s="312"/>
      <c r="AH604" s="313"/>
      <c r="AI604" s="298"/>
      <c r="AJ604" s="299"/>
      <c r="AK604" s="298"/>
      <c r="AL604" s="299"/>
      <c r="AM604" s="312"/>
      <c r="AN604" s="313"/>
      <c r="AO604" s="312"/>
      <c r="AP604" s="313"/>
      <c r="AQ604" s="298"/>
      <c r="AR604" s="299"/>
      <c r="AS604" s="298"/>
      <c r="AT604" s="299"/>
      <c r="AU604" s="312"/>
      <c r="AV604" s="313"/>
      <c r="AW604" s="312"/>
      <c r="AX604" s="313"/>
      <c r="AY604" s="298"/>
      <c r="AZ604" s="299"/>
      <c r="BA604" s="298"/>
      <c r="BB604" s="299"/>
      <c r="BC604" s="312"/>
      <c r="BD604" s="313"/>
      <c r="BE604" s="312"/>
      <c r="BF604" s="313"/>
      <c r="BG604" s="298"/>
      <c r="BH604" s="299"/>
      <c r="BI604" s="298"/>
      <c r="BJ604" s="299"/>
      <c r="BK604" s="312"/>
      <c r="BL604" s="313"/>
      <c r="BM604" s="312"/>
      <c r="BN604" s="313"/>
      <c r="BO604" s="300"/>
      <c r="BP604" s="300"/>
      <c r="BQ604" s="300"/>
      <c r="BR604" s="66"/>
      <c r="BS604" s="314"/>
      <c r="BT604" s="315"/>
      <c r="BU604" s="324"/>
      <c r="BV604" s="324"/>
      <c r="BW604" s="324"/>
      <c r="BX604" s="324"/>
      <c r="BY604" s="324"/>
      <c r="BZ604" s="324"/>
      <c r="CA604" s="324"/>
      <c r="CB604" s="293"/>
      <c r="CC604" s="294"/>
      <c r="CD604" s="294"/>
      <c r="CE604" s="294"/>
      <c r="CF604" s="294"/>
      <c r="CG604" s="294"/>
      <c r="CH604" s="295"/>
      <c r="CI604" s="62">
        <f t="shared" si="29"/>
        <v>0</v>
      </c>
    </row>
    <row r="605" spans="1:87" ht="35.1" customHeight="1" x14ac:dyDescent="0.25">
      <c r="A605" s="40">
        <f t="shared" si="30"/>
        <v>593</v>
      </c>
      <c r="B605" s="305"/>
      <c r="C605" s="305"/>
      <c r="D605" s="316"/>
      <c r="E605" s="316"/>
      <c r="F605" s="316"/>
      <c r="G605" s="317"/>
      <c r="H605" s="318"/>
      <c r="I605" s="47"/>
      <c r="J605" s="71"/>
      <c r="K605" s="308"/>
      <c r="L605" s="308"/>
      <c r="M605" s="319"/>
      <c r="N605" s="319"/>
      <c r="O605" s="310"/>
      <c r="P605" s="310"/>
      <c r="Q605" s="320"/>
      <c r="R605" s="320"/>
      <c r="S605" s="298"/>
      <c r="T605" s="299"/>
      <c r="U605" s="298"/>
      <c r="V605" s="299"/>
      <c r="W605" s="296"/>
      <c r="X605" s="297"/>
      <c r="Y605" s="296"/>
      <c r="Z605" s="297"/>
      <c r="AA605" s="298"/>
      <c r="AB605" s="299"/>
      <c r="AC605" s="298"/>
      <c r="AD605" s="299"/>
      <c r="AE605" s="296"/>
      <c r="AF605" s="297"/>
      <c r="AG605" s="296"/>
      <c r="AH605" s="297"/>
      <c r="AI605" s="298"/>
      <c r="AJ605" s="299"/>
      <c r="AK605" s="298"/>
      <c r="AL605" s="299"/>
      <c r="AM605" s="296"/>
      <c r="AN605" s="297"/>
      <c r="AO605" s="296"/>
      <c r="AP605" s="297"/>
      <c r="AQ605" s="298"/>
      <c r="AR605" s="299"/>
      <c r="AS605" s="298"/>
      <c r="AT605" s="299"/>
      <c r="AU605" s="296"/>
      <c r="AV605" s="297"/>
      <c r="AW605" s="296"/>
      <c r="AX605" s="297"/>
      <c r="AY605" s="298"/>
      <c r="AZ605" s="299"/>
      <c r="BA605" s="298"/>
      <c r="BB605" s="299"/>
      <c r="BC605" s="296"/>
      <c r="BD605" s="297"/>
      <c r="BE605" s="296"/>
      <c r="BF605" s="297"/>
      <c r="BG605" s="298"/>
      <c r="BH605" s="299"/>
      <c r="BI605" s="298"/>
      <c r="BJ605" s="299"/>
      <c r="BK605" s="296"/>
      <c r="BL605" s="297"/>
      <c r="BM605" s="296"/>
      <c r="BN605" s="297"/>
      <c r="BO605" s="300"/>
      <c r="BP605" s="300"/>
      <c r="BQ605" s="300"/>
      <c r="BR605" s="66"/>
      <c r="BS605" s="301"/>
      <c r="BT605" s="302"/>
      <c r="BU605" s="324"/>
      <c r="BV605" s="324"/>
      <c r="BW605" s="324"/>
      <c r="BX605" s="324"/>
      <c r="BY605" s="324"/>
      <c r="BZ605" s="324"/>
      <c r="CA605" s="324"/>
      <c r="CB605" s="293"/>
      <c r="CC605" s="294"/>
      <c r="CD605" s="294"/>
      <c r="CE605" s="294"/>
      <c r="CF605" s="294"/>
      <c r="CG605" s="294"/>
      <c r="CH605" s="295"/>
      <c r="CI605" s="62">
        <f t="shared" si="29"/>
        <v>0</v>
      </c>
    </row>
    <row r="606" spans="1:87" ht="35.1" customHeight="1" x14ac:dyDescent="0.25">
      <c r="A606" s="40">
        <f t="shared" si="30"/>
        <v>594</v>
      </c>
      <c r="B606" s="304"/>
      <c r="C606" s="304"/>
      <c r="D606" s="305"/>
      <c r="E606" s="305"/>
      <c r="F606" s="305"/>
      <c r="G606" s="306"/>
      <c r="H606" s="307"/>
      <c r="I606" s="47"/>
      <c r="J606" s="72"/>
      <c r="K606" s="308"/>
      <c r="L606" s="308"/>
      <c r="M606" s="309"/>
      <c r="N606" s="309"/>
      <c r="O606" s="310"/>
      <c r="P606" s="310"/>
      <c r="Q606" s="311"/>
      <c r="R606" s="311"/>
      <c r="S606" s="298"/>
      <c r="T606" s="299"/>
      <c r="U606" s="298"/>
      <c r="V606" s="299"/>
      <c r="W606" s="312"/>
      <c r="X606" s="313"/>
      <c r="Y606" s="312"/>
      <c r="Z606" s="313"/>
      <c r="AA606" s="298"/>
      <c r="AB606" s="299"/>
      <c r="AC606" s="298"/>
      <c r="AD606" s="299"/>
      <c r="AE606" s="312"/>
      <c r="AF606" s="313"/>
      <c r="AG606" s="312"/>
      <c r="AH606" s="313"/>
      <c r="AI606" s="298"/>
      <c r="AJ606" s="299"/>
      <c r="AK606" s="298"/>
      <c r="AL606" s="299"/>
      <c r="AM606" s="312"/>
      <c r="AN606" s="313"/>
      <c r="AO606" s="312"/>
      <c r="AP606" s="313"/>
      <c r="AQ606" s="298"/>
      <c r="AR606" s="299"/>
      <c r="AS606" s="298"/>
      <c r="AT606" s="299"/>
      <c r="AU606" s="312"/>
      <c r="AV606" s="313"/>
      <c r="AW606" s="312"/>
      <c r="AX606" s="313"/>
      <c r="AY606" s="298"/>
      <c r="AZ606" s="299"/>
      <c r="BA606" s="298"/>
      <c r="BB606" s="299"/>
      <c r="BC606" s="312"/>
      <c r="BD606" s="313"/>
      <c r="BE606" s="312"/>
      <c r="BF606" s="313"/>
      <c r="BG606" s="298"/>
      <c r="BH606" s="299"/>
      <c r="BI606" s="298"/>
      <c r="BJ606" s="299"/>
      <c r="BK606" s="312"/>
      <c r="BL606" s="313"/>
      <c r="BM606" s="312"/>
      <c r="BN606" s="313"/>
      <c r="BO606" s="300"/>
      <c r="BP606" s="300"/>
      <c r="BQ606" s="300"/>
      <c r="BR606" s="66"/>
      <c r="BS606" s="314"/>
      <c r="BT606" s="315"/>
      <c r="BU606" s="324"/>
      <c r="BV606" s="324"/>
      <c r="BW606" s="324"/>
      <c r="BX606" s="324"/>
      <c r="BY606" s="324"/>
      <c r="BZ606" s="324"/>
      <c r="CA606" s="324"/>
      <c r="CB606" s="293"/>
      <c r="CC606" s="294"/>
      <c r="CD606" s="294"/>
      <c r="CE606" s="294"/>
      <c r="CF606" s="294"/>
      <c r="CG606" s="294"/>
      <c r="CH606" s="295"/>
      <c r="CI606" s="62">
        <f t="shared" si="29"/>
        <v>0</v>
      </c>
    </row>
    <row r="607" spans="1:87" ht="35.1" customHeight="1" x14ac:dyDescent="0.25">
      <c r="A607" s="40">
        <f t="shared" si="30"/>
        <v>595</v>
      </c>
      <c r="B607" s="305"/>
      <c r="C607" s="305"/>
      <c r="D607" s="316"/>
      <c r="E607" s="316"/>
      <c r="F607" s="316"/>
      <c r="G607" s="317"/>
      <c r="H607" s="318"/>
      <c r="I607" s="47"/>
      <c r="J607" s="71"/>
      <c r="K607" s="308"/>
      <c r="L607" s="308"/>
      <c r="M607" s="319"/>
      <c r="N607" s="319"/>
      <c r="O607" s="310"/>
      <c r="P607" s="310"/>
      <c r="Q607" s="320"/>
      <c r="R607" s="320"/>
      <c r="S607" s="298"/>
      <c r="T607" s="299"/>
      <c r="U607" s="298"/>
      <c r="V607" s="299"/>
      <c r="W607" s="296"/>
      <c r="X607" s="297"/>
      <c r="Y607" s="296"/>
      <c r="Z607" s="297"/>
      <c r="AA607" s="298"/>
      <c r="AB607" s="299"/>
      <c r="AC607" s="298"/>
      <c r="AD607" s="299"/>
      <c r="AE607" s="296"/>
      <c r="AF607" s="297"/>
      <c r="AG607" s="296"/>
      <c r="AH607" s="297"/>
      <c r="AI607" s="298"/>
      <c r="AJ607" s="299"/>
      <c r="AK607" s="298"/>
      <c r="AL607" s="299"/>
      <c r="AM607" s="296"/>
      <c r="AN607" s="297"/>
      <c r="AO607" s="296"/>
      <c r="AP607" s="297"/>
      <c r="AQ607" s="298"/>
      <c r="AR607" s="299"/>
      <c r="AS607" s="298"/>
      <c r="AT607" s="299"/>
      <c r="AU607" s="296"/>
      <c r="AV607" s="297"/>
      <c r="AW607" s="296"/>
      <c r="AX607" s="297"/>
      <c r="AY607" s="298"/>
      <c r="AZ607" s="299"/>
      <c r="BA607" s="298"/>
      <c r="BB607" s="299"/>
      <c r="BC607" s="296"/>
      <c r="BD607" s="297"/>
      <c r="BE607" s="296"/>
      <c r="BF607" s="297"/>
      <c r="BG607" s="298"/>
      <c r="BH607" s="299"/>
      <c r="BI607" s="298"/>
      <c r="BJ607" s="299"/>
      <c r="BK607" s="296"/>
      <c r="BL607" s="297"/>
      <c r="BM607" s="296"/>
      <c r="BN607" s="297"/>
      <c r="BO607" s="300"/>
      <c r="BP607" s="300"/>
      <c r="BQ607" s="300"/>
      <c r="BR607" s="66"/>
      <c r="BS607" s="301"/>
      <c r="BT607" s="302"/>
      <c r="BU607" s="324"/>
      <c r="BV607" s="324"/>
      <c r="BW607" s="324"/>
      <c r="BX607" s="324"/>
      <c r="BY607" s="324"/>
      <c r="BZ607" s="324"/>
      <c r="CA607" s="324"/>
      <c r="CB607" s="293"/>
      <c r="CC607" s="294"/>
      <c r="CD607" s="294"/>
      <c r="CE607" s="294"/>
      <c r="CF607" s="294"/>
      <c r="CG607" s="294"/>
      <c r="CH607" s="295"/>
      <c r="CI607" s="62">
        <f t="shared" si="29"/>
        <v>0</v>
      </c>
    </row>
    <row r="608" spans="1:87" ht="35.1" customHeight="1" x14ac:dyDescent="0.25">
      <c r="A608" s="40">
        <f t="shared" si="30"/>
        <v>596</v>
      </c>
      <c r="B608" s="304"/>
      <c r="C608" s="304"/>
      <c r="D608" s="305"/>
      <c r="E608" s="305"/>
      <c r="F608" s="305"/>
      <c r="G608" s="306"/>
      <c r="H608" s="307"/>
      <c r="I608" s="47"/>
      <c r="J608" s="72"/>
      <c r="K608" s="308"/>
      <c r="L608" s="308"/>
      <c r="M608" s="309"/>
      <c r="N608" s="309"/>
      <c r="O608" s="310"/>
      <c r="P608" s="310"/>
      <c r="Q608" s="311"/>
      <c r="R608" s="311"/>
      <c r="S608" s="298"/>
      <c r="T608" s="299"/>
      <c r="U608" s="298"/>
      <c r="V608" s="299"/>
      <c r="W608" s="312"/>
      <c r="X608" s="313"/>
      <c r="Y608" s="312"/>
      <c r="Z608" s="313"/>
      <c r="AA608" s="298"/>
      <c r="AB608" s="299"/>
      <c r="AC608" s="298"/>
      <c r="AD608" s="299"/>
      <c r="AE608" s="312"/>
      <c r="AF608" s="313"/>
      <c r="AG608" s="312"/>
      <c r="AH608" s="313"/>
      <c r="AI608" s="298"/>
      <c r="AJ608" s="299"/>
      <c r="AK608" s="298"/>
      <c r="AL608" s="299"/>
      <c r="AM608" s="312"/>
      <c r="AN608" s="313"/>
      <c r="AO608" s="312"/>
      <c r="AP608" s="313"/>
      <c r="AQ608" s="298"/>
      <c r="AR608" s="299"/>
      <c r="AS608" s="298"/>
      <c r="AT608" s="299"/>
      <c r="AU608" s="312"/>
      <c r="AV608" s="313"/>
      <c r="AW608" s="312"/>
      <c r="AX608" s="313"/>
      <c r="AY608" s="298"/>
      <c r="AZ608" s="299"/>
      <c r="BA608" s="298"/>
      <c r="BB608" s="299"/>
      <c r="BC608" s="312"/>
      <c r="BD608" s="313"/>
      <c r="BE608" s="312"/>
      <c r="BF608" s="313"/>
      <c r="BG608" s="298"/>
      <c r="BH608" s="299"/>
      <c r="BI608" s="298"/>
      <c r="BJ608" s="299"/>
      <c r="BK608" s="312"/>
      <c r="BL608" s="313"/>
      <c r="BM608" s="312"/>
      <c r="BN608" s="313"/>
      <c r="BO608" s="300"/>
      <c r="BP608" s="300"/>
      <c r="BQ608" s="300"/>
      <c r="BR608" s="66"/>
      <c r="BS608" s="314"/>
      <c r="BT608" s="315"/>
      <c r="BU608" s="324"/>
      <c r="BV608" s="324"/>
      <c r="BW608" s="324"/>
      <c r="BX608" s="324"/>
      <c r="BY608" s="324"/>
      <c r="BZ608" s="324"/>
      <c r="CA608" s="324"/>
      <c r="CB608" s="293"/>
      <c r="CC608" s="294"/>
      <c r="CD608" s="294"/>
      <c r="CE608" s="294"/>
      <c r="CF608" s="294"/>
      <c r="CG608" s="294"/>
      <c r="CH608" s="295"/>
      <c r="CI608" s="62">
        <f t="shared" si="29"/>
        <v>0</v>
      </c>
    </row>
    <row r="609" spans="1:87" ht="35.1" customHeight="1" x14ac:dyDescent="0.25">
      <c r="A609" s="40">
        <f t="shared" si="30"/>
        <v>597</v>
      </c>
      <c r="B609" s="305"/>
      <c r="C609" s="305"/>
      <c r="D609" s="316"/>
      <c r="E609" s="316"/>
      <c r="F609" s="316"/>
      <c r="G609" s="317"/>
      <c r="H609" s="318"/>
      <c r="I609" s="47"/>
      <c r="J609" s="71"/>
      <c r="K609" s="308"/>
      <c r="L609" s="308"/>
      <c r="M609" s="319"/>
      <c r="N609" s="319"/>
      <c r="O609" s="310"/>
      <c r="P609" s="310"/>
      <c r="Q609" s="320"/>
      <c r="R609" s="320"/>
      <c r="S609" s="298"/>
      <c r="T609" s="299"/>
      <c r="U609" s="298"/>
      <c r="V609" s="299"/>
      <c r="W609" s="296"/>
      <c r="X609" s="297"/>
      <c r="Y609" s="296"/>
      <c r="Z609" s="297"/>
      <c r="AA609" s="298"/>
      <c r="AB609" s="299"/>
      <c r="AC609" s="298"/>
      <c r="AD609" s="299"/>
      <c r="AE609" s="296"/>
      <c r="AF609" s="297"/>
      <c r="AG609" s="296"/>
      <c r="AH609" s="297"/>
      <c r="AI609" s="298"/>
      <c r="AJ609" s="299"/>
      <c r="AK609" s="298"/>
      <c r="AL609" s="299"/>
      <c r="AM609" s="296"/>
      <c r="AN609" s="297"/>
      <c r="AO609" s="296"/>
      <c r="AP609" s="297"/>
      <c r="AQ609" s="298"/>
      <c r="AR609" s="299"/>
      <c r="AS609" s="298"/>
      <c r="AT609" s="299"/>
      <c r="AU609" s="296"/>
      <c r="AV609" s="297"/>
      <c r="AW609" s="296"/>
      <c r="AX609" s="297"/>
      <c r="AY609" s="298"/>
      <c r="AZ609" s="299"/>
      <c r="BA609" s="298"/>
      <c r="BB609" s="299"/>
      <c r="BC609" s="296"/>
      <c r="BD609" s="297"/>
      <c r="BE609" s="296"/>
      <c r="BF609" s="297"/>
      <c r="BG609" s="298"/>
      <c r="BH609" s="299"/>
      <c r="BI609" s="298"/>
      <c r="BJ609" s="299"/>
      <c r="BK609" s="296"/>
      <c r="BL609" s="297"/>
      <c r="BM609" s="296"/>
      <c r="BN609" s="297"/>
      <c r="BO609" s="300"/>
      <c r="BP609" s="300"/>
      <c r="BQ609" s="300"/>
      <c r="BR609" s="66"/>
      <c r="BS609" s="301"/>
      <c r="BT609" s="302"/>
      <c r="BU609" s="324"/>
      <c r="BV609" s="324"/>
      <c r="BW609" s="324"/>
      <c r="BX609" s="324"/>
      <c r="BY609" s="324"/>
      <c r="BZ609" s="324"/>
      <c r="CA609" s="324"/>
      <c r="CB609" s="293"/>
      <c r="CC609" s="294"/>
      <c r="CD609" s="294"/>
      <c r="CE609" s="294"/>
      <c r="CF609" s="294"/>
      <c r="CG609" s="294"/>
      <c r="CH609" s="295"/>
      <c r="CI609" s="62">
        <f t="shared" si="29"/>
        <v>0</v>
      </c>
    </row>
    <row r="610" spans="1:87" ht="35.1" customHeight="1" x14ac:dyDescent="0.25">
      <c r="A610" s="40">
        <f t="shared" si="30"/>
        <v>598</v>
      </c>
      <c r="B610" s="304"/>
      <c r="C610" s="304"/>
      <c r="D610" s="305"/>
      <c r="E610" s="305"/>
      <c r="F610" s="305"/>
      <c r="G610" s="306"/>
      <c r="H610" s="307"/>
      <c r="I610" s="47"/>
      <c r="J610" s="72"/>
      <c r="K610" s="308"/>
      <c r="L610" s="308"/>
      <c r="M610" s="309"/>
      <c r="N610" s="309"/>
      <c r="O610" s="310"/>
      <c r="P610" s="310"/>
      <c r="Q610" s="311"/>
      <c r="R610" s="311"/>
      <c r="S610" s="298"/>
      <c r="T610" s="299"/>
      <c r="U610" s="298"/>
      <c r="V610" s="299"/>
      <c r="W610" s="312"/>
      <c r="X610" s="313"/>
      <c r="Y610" s="312"/>
      <c r="Z610" s="313"/>
      <c r="AA610" s="298"/>
      <c r="AB610" s="299"/>
      <c r="AC610" s="298"/>
      <c r="AD610" s="299"/>
      <c r="AE610" s="312"/>
      <c r="AF610" s="313"/>
      <c r="AG610" s="312"/>
      <c r="AH610" s="313"/>
      <c r="AI610" s="298"/>
      <c r="AJ610" s="299"/>
      <c r="AK610" s="298"/>
      <c r="AL610" s="299"/>
      <c r="AM610" s="312"/>
      <c r="AN610" s="313"/>
      <c r="AO610" s="312"/>
      <c r="AP610" s="313"/>
      <c r="AQ610" s="298"/>
      <c r="AR610" s="299"/>
      <c r="AS610" s="298"/>
      <c r="AT610" s="299"/>
      <c r="AU610" s="312"/>
      <c r="AV610" s="313"/>
      <c r="AW610" s="312"/>
      <c r="AX610" s="313"/>
      <c r="AY610" s="298"/>
      <c r="AZ610" s="299"/>
      <c r="BA610" s="298"/>
      <c r="BB610" s="299"/>
      <c r="BC610" s="312"/>
      <c r="BD610" s="313"/>
      <c r="BE610" s="312"/>
      <c r="BF610" s="313"/>
      <c r="BG610" s="298"/>
      <c r="BH610" s="299"/>
      <c r="BI610" s="298"/>
      <c r="BJ610" s="299"/>
      <c r="BK610" s="312"/>
      <c r="BL610" s="313"/>
      <c r="BM610" s="312"/>
      <c r="BN610" s="313"/>
      <c r="BO610" s="300"/>
      <c r="BP610" s="300"/>
      <c r="BQ610" s="300"/>
      <c r="BR610" s="66"/>
      <c r="BS610" s="314"/>
      <c r="BT610" s="315"/>
      <c r="BU610" s="324"/>
      <c r="BV610" s="324"/>
      <c r="BW610" s="324"/>
      <c r="BX610" s="324"/>
      <c r="BY610" s="324"/>
      <c r="BZ610" s="324"/>
      <c r="CA610" s="324"/>
      <c r="CB610" s="293"/>
      <c r="CC610" s="294"/>
      <c r="CD610" s="294"/>
      <c r="CE610" s="294"/>
      <c r="CF610" s="294"/>
      <c r="CG610" s="294"/>
      <c r="CH610" s="295"/>
      <c r="CI610" s="62">
        <f t="shared" si="29"/>
        <v>0</v>
      </c>
    </row>
    <row r="611" spans="1:87" ht="35.1" customHeight="1" x14ac:dyDescent="0.25">
      <c r="A611" s="40">
        <f t="shared" si="30"/>
        <v>599</v>
      </c>
      <c r="B611" s="305"/>
      <c r="C611" s="305"/>
      <c r="D611" s="316"/>
      <c r="E611" s="316"/>
      <c r="F611" s="316"/>
      <c r="G611" s="317"/>
      <c r="H611" s="318"/>
      <c r="I611" s="47"/>
      <c r="J611" s="71"/>
      <c r="K611" s="308"/>
      <c r="L611" s="308"/>
      <c r="M611" s="319"/>
      <c r="N611" s="319"/>
      <c r="O611" s="310"/>
      <c r="P611" s="310"/>
      <c r="Q611" s="320"/>
      <c r="R611" s="320"/>
      <c r="S611" s="298"/>
      <c r="T611" s="299"/>
      <c r="U611" s="298"/>
      <c r="V611" s="299"/>
      <c r="W611" s="296"/>
      <c r="X611" s="297"/>
      <c r="Y611" s="296"/>
      <c r="Z611" s="297"/>
      <c r="AA611" s="298"/>
      <c r="AB611" s="299"/>
      <c r="AC611" s="298"/>
      <c r="AD611" s="299"/>
      <c r="AE611" s="296"/>
      <c r="AF611" s="297"/>
      <c r="AG611" s="296"/>
      <c r="AH611" s="297"/>
      <c r="AI611" s="298"/>
      <c r="AJ611" s="299"/>
      <c r="AK611" s="298"/>
      <c r="AL611" s="299"/>
      <c r="AM611" s="296"/>
      <c r="AN611" s="297"/>
      <c r="AO611" s="296"/>
      <c r="AP611" s="297"/>
      <c r="AQ611" s="298"/>
      <c r="AR611" s="299"/>
      <c r="AS611" s="298"/>
      <c r="AT611" s="299"/>
      <c r="AU611" s="296"/>
      <c r="AV611" s="297"/>
      <c r="AW611" s="296"/>
      <c r="AX611" s="297"/>
      <c r="AY611" s="298"/>
      <c r="AZ611" s="299"/>
      <c r="BA611" s="298"/>
      <c r="BB611" s="299"/>
      <c r="BC611" s="296"/>
      <c r="BD611" s="297"/>
      <c r="BE611" s="296"/>
      <c r="BF611" s="297"/>
      <c r="BG611" s="298"/>
      <c r="BH611" s="299"/>
      <c r="BI611" s="298"/>
      <c r="BJ611" s="299"/>
      <c r="BK611" s="296"/>
      <c r="BL611" s="297"/>
      <c r="BM611" s="296"/>
      <c r="BN611" s="297"/>
      <c r="BO611" s="300"/>
      <c r="BP611" s="300"/>
      <c r="BQ611" s="300"/>
      <c r="BR611" s="66"/>
      <c r="BS611" s="301"/>
      <c r="BT611" s="302"/>
      <c r="BU611" s="324"/>
      <c r="BV611" s="324"/>
      <c r="BW611" s="324"/>
      <c r="BX611" s="324"/>
      <c r="BY611" s="324"/>
      <c r="BZ611" s="324"/>
      <c r="CA611" s="324"/>
      <c r="CB611" s="293"/>
      <c r="CC611" s="294"/>
      <c r="CD611" s="294"/>
      <c r="CE611" s="294"/>
      <c r="CF611" s="294"/>
      <c r="CG611" s="294"/>
      <c r="CH611" s="295"/>
      <c r="CI611" s="62">
        <f t="shared" si="29"/>
        <v>0</v>
      </c>
    </row>
    <row r="612" spans="1:87" ht="35.1" customHeight="1" x14ac:dyDescent="0.25">
      <c r="A612" s="40">
        <f t="shared" si="30"/>
        <v>600</v>
      </c>
      <c r="B612" s="304"/>
      <c r="C612" s="304"/>
      <c r="D612" s="305"/>
      <c r="E612" s="305"/>
      <c r="F612" s="305"/>
      <c r="G612" s="306"/>
      <c r="H612" s="307"/>
      <c r="I612" s="47"/>
      <c r="J612" s="72"/>
      <c r="K612" s="308"/>
      <c r="L612" s="308"/>
      <c r="M612" s="309"/>
      <c r="N612" s="309"/>
      <c r="O612" s="310"/>
      <c r="P612" s="310"/>
      <c r="Q612" s="311"/>
      <c r="R612" s="311"/>
      <c r="S612" s="298"/>
      <c r="T612" s="299"/>
      <c r="U612" s="298"/>
      <c r="V612" s="299"/>
      <c r="W612" s="312"/>
      <c r="X612" s="313"/>
      <c r="Y612" s="312"/>
      <c r="Z612" s="313"/>
      <c r="AA612" s="298"/>
      <c r="AB612" s="299"/>
      <c r="AC612" s="298"/>
      <c r="AD612" s="299"/>
      <c r="AE612" s="312"/>
      <c r="AF612" s="313"/>
      <c r="AG612" s="312"/>
      <c r="AH612" s="313"/>
      <c r="AI612" s="298"/>
      <c r="AJ612" s="299"/>
      <c r="AK612" s="298"/>
      <c r="AL612" s="299"/>
      <c r="AM612" s="312"/>
      <c r="AN612" s="313"/>
      <c r="AO612" s="312"/>
      <c r="AP612" s="313"/>
      <c r="AQ612" s="298"/>
      <c r="AR612" s="299"/>
      <c r="AS612" s="298"/>
      <c r="AT612" s="299"/>
      <c r="AU612" s="312"/>
      <c r="AV612" s="313"/>
      <c r="AW612" s="312"/>
      <c r="AX612" s="313"/>
      <c r="AY612" s="298"/>
      <c r="AZ612" s="299"/>
      <c r="BA612" s="298"/>
      <c r="BB612" s="299"/>
      <c r="BC612" s="312"/>
      <c r="BD612" s="313"/>
      <c r="BE612" s="312"/>
      <c r="BF612" s="313"/>
      <c r="BG612" s="298"/>
      <c r="BH612" s="299"/>
      <c r="BI612" s="298"/>
      <c r="BJ612" s="299"/>
      <c r="BK612" s="312"/>
      <c r="BL612" s="313"/>
      <c r="BM612" s="312"/>
      <c r="BN612" s="313"/>
      <c r="BO612" s="300"/>
      <c r="BP612" s="300"/>
      <c r="BQ612" s="300"/>
      <c r="BR612" s="66"/>
      <c r="BS612" s="314"/>
      <c r="BT612" s="315"/>
      <c r="BU612" s="324"/>
      <c r="BV612" s="324"/>
      <c r="BW612" s="324"/>
      <c r="BX612" s="324"/>
      <c r="BY612" s="324"/>
      <c r="BZ612" s="324"/>
      <c r="CA612" s="324"/>
      <c r="CB612" s="293"/>
      <c r="CC612" s="294"/>
      <c r="CD612" s="294"/>
      <c r="CE612" s="294"/>
      <c r="CF612" s="294"/>
      <c r="CG612" s="294"/>
      <c r="CH612" s="295"/>
      <c r="CI612" s="62">
        <f t="shared" si="29"/>
        <v>0</v>
      </c>
    </row>
    <row r="613" spans="1:87" ht="35.1" customHeight="1" x14ac:dyDescent="0.25">
      <c r="A613" s="40">
        <f t="shared" si="30"/>
        <v>601</v>
      </c>
      <c r="B613" s="305"/>
      <c r="C613" s="305"/>
      <c r="D613" s="316"/>
      <c r="E613" s="316"/>
      <c r="F613" s="316"/>
      <c r="G613" s="317"/>
      <c r="H613" s="318"/>
      <c r="I613" s="47"/>
      <c r="J613" s="71"/>
      <c r="K613" s="308"/>
      <c r="L613" s="308"/>
      <c r="M613" s="319"/>
      <c r="N613" s="319"/>
      <c r="O613" s="310"/>
      <c r="P613" s="310"/>
      <c r="Q613" s="320"/>
      <c r="R613" s="320"/>
      <c r="S613" s="298"/>
      <c r="T613" s="299"/>
      <c r="U613" s="298"/>
      <c r="V613" s="299"/>
      <c r="W613" s="296"/>
      <c r="X613" s="297"/>
      <c r="Y613" s="296"/>
      <c r="Z613" s="297"/>
      <c r="AA613" s="298"/>
      <c r="AB613" s="299"/>
      <c r="AC613" s="298"/>
      <c r="AD613" s="299"/>
      <c r="AE613" s="296"/>
      <c r="AF613" s="297"/>
      <c r="AG613" s="296"/>
      <c r="AH613" s="297"/>
      <c r="AI613" s="298"/>
      <c r="AJ613" s="299"/>
      <c r="AK613" s="298"/>
      <c r="AL613" s="299"/>
      <c r="AM613" s="296"/>
      <c r="AN613" s="297"/>
      <c r="AO613" s="296"/>
      <c r="AP613" s="297"/>
      <c r="AQ613" s="298"/>
      <c r="AR613" s="299"/>
      <c r="AS613" s="298"/>
      <c r="AT613" s="299"/>
      <c r="AU613" s="296"/>
      <c r="AV613" s="297"/>
      <c r="AW613" s="296"/>
      <c r="AX613" s="297"/>
      <c r="AY613" s="298"/>
      <c r="AZ613" s="299"/>
      <c r="BA613" s="298"/>
      <c r="BB613" s="299"/>
      <c r="BC613" s="296"/>
      <c r="BD613" s="297"/>
      <c r="BE613" s="296"/>
      <c r="BF613" s="297"/>
      <c r="BG613" s="298"/>
      <c r="BH613" s="299"/>
      <c r="BI613" s="298"/>
      <c r="BJ613" s="299"/>
      <c r="BK613" s="296"/>
      <c r="BL613" s="297"/>
      <c r="BM613" s="296"/>
      <c r="BN613" s="297"/>
      <c r="BO613" s="300"/>
      <c r="BP613" s="300"/>
      <c r="BQ613" s="300"/>
      <c r="BR613" s="66"/>
      <c r="BS613" s="301"/>
      <c r="BT613" s="302"/>
      <c r="BU613" s="324"/>
      <c r="BV613" s="324"/>
      <c r="BW613" s="324"/>
      <c r="BX613" s="324"/>
      <c r="BY613" s="324"/>
      <c r="BZ613" s="324"/>
      <c r="CA613" s="324"/>
      <c r="CB613" s="293"/>
      <c r="CC613" s="294"/>
      <c r="CD613" s="294"/>
      <c r="CE613" s="294"/>
      <c r="CF613" s="294"/>
      <c r="CG613" s="294"/>
      <c r="CH613" s="295"/>
      <c r="CI613" s="62">
        <f t="shared" si="29"/>
        <v>0</v>
      </c>
    </row>
    <row r="614" spans="1:87" ht="35.1" customHeight="1" x14ac:dyDescent="0.25">
      <c r="A614" s="40">
        <f t="shared" si="30"/>
        <v>602</v>
      </c>
      <c r="B614" s="304"/>
      <c r="C614" s="304"/>
      <c r="D614" s="305"/>
      <c r="E614" s="305"/>
      <c r="F614" s="305"/>
      <c r="G614" s="306"/>
      <c r="H614" s="307"/>
      <c r="I614" s="47"/>
      <c r="J614" s="72"/>
      <c r="K614" s="308"/>
      <c r="L614" s="308"/>
      <c r="M614" s="309"/>
      <c r="N614" s="309"/>
      <c r="O614" s="310"/>
      <c r="P614" s="310"/>
      <c r="Q614" s="311"/>
      <c r="R614" s="311"/>
      <c r="S614" s="298"/>
      <c r="T614" s="299"/>
      <c r="U614" s="298"/>
      <c r="V614" s="299"/>
      <c r="W614" s="312"/>
      <c r="X614" s="313"/>
      <c r="Y614" s="312"/>
      <c r="Z614" s="313"/>
      <c r="AA614" s="298"/>
      <c r="AB614" s="299"/>
      <c r="AC614" s="298"/>
      <c r="AD614" s="299"/>
      <c r="AE614" s="312"/>
      <c r="AF614" s="313"/>
      <c r="AG614" s="312"/>
      <c r="AH614" s="313"/>
      <c r="AI614" s="298"/>
      <c r="AJ614" s="299"/>
      <c r="AK614" s="298"/>
      <c r="AL614" s="299"/>
      <c r="AM614" s="312"/>
      <c r="AN614" s="313"/>
      <c r="AO614" s="312"/>
      <c r="AP614" s="313"/>
      <c r="AQ614" s="298"/>
      <c r="AR614" s="299"/>
      <c r="AS614" s="298"/>
      <c r="AT614" s="299"/>
      <c r="AU614" s="312"/>
      <c r="AV614" s="313"/>
      <c r="AW614" s="312"/>
      <c r="AX614" s="313"/>
      <c r="AY614" s="298"/>
      <c r="AZ614" s="299"/>
      <c r="BA614" s="298"/>
      <c r="BB614" s="299"/>
      <c r="BC614" s="312"/>
      <c r="BD614" s="313"/>
      <c r="BE614" s="312"/>
      <c r="BF614" s="313"/>
      <c r="BG614" s="298"/>
      <c r="BH614" s="299"/>
      <c r="BI614" s="298"/>
      <c r="BJ614" s="299"/>
      <c r="BK614" s="312"/>
      <c r="BL614" s="313"/>
      <c r="BM614" s="312"/>
      <c r="BN614" s="313"/>
      <c r="BO614" s="300"/>
      <c r="BP614" s="300"/>
      <c r="BQ614" s="300"/>
      <c r="BR614" s="66"/>
      <c r="BS614" s="314"/>
      <c r="BT614" s="315"/>
      <c r="BU614" s="324"/>
      <c r="BV614" s="324"/>
      <c r="BW614" s="324"/>
      <c r="BX614" s="324"/>
      <c r="BY614" s="324"/>
      <c r="BZ614" s="324"/>
      <c r="CA614" s="324"/>
      <c r="CB614" s="293"/>
      <c r="CC614" s="294"/>
      <c r="CD614" s="294"/>
      <c r="CE614" s="294"/>
      <c r="CF614" s="294"/>
      <c r="CG614" s="294"/>
      <c r="CH614" s="295"/>
      <c r="CI614" s="62">
        <f t="shared" si="29"/>
        <v>0</v>
      </c>
    </row>
    <row r="615" spans="1:87" ht="35.1" customHeight="1" x14ac:dyDescent="0.25">
      <c r="A615" s="40">
        <f>ROW(A603)</f>
        <v>603</v>
      </c>
      <c r="B615" s="305"/>
      <c r="C615" s="305"/>
      <c r="D615" s="316"/>
      <c r="E615" s="316"/>
      <c r="F615" s="316"/>
      <c r="G615" s="317"/>
      <c r="H615" s="318"/>
      <c r="I615" s="47"/>
      <c r="J615" s="71"/>
      <c r="K615" s="308"/>
      <c r="L615" s="308"/>
      <c r="M615" s="319"/>
      <c r="N615" s="319"/>
      <c r="O615" s="310"/>
      <c r="P615" s="310"/>
      <c r="Q615" s="320"/>
      <c r="R615" s="320"/>
      <c r="S615" s="298"/>
      <c r="T615" s="299"/>
      <c r="U615" s="298"/>
      <c r="V615" s="299"/>
      <c r="W615" s="296"/>
      <c r="X615" s="297"/>
      <c r="Y615" s="296"/>
      <c r="Z615" s="297"/>
      <c r="AA615" s="298"/>
      <c r="AB615" s="299"/>
      <c r="AC615" s="298"/>
      <c r="AD615" s="299"/>
      <c r="AE615" s="296"/>
      <c r="AF615" s="297"/>
      <c r="AG615" s="296"/>
      <c r="AH615" s="297"/>
      <c r="AI615" s="298"/>
      <c r="AJ615" s="299"/>
      <c r="AK615" s="298"/>
      <c r="AL615" s="299"/>
      <c r="AM615" s="296"/>
      <c r="AN615" s="297"/>
      <c r="AO615" s="296"/>
      <c r="AP615" s="297"/>
      <c r="AQ615" s="298"/>
      <c r="AR615" s="299"/>
      <c r="AS615" s="298"/>
      <c r="AT615" s="299"/>
      <c r="AU615" s="296"/>
      <c r="AV615" s="297"/>
      <c r="AW615" s="296"/>
      <c r="AX615" s="297"/>
      <c r="AY615" s="298"/>
      <c r="AZ615" s="299"/>
      <c r="BA615" s="298"/>
      <c r="BB615" s="299"/>
      <c r="BC615" s="296"/>
      <c r="BD615" s="297"/>
      <c r="BE615" s="296"/>
      <c r="BF615" s="297"/>
      <c r="BG615" s="298"/>
      <c r="BH615" s="299"/>
      <c r="BI615" s="298"/>
      <c r="BJ615" s="299"/>
      <c r="BK615" s="296"/>
      <c r="BL615" s="297"/>
      <c r="BM615" s="296"/>
      <c r="BN615" s="297"/>
      <c r="BO615" s="321"/>
      <c r="BP615" s="322"/>
      <c r="BQ615" s="323"/>
      <c r="BR615" s="66"/>
      <c r="BS615" s="301"/>
      <c r="BT615" s="302"/>
      <c r="BU615" s="324"/>
      <c r="BV615" s="324"/>
      <c r="BW615" s="324"/>
      <c r="BX615" s="324"/>
      <c r="BY615" s="324"/>
      <c r="BZ615" s="324"/>
      <c r="CA615" s="324"/>
      <c r="CB615" s="293"/>
      <c r="CC615" s="294"/>
      <c r="CD615" s="294"/>
      <c r="CE615" s="294"/>
      <c r="CF615" s="294"/>
      <c r="CG615" s="294"/>
      <c r="CH615" s="295"/>
      <c r="CI615" s="62">
        <f t="shared" si="29"/>
        <v>0</v>
      </c>
    </row>
    <row r="616" spans="1:87" ht="35.1" customHeight="1" x14ac:dyDescent="0.25">
      <c r="A616" s="40">
        <f t="shared" si="30"/>
        <v>604</v>
      </c>
      <c r="B616" s="304"/>
      <c r="C616" s="304"/>
      <c r="D616" s="305"/>
      <c r="E616" s="305"/>
      <c r="F616" s="305"/>
      <c r="G616" s="306"/>
      <c r="H616" s="307"/>
      <c r="I616" s="47"/>
      <c r="J616" s="72"/>
      <c r="K616" s="308"/>
      <c r="L616" s="308"/>
      <c r="M616" s="309"/>
      <c r="N616" s="309"/>
      <c r="O616" s="310"/>
      <c r="P616" s="310"/>
      <c r="Q616" s="311"/>
      <c r="R616" s="311"/>
      <c r="S616" s="298"/>
      <c r="T616" s="299"/>
      <c r="U616" s="298"/>
      <c r="V616" s="299"/>
      <c r="W616" s="312"/>
      <c r="X616" s="313"/>
      <c r="Y616" s="312"/>
      <c r="Z616" s="313"/>
      <c r="AA616" s="298"/>
      <c r="AB616" s="299"/>
      <c r="AC616" s="298"/>
      <c r="AD616" s="299"/>
      <c r="AE616" s="312"/>
      <c r="AF616" s="313"/>
      <c r="AG616" s="312"/>
      <c r="AH616" s="313"/>
      <c r="AI616" s="298"/>
      <c r="AJ616" s="299"/>
      <c r="AK616" s="298"/>
      <c r="AL616" s="299"/>
      <c r="AM616" s="312"/>
      <c r="AN616" s="313"/>
      <c r="AO616" s="312"/>
      <c r="AP616" s="313"/>
      <c r="AQ616" s="298"/>
      <c r="AR616" s="299"/>
      <c r="AS616" s="298"/>
      <c r="AT616" s="299"/>
      <c r="AU616" s="312"/>
      <c r="AV616" s="313"/>
      <c r="AW616" s="312"/>
      <c r="AX616" s="313"/>
      <c r="AY616" s="298"/>
      <c r="AZ616" s="299"/>
      <c r="BA616" s="298"/>
      <c r="BB616" s="299"/>
      <c r="BC616" s="312"/>
      <c r="BD616" s="313"/>
      <c r="BE616" s="312"/>
      <c r="BF616" s="313"/>
      <c r="BG616" s="298"/>
      <c r="BH616" s="299"/>
      <c r="BI616" s="298"/>
      <c r="BJ616" s="299"/>
      <c r="BK616" s="312"/>
      <c r="BL616" s="313"/>
      <c r="BM616" s="312"/>
      <c r="BN616" s="313"/>
      <c r="BO616" s="300"/>
      <c r="BP616" s="300"/>
      <c r="BQ616" s="300"/>
      <c r="BR616" s="66"/>
      <c r="BS616" s="314"/>
      <c r="BT616" s="315"/>
      <c r="BU616" s="324"/>
      <c r="BV616" s="324"/>
      <c r="BW616" s="324"/>
      <c r="BX616" s="324"/>
      <c r="BY616" s="324"/>
      <c r="BZ616" s="324"/>
      <c r="CA616" s="324"/>
      <c r="CB616" s="293"/>
      <c r="CC616" s="294"/>
      <c r="CD616" s="294"/>
      <c r="CE616" s="294"/>
      <c r="CF616" s="294"/>
      <c r="CG616" s="294"/>
      <c r="CH616" s="295"/>
      <c r="CI616" s="62">
        <f t="shared" si="29"/>
        <v>0</v>
      </c>
    </row>
    <row r="617" spans="1:87" ht="35.1" customHeight="1" x14ac:dyDescent="0.25">
      <c r="A617" s="40">
        <f t="shared" si="30"/>
        <v>605</v>
      </c>
      <c r="B617" s="305"/>
      <c r="C617" s="305"/>
      <c r="D617" s="316"/>
      <c r="E617" s="316"/>
      <c r="F617" s="316"/>
      <c r="G617" s="317"/>
      <c r="H617" s="318"/>
      <c r="I617" s="47"/>
      <c r="J617" s="71"/>
      <c r="K617" s="308"/>
      <c r="L617" s="308"/>
      <c r="M617" s="319"/>
      <c r="N617" s="319"/>
      <c r="O617" s="310"/>
      <c r="P617" s="310"/>
      <c r="Q617" s="320"/>
      <c r="R617" s="320"/>
      <c r="S617" s="298"/>
      <c r="T617" s="299"/>
      <c r="U617" s="298"/>
      <c r="V617" s="299"/>
      <c r="W617" s="296"/>
      <c r="X617" s="297"/>
      <c r="Y617" s="296"/>
      <c r="Z617" s="297"/>
      <c r="AA617" s="298"/>
      <c r="AB617" s="299"/>
      <c r="AC617" s="298"/>
      <c r="AD617" s="299"/>
      <c r="AE617" s="296"/>
      <c r="AF617" s="297"/>
      <c r="AG617" s="296"/>
      <c r="AH617" s="297"/>
      <c r="AI617" s="298"/>
      <c r="AJ617" s="299"/>
      <c r="AK617" s="298"/>
      <c r="AL617" s="299"/>
      <c r="AM617" s="296"/>
      <c r="AN617" s="297"/>
      <c r="AO617" s="296"/>
      <c r="AP617" s="297"/>
      <c r="AQ617" s="298"/>
      <c r="AR617" s="299"/>
      <c r="AS617" s="298"/>
      <c r="AT617" s="299"/>
      <c r="AU617" s="296"/>
      <c r="AV617" s="297"/>
      <c r="AW617" s="296"/>
      <c r="AX617" s="297"/>
      <c r="AY617" s="298"/>
      <c r="AZ617" s="299"/>
      <c r="BA617" s="298"/>
      <c r="BB617" s="299"/>
      <c r="BC617" s="296"/>
      <c r="BD617" s="297"/>
      <c r="BE617" s="296"/>
      <c r="BF617" s="297"/>
      <c r="BG617" s="298"/>
      <c r="BH617" s="299"/>
      <c r="BI617" s="298"/>
      <c r="BJ617" s="299"/>
      <c r="BK617" s="296"/>
      <c r="BL617" s="297"/>
      <c r="BM617" s="296"/>
      <c r="BN617" s="297"/>
      <c r="BO617" s="300"/>
      <c r="BP617" s="300"/>
      <c r="BQ617" s="300"/>
      <c r="BR617" s="66"/>
      <c r="BS617" s="301"/>
      <c r="BT617" s="302"/>
      <c r="BU617" s="324"/>
      <c r="BV617" s="324"/>
      <c r="BW617" s="324"/>
      <c r="BX617" s="324"/>
      <c r="BY617" s="324"/>
      <c r="BZ617" s="324"/>
      <c r="CA617" s="324"/>
      <c r="CB617" s="293"/>
      <c r="CC617" s="294"/>
      <c r="CD617" s="294"/>
      <c r="CE617" s="294"/>
      <c r="CF617" s="294"/>
      <c r="CG617" s="294"/>
      <c r="CH617" s="295"/>
      <c r="CI617" s="62">
        <f t="shared" si="29"/>
        <v>0</v>
      </c>
    </row>
    <row r="618" spans="1:87" ht="35.1" customHeight="1" x14ac:dyDescent="0.25">
      <c r="A618" s="40">
        <f t="shared" si="30"/>
        <v>606</v>
      </c>
      <c r="B618" s="304"/>
      <c r="C618" s="304"/>
      <c r="D618" s="305"/>
      <c r="E618" s="305"/>
      <c r="F618" s="305"/>
      <c r="G618" s="306"/>
      <c r="H618" s="307"/>
      <c r="I618" s="47"/>
      <c r="J618" s="72"/>
      <c r="K618" s="308"/>
      <c r="L618" s="308"/>
      <c r="M618" s="309"/>
      <c r="N618" s="309"/>
      <c r="O618" s="310"/>
      <c r="P618" s="310"/>
      <c r="Q618" s="311"/>
      <c r="R618" s="311"/>
      <c r="S618" s="298"/>
      <c r="T618" s="299"/>
      <c r="U618" s="298"/>
      <c r="V618" s="299"/>
      <c r="W618" s="312"/>
      <c r="X618" s="313"/>
      <c r="Y618" s="312"/>
      <c r="Z618" s="313"/>
      <c r="AA618" s="298"/>
      <c r="AB618" s="299"/>
      <c r="AC618" s="298"/>
      <c r="AD618" s="299"/>
      <c r="AE618" s="312"/>
      <c r="AF618" s="313"/>
      <c r="AG618" s="312"/>
      <c r="AH618" s="313"/>
      <c r="AI618" s="298"/>
      <c r="AJ618" s="299"/>
      <c r="AK618" s="298"/>
      <c r="AL618" s="299"/>
      <c r="AM618" s="312"/>
      <c r="AN618" s="313"/>
      <c r="AO618" s="312"/>
      <c r="AP618" s="313"/>
      <c r="AQ618" s="298"/>
      <c r="AR618" s="299"/>
      <c r="AS618" s="298"/>
      <c r="AT618" s="299"/>
      <c r="AU618" s="312"/>
      <c r="AV618" s="313"/>
      <c r="AW618" s="312"/>
      <c r="AX618" s="313"/>
      <c r="AY618" s="298"/>
      <c r="AZ618" s="299"/>
      <c r="BA618" s="298"/>
      <c r="BB618" s="299"/>
      <c r="BC618" s="312"/>
      <c r="BD618" s="313"/>
      <c r="BE618" s="312"/>
      <c r="BF618" s="313"/>
      <c r="BG618" s="298"/>
      <c r="BH618" s="299"/>
      <c r="BI618" s="298"/>
      <c r="BJ618" s="299"/>
      <c r="BK618" s="312"/>
      <c r="BL618" s="313"/>
      <c r="BM618" s="312"/>
      <c r="BN618" s="313"/>
      <c r="BO618" s="300"/>
      <c r="BP618" s="300"/>
      <c r="BQ618" s="300"/>
      <c r="BR618" s="66"/>
      <c r="BS618" s="314"/>
      <c r="BT618" s="315"/>
      <c r="BU618" s="324"/>
      <c r="BV618" s="324"/>
      <c r="BW618" s="324"/>
      <c r="BX618" s="324"/>
      <c r="BY618" s="324"/>
      <c r="BZ618" s="324"/>
      <c r="CA618" s="324"/>
      <c r="CB618" s="293"/>
      <c r="CC618" s="294"/>
      <c r="CD618" s="294"/>
      <c r="CE618" s="294"/>
      <c r="CF618" s="294"/>
      <c r="CG618" s="294"/>
      <c r="CH618" s="295"/>
      <c r="CI618" s="62">
        <f t="shared" si="29"/>
        <v>0</v>
      </c>
    </row>
    <row r="619" spans="1:87" ht="35.1" customHeight="1" x14ac:dyDescent="0.25">
      <c r="A619" s="40">
        <f t="shared" si="30"/>
        <v>607</v>
      </c>
      <c r="B619" s="305"/>
      <c r="C619" s="305"/>
      <c r="D619" s="316"/>
      <c r="E619" s="316"/>
      <c r="F619" s="316"/>
      <c r="G619" s="317"/>
      <c r="H619" s="318"/>
      <c r="I619" s="47"/>
      <c r="J619" s="71"/>
      <c r="K619" s="308"/>
      <c r="L619" s="308"/>
      <c r="M619" s="319"/>
      <c r="N619" s="319"/>
      <c r="O619" s="310"/>
      <c r="P619" s="310"/>
      <c r="Q619" s="320"/>
      <c r="R619" s="320"/>
      <c r="S619" s="298"/>
      <c r="T619" s="299"/>
      <c r="U619" s="298"/>
      <c r="V619" s="299"/>
      <c r="W619" s="296"/>
      <c r="X619" s="297"/>
      <c r="Y619" s="296"/>
      <c r="Z619" s="297"/>
      <c r="AA619" s="298"/>
      <c r="AB619" s="299"/>
      <c r="AC619" s="298"/>
      <c r="AD619" s="299"/>
      <c r="AE619" s="296"/>
      <c r="AF619" s="297"/>
      <c r="AG619" s="296"/>
      <c r="AH619" s="297"/>
      <c r="AI619" s="298"/>
      <c r="AJ619" s="299"/>
      <c r="AK619" s="298"/>
      <c r="AL619" s="299"/>
      <c r="AM619" s="296"/>
      <c r="AN619" s="297"/>
      <c r="AO619" s="296"/>
      <c r="AP619" s="297"/>
      <c r="AQ619" s="298"/>
      <c r="AR619" s="299"/>
      <c r="AS619" s="298"/>
      <c r="AT619" s="299"/>
      <c r="AU619" s="296"/>
      <c r="AV619" s="297"/>
      <c r="AW619" s="296"/>
      <c r="AX619" s="297"/>
      <c r="AY619" s="298"/>
      <c r="AZ619" s="299"/>
      <c r="BA619" s="298"/>
      <c r="BB619" s="299"/>
      <c r="BC619" s="296"/>
      <c r="BD619" s="297"/>
      <c r="BE619" s="296"/>
      <c r="BF619" s="297"/>
      <c r="BG619" s="298"/>
      <c r="BH619" s="299"/>
      <c r="BI619" s="298"/>
      <c r="BJ619" s="299"/>
      <c r="BK619" s="296"/>
      <c r="BL619" s="297"/>
      <c r="BM619" s="296"/>
      <c r="BN619" s="297"/>
      <c r="BO619" s="300"/>
      <c r="BP619" s="300"/>
      <c r="BQ619" s="300"/>
      <c r="BR619" s="66"/>
      <c r="BS619" s="301"/>
      <c r="BT619" s="302"/>
      <c r="BU619" s="324"/>
      <c r="BV619" s="324"/>
      <c r="BW619" s="324"/>
      <c r="BX619" s="324"/>
      <c r="BY619" s="324"/>
      <c r="BZ619" s="324"/>
      <c r="CA619" s="324"/>
      <c r="CB619" s="293"/>
      <c r="CC619" s="294"/>
      <c r="CD619" s="294"/>
      <c r="CE619" s="294"/>
      <c r="CF619" s="294"/>
      <c r="CG619" s="294"/>
      <c r="CH619" s="295"/>
      <c r="CI619" s="62">
        <f t="shared" si="29"/>
        <v>0</v>
      </c>
    </row>
    <row r="620" spans="1:87" ht="35.1" customHeight="1" x14ac:dyDescent="0.25">
      <c r="A620" s="40">
        <f t="shared" si="30"/>
        <v>608</v>
      </c>
      <c r="B620" s="304"/>
      <c r="C620" s="304"/>
      <c r="D620" s="305"/>
      <c r="E620" s="305"/>
      <c r="F620" s="305"/>
      <c r="G620" s="306"/>
      <c r="H620" s="307"/>
      <c r="I620" s="47"/>
      <c r="J620" s="72"/>
      <c r="K620" s="308"/>
      <c r="L620" s="308"/>
      <c r="M620" s="309"/>
      <c r="N620" s="309"/>
      <c r="O620" s="310"/>
      <c r="P620" s="310"/>
      <c r="Q620" s="311"/>
      <c r="R620" s="311"/>
      <c r="S620" s="298"/>
      <c r="T620" s="299"/>
      <c r="U620" s="298"/>
      <c r="V620" s="299"/>
      <c r="W620" s="312"/>
      <c r="X620" s="313"/>
      <c r="Y620" s="312"/>
      <c r="Z620" s="313"/>
      <c r="AA620" s="298"/>
      <c r="AB620" s="299"/>
      <c r="AC620" s="298"/>
      <c r="AD620" s="299"/>
      <c r="AE620" s="312"/>
      <c r="AF620" s="313"/>
      <c r="AG620" s="312"/>
      <c r="AH620" s="313"/>
      <c r="AI620" s="298"/>
      <c r="AJ620" s="299"/>
      <c r="AK620" s="298"/>
      <c r="AL620" s="299"/>
      <c r="AM620" s="312"/>
      <c r="AN620" s="313"/>
      <c r="AO620" s="312"/>
      <c r="AP620" s="313"/>
      <c r="AQ620" s="298"/>
      <c r="AR620" s="299"/>
      <c r="AS620" s="298"/>
      <c r="AT620" s="299"/>
      <c r="AU620" s="312"/>
      <c r="AV620" s="313"/>
      <c r="AW620" s="312"/>
      <c r="AX620" s="313"/>
      <c r="AY620" s="298"/>
      <c r="AZ620" s="299"/>
      <c r="BA620" s="298"/>
      <c r="BB620" s="299"/>
      <c r="BC620" s="312"/>
      <c r="BD620" s="313"/>
      <c r="BE620" s="312"/>
      <c r="BF620" s="313"/>
      <c r="BG620" s="298"/>
      <c r="BH620" s="299"/>
      <c r="BI620" s="298"/>
      <c r="BJ620" s="299"/>
      <c r="BK620" s="312"/>
      <c r="BL620" s="313"/>
      <c r="BM620" s="312"/>
      <c r="BN620" s="313"/>
      <c r="BO620" s="300"/>
      <c r="BP620" s="300"/>
      <c r="BQ620" s="300"/>
      <c r="BR620" s="66"/>
      <c r="BS620" s="314"/>
      <c r="BT620" s="315"/>
      <c r="BU620" s="324"/>
      <c r="BV620" s="324"/>
      <c r="BW620" s="324"/>
      <c r="BX620" s="324"/>
      <c r="BY620" s="324"/>
      <c r="BZ620" s="324"/>
      <c r="CA620" s="324"/>
      <c r="CB620" s="293"/>
      <c r="CC620" s="294"/>
      <c r="CD620" s="294"/>
      <c r="CE620" s="294"/>
      <c r="CF620" s="294"/>
      <c r="CG620" s="294"/>
      <c r="CH620" s="295"/>
      <c r="CI620" s="62">
        <f t="shared" si="29"/>
        <v>0</v>
      </c>
    </row>
    <row r="621" spans="1:87" ht="35.1" customHeight="1" x14ac:dyDescent="0.25">
      <c r="A621" s="40">
        <f t="shared" si="30"/>
        <v>609</v>
      </c>
      <c r="B621" s="305"/>
      <c r="C621" s="305"/>
      <c r="D621" s="316"/>
      <c r="E621" s="316"/>
      <c r="F621" s="316"/>
      <c r="G621" s="317"/>
      <c r="H621" s="318"/>
      <c r="I621" s="47"/>
      <c r="J621" s="71"/>
      <c r="K621" s="308"/>
      <c r="L621" s="308"/>
      <c r="M621" s="319"/>
      <c r="N621" s="319"/>
      <c r="O621" s="310"/>
      <c r="P621" s="310"/>
      <c r="Q621" s="320"/>
      <c r="R621" s="320"/>
      <c r="S621" s="298"/>
      <c r="T621" s="299"/>
      <c r="U621" s="298"/>
      <c r="V621" s="299"/>
      <c r="W621" s="296"/>
      <c r="X621" s="297"/>
      <c r="Y621" s="296"/>
      <c r="Z621" s="297"/>
      <c r="AA621" s="298"/>
      <c r="AB621" s="299"/>
      <c r="AC621" s="298"/>
      <c r="AD621" s="299"/>
      <c r="AE621" s="296"/>
      <c r="AF621" s="297"/>
      <c r="AG621" s="296"/>
      <c r="AH621" s="297"/>
      <c r="AI621" s="298"/>
      <c r="AJ621" s="299"/>
      <c r="AK621" s="298"/>
      <c r="AL621" s="299"/>
      <c r="AM621" s="296"/>
      <c r="AN621" s="297"/>
      <c r="AO621" s="296"/>
      <c r="AP621" s="297"/>
      <c r="AQ621" s="298"/>
      <c r="AR621" s="299"/>
      <c r="AS621" s="298"/>
      <c r="AT621" s="299"/>
      <c r="AU621" s="296"/>
      <c r="AV621" s="297"/>
      <c r="AW621" s="296"/>
      <c r="AX621" s="297"/>
      <c r="AY621" s="298"/>
      <c r="AZ621" s="299"/>
      <c r="BA621" s="298"/>
      <c r="BB621" s="299"/>
      <c r="BC621" s="296"/>
      <c r="BD621" s="297"/>
      <c r="BE621" s="296"/>
      <c r="BF621" s="297"/>
      <c r="BG621" s="298"/>
      <c r="BH621" s="299"/>
      <c r="BI621" s="298"/>
      <c r="BJ621" s="299"/>
      <c r="BK621" s="296"/>
      <c r="BL621" s="297"/>
      <c r="BM621" s="296"/>
      <c r="BN621" s="297"/>
      <c r="BO621" s="300"/>
      <c r="BP621" s="300"/>
      <c r="BQ621" s="300"/>
      <c r="BR621" s="66"/>
      <c r="BS621" s="301"/>
      <c r="BT621" s="302"/>
      <c r="BU621" s="324"/>
      <c r="BV621" s="324"/>
      <c r="BW621" s="324"/>
      <c r="BX621" s="324"/>
      <c r="BY621" s="324"/>
      <c r="BZ621" s="324"/>
      <c r="CA621" s="324"/>
      <c r="CB621" s="293"/>
      <c r="CC621" s="294"/>
      <c r="CD621" s="294"/>
      <c r="CE621" s="294"/>
      <c r="CF621" s="294"/>
      <c r="CG621" s="294"/>
      <c r="CH621" s="295"/>
      <c r="CI621" s="62">
        <f t="shared" si="29"/>
        <v>0</v>
      </c>
    </row>
    <row r="622" spans="1:87" ht="35.1" customHeight="1" x14ac:dyDescent="0.25">
      <c r="A622" s="40">
        <f t="shared" si="30"/>
        <v>610</v>
      </c>
      <c r="B622" s="304"/>
      <c r="C622" s="304"/>
      <c r="D622" s="305"/>
      <c r="E622" s="305"/>
      <c r="F622" s="305"/>
      <c r="G622" s="306"/>
      <c r="H622" s="307"/>
      <c r="I622" s="47"/>
      <c r="J622" s="72"/>
      <c r="K622" s="308"/>
      <c r="L622" s="308"/>
      <c r="M622" s="309"/>
      <c r="N622" s="309"/>
      <c r="O622" s="310"/>
      <c r="P622" s="310"/>
      <c r="Q622" s="311"/>
      <c r="R622" s="311"/>
      <c r="S622" s="298"/>
      <c r="T622" s="299"/>
      <c r="U622" s="298"/>
      <c r="V622" s="299"/>
      <c r="W622" s="312"/>
      <c r="X622" s="313"/>
      <c r="Y622" s="312"/>
      <c r="Z622" s="313"/>
      <c r="AA622" s="298"/>
      <c r="AB622" s="299"/>
      <c r="AC622" s="298"/>
      <c r="AD622" s="299"/>
      <c r="AE622" s="312"/>
      <c r="AF622" s="313"/>
      <c r="AG622" s="312"/>
      <c r="AH622" s="313"/>
      <c r="AI622" s="298"/>
      <c r="AJ622" s="299"/>
      <c r="AK622" s="298"/>
      <c r="AL622" s="299"/>
      <c r="AM622" s="312"/>
      <c r="AN622" s="313"/>
      <c r="AO622" s="312"/>
      <c r="AP622" s="313"/>
      <c r="AQ622" s="298"/>
      <c r="AR622" s="299"/>
      <c r="AS622" s="298"/>
      <c r="AT622" s="299"/>
      <c r="AU622" s="312"/>
      <c r="AV622" s="313"/>
      <c r="AW622" s="312"/>
      <c r="AX622" s="313"/>
      <c r="AY622" s="298"/>
      <c r="AZ622" s="299"/>
      <c r="BA622" s="298"/>
      <c r="BB622" s="299"/>
      <c r="BC622" s="312"/>
      <c r="BD622" s="313"/>
      <c r="BE622" s="312"/>
      <c r="BF622" s="313"/>
      <c r="BG622" s="298"/>
      <c r="BH622" s="299"/>
      <c r="BI622" s="298"/>
      <c r="BJ622" s="299"/>
      <c r="BK622" s="312"/>
      <c r="BL622" s="313"/>
      <c r="BM622" s="312"/>
      <c r="BN622" s="313"/>
      <c r="BO622" s="300"/>
      <c r="BP622" s="300"/>
      <c r="BQ622" s="300"/>
      <c r="BR622" s="66"/>
      <c r="BS622" s="314"/>
      <c r="BT622" s="315"/>
      <c r="BU622" s="324"/>
      <c r="BV622" s="324"/>
      <c r="BW622" s="324"/>
      <c r="BX622" s="324"/>
      <c r="BY622" s="324"/>
      <c r="BZ622" s="324"/>
      <c r="CA622" s="324"/>
      <c r="CB622" s="293"/>
      <c r="CC622" s="294"/>
      <c r="CD622" s="294"/>
      <c r="CE622" s="294"/>
      <c r="CF622" s="294"/>
      <c r="CG622" s="294"/>
      <c r="CH622" s="295"/>
      <c r="CI622" s="62">
        <f t="shared" si="29"/>
        <v>0</v>
      </c>
    </row>
    <row r="623" spans="1:87" ht="35.1" customHeight="1" x14ac:dyDescent="0.25">
      <c r="A623" s="40">
        <f t="shared" si="30"/>
        <v>611</v>
      </c>
      <c r="B623" s="305"/>
      <c r="C623" s="305"/>
      <c r="D623" s="316"/>
      <c r="E623" s="316"/>
      <c r="F623" s="316"/>
      <c r="G623" s="317"/>
      <c r="H623" s="318"/>
      <c r="I623" s="47"/>
      <c r="J623" s="71"/>
      <c r="K623" s="308"/>
      <c r="L623" s="308"/>
      <c r="M623" s="319"/>
      <c r="N623" s="319"/>
      <c r="O623" s="310"/>
      <c r="P623" s="310"/>
      <c r="Q623" s="320"/>
      <c r="R623" s="320"/>
      <c r="S623" s="298"/>
      <c r="T623" s="299"/>
      <c r="U623" s="298"/>
      <c r="V623" s="299"/>
      <c r="W623" s="296"/>
      <c r="X623" s="297"/>
      <c r="Y623" s="296"/>
      <c r="Z623" s="297"/>
      <c r="AA623" s="298"/>
      <c r="AB623" s="299"/>
      <c r="AC623" s="298"/>
      <c r="AD623" s="299"/>
      <c r="AE623" s="296"/>
      <c r="AF623" s="297"/>
      <c r="AG623" s="296"/>
      <c r="AH623" s="297"/>
      <c r="AI623" s="298"/>
      <c r="AJ623" s="299"/>
      <c r="AK623" s="298"/>
      <c r="AL623" s="299"/>
      <c r="AM623" s="296"/>
      <c r="AN623" s="297"/>
      <c r="AO623" s="296"/>
      <c r="AP623" s="297"/>
      <c r="AQ623" s="298"/>
      <c r="AR623" s="299"/>
      <c r="AS623" s="298"/>
      <c r="AT623" s="299"/>
      <c r="AU623" s="296"/>
      <c r="AV623" s="297"/>
      <c r="AW623" s="296"/>
      <c r="AX623" s="297"/>
      <c r="AY623" s="298"/>
      <c r="AZ623" s="299"/>
      <c r="BA623" s="298"/>
      <c r="BB623" s="299"/>
      <c r="BC623" s="296"/>
      <c r="BD623" s="297"/>
      <c r="BE623" s="296"/>
      <c r="BF623" s="297"/>
      <c r="BG623" s="298"/>
      <c r="BH623" s="299"/>
      <c r="BI623" s="298"/>
      <c r="BJ623" s="299"/>
      <c r="BK623" s="296"/>
      <c r="BL623" s="297"/>
      <c r="BM623" s="296"/>
      <c r="BN623" s="297"/>
      <c r="BO623" s="300"/>
      <c r="BP623" s="300"/>
      <c r="BQ623" s="300"/>
      <c r="BR623" s="66"/>
      <c r="BS623" s="301"/>
      <c r="BT623" s="302"/>
      <c r="BU623" s="324"/>
      <c r="BV623" s="324"/>
      <c r="BW623" s="324"/>
      <c r="BX623" s="324"/>
      <c r="BY623" s="324"/>
      <c r="BZ623" s="324"/>
      <c r="CA623" s="324"/>
      <c r="CB623" s="293"/>
      <c r="CC623" s="294"/>
      <c r="CD623" s="294"/>
      <c r="CE623" s="294"/>
      <c r="CF623" s="294"/>
      <c r="CG623" s="294"/>
      <c r="CH623" s="295"/>
      <c r="CI623" s="62">
        <f t="shared" si="29"/>
        <v>0</v>
      </c>
    </row>
    <row r="624" spans="1:87" ht="35.1" customHeight="1" x14ac:dyDescent="0.25">
      <c r="A624" s="40">
        <f t="shared" si="30"/>
        <v>612</v>
      </c>
      <c r="B624" s="304"/>
      <c r="C624" s="304"/>
      <c r="D624" s="305"/>
      <c r="E624" s="305"/>
      <c r="F624" s="305"/>
      <c r="G624" s="306"/>
      <c r="H624" s="307"/>
      <c r="I624" s="47"/>
      <c r="J624" s="72"/>
      <c r="K624" s="308"/>
      <c r="L624" s="308"/>
      <c r="M624" s="309"/>
      <c r="N624" s="309"/>
      <c r="O624" s="310"/>
      <c r="P624" s="310"/>
      <c r="Q624" s="311"/>
      <c r="R624" s="311"/>
      <c r="S624" s="298"/>
      <c r="T624" s="299"/>
      <c r="U624" s="298"/>
      <c r="V624" s="299"/>
      <c r="W624" s="312"/>
      <c r="X624" s="313"/>
      <c r="Y624" s="312"/>
      <c r="Z624" s="313"/>
      <c r="AA624" s="298"/>
      <c r="AB624" s="299"/>
      <c r="AC624" s="298"/>
      <c r="AD624" s="299"/>
      <c r="AE624" s="312"/>
      <c r="AF624" s="313"/>
      <c r="AG624" s="312"/>
      <c r="AH624" s="313"/>
      <c r="AI624" s="298"/>
      <c r="AJ624" s="299"/>
      <c r="AK624" s="298"/>
      <c r="AL624" s="299"/>
      <c r="AM624" s="312"/>
      <c r="AN624" s="313"/>
      <c r="AO624" s="312"/>
      <c r="AP624" s="313"/>
      <c r="AQ624" s="298"/>
      <c r="AR624" s="299"/>
      <c r="AS624" s="298"/>
      <c r="AT624" s="299"/>
      <c r="AU624" s="312"/>
      <c r="AV624" s="313"/>
      <c r="AW624" s="312"/>
      <c r="AX624" s="313"/>
      <c r="AY624" s="298"/>
      <c r="AZ624" s="299"/>
      <c r="BA624" s="298"/>
      <c r="BB624" s="299"/>
      <c r="BC624" s="312"/>
      <c r="BD624" s="313"/>
      <c r="BE624" s="312"/>
      <c r="BF624" s="313"/>
      <c r="BG624" s="298"/>
      <c r="BH624" s="299"/>
      <c r="BI624" s="298"/>
      <c r="BJ624" s="299"/>
      <c r="BK624" s="312"/>
      <c r="BL624" s="313"/>
      <c r="BM624" s="312"/>
      <c r="BN624" s="313"/>
      <c r="BO624" s="300"/>
      <c r="BP624" s="300"/>
      <c r="BQ624" s="300"/>
      <c r="BR624" s="66"/>
      <c r="BS624" s="314"/>
      <c r="BT624" s="315"/>
      <c r="BU624" s="324"/>
      <c r="BV624" s="324"/>
      <c r="BW624" s="324"/>
      <c r="BX624" s="324"/>
      <c r="BY624" s="324"/>
      <c r="BZ624" s="324"/>
      <c r="CA624" s="324"/>
      <c r="CB624" s="293"/>
      <c r="CC624" s="294"/>
      <c r="CD624" s="294"/>
      <c r="CE624" s="294"/>
      <c r="CF624" s="294"/>
      <c r="CG624" s="294"/>
      <c r="CH624" s="295"/>
      <c r="CI624" s="62">
        <f t="shared" si="29"/>
        <v>0</v>
      </c>
    </row>
    <row r="625" spans="1:87" ht="35.1" customHeight="1" x14ac:dyDescent="0.25">
      <c r="A625" s="40">
        <f t="shared" si="30"/>
        <v>613</v>
      </c>
      <c r="B625" s="305"/>
      <c r="C625" s="305"/>
      <c r="D625" s="316"/>
      <c r="E625" s="316"/>
      <c r="F625" s="316"/>
      <c r="G625" s="317"/>
      <c r="H625" s="318"/>
      <c r="I625" s="47"/>
      <c r="J625" s="71"/>
      <c r="K625" s="308"/>
      <c r="L625" s="308"/>
      <c r="M625" s="319"/>
      <c r="N625" s="319"/>
      <c r="O625" s="310"/>
      <c r="P625" s="310"/>
      <c r="Q625" s="320"/>
      <c r="R625" s="320"/>
      <c r="S625" s="298"/>
      <c r="T625" s="299"/>
      <c r="U625" s="298"/>
      <c r="V625" s="299"/>
      <c r="W625" s="296"/>
      <c r="X625" s="297"/>
      <c r="Y625" s="296"/>
      <c r="Z625" s="297"/>
      <c r="AA625" s="298"/>
      <c r="AB625" s="299"/>
      <c r="AC625" s="298"/>
      <c r="AD625" s="299"/>
      <c r="AE625" s="296"/>
      <c r="AF625" s="297"/>
      <c r="AG625" s="296"/>
      <c r="AH625" s="297"/>
      <c r="AI625" s="298"/>
      <c r="AJ625" s="299"/>
      <c r="AK625" s="298"/>
      <c r="AL625" s="299"/>
      <c r="AM625" s="296"/>
      <c r="AN625" s="297"/>
      <c r="AO625" s="296"/>
      <c r="AP625" s="297"/>
      <c r="AQ625" s="298"/>
      <c r="AR625" s="299"/>
      <c r="AS625" s="298"/>
      <c r="AT625" s="299"/>
      <c r="AU625" s="296"/>
      <c r="AV625" s="297"/>
      <c r="AW625" s="296"/>
      <c r="AX625" s="297"/>
      <c r="AY625" s="298"/>
      <c r="AZ625" s="299"/>
      <c r="BA625" s="298"/>
      <c r="BB625" s="299"/>
      <c r="BC625" s="296"/>
      <c r="BD625" s="297"/>
      <c r="BE625" s="296"/>
      <c r="BF625" s="297"/>
      <c r="BG625" s="298"/>
      <c r="BH625" s="299"/>
      <c r="BI625" s="298"/>
      <c r="BJ625" s="299"/>
      <c r="BK625" s="296"/>
      <c r="BL625" s="297"/>
      <c r="BM625" s="296"/>
      <c r="BN625" s="297"/>
      <c r="BO625" s="300"/>
      <c r="BP625" s="300"/>
      <c r="BQ625" s="300"/>
      <c r="BR625" s="66"/>
      <c r="BS625" s="301"/>
      <c r="BT625" s="302"/>
      <c r="BU625" s="324"/>
      <c r="BV625" s="324"/>
      <c r="BW625" s="324"/>
      <c r="BX625" s="324"/>
      <c r="BY625" s="324"/>
      <c r="BZ625" s="324"/>
      <c r="CA625" s="324"/>
      <c r="CB625" s="293"/>
      <c r="CC625" s="294"/>
      <c r="CD625" s="294"/>
      <c r="CE625" s="294"/>
      <c r="CF625" s="294"/>
      <c r="CG625" s="294"/>
      <c r="CH625" s="295"/>
      <c r="CI625" s="62">
        <f t="shared" si="29"/>
        <v>0</v>
      </c>
    </row>
    <row r="626" spans="1:87" ht="35.1" customHeight="1" x14ac:dyDescent="0.25">
      <c r="A626" s="40">
        <f t="shared" si="30"/>
        <v>614</v>
      </c>
      <c r="B626" s="304"/>
      <c r="C626" s="304"/>
      <c r="D626" s="305"/>
      <c r="E626" s="305"/>
      <c r="F626" s="305"/>
      <c r="G626" s="306"/>
      <c r="H626" s="307"/>
      <c r="I626" s="47"/>
      <c r="J626" s="72"/>
      <c r="K626" s="308"/>
      <c r="L626" s="308"/>
      <c r="M626" s="309"/>
      <c r="N626" s="309"/>
      <c r="O626" s="310"/>
      <c r="P626" s="310"/>
      <c r="Q626" s="311"/>
      <c r="R626" s="311"/>
      <c r="S626" s="298"/>
      <c r="T626" s="299"/>
      <c r="U626" s="298"/>
      <c r="V626" s="299"/>
      <c r="W626" s="312"/>
      <c r="X626" s="313"/>
      <c r="Y626" s="312"/>
      <c r="Z626" s="313"/>
      <c r="AA626" s="298"/>
      <c r="AB626" s="299"/>
      <c r="AC626" s="298"/>
      <c r="AD626" s="299"/>
      <c r="AE626" s="312"/>
      <c r="AF626" s="313"/>
      <c r="AG626" s="312"/>
      <c r="AH626" s="313"/>
      <c r="AI626" s="298"/>
      <c r="AJ626" s="299"/>
      <c r="AK626" s="298"/>
      <c r="AL626" s="299"/>
      <c r="AM626" s="312"/>
      <c r="AN626" s="313"/>
      <c r="AO626" s="312"/>
      <c r="AP626" s="313"/>
      <c r="AQ626" s="298"/>
      <c r="AR626" s="299"/>
      <c r="AS626" s="298"/>
      <c r="AT626" s="299"/>
      <c r="AU626" s="312"/>
      <c r="AV626" s="313"/>
      <c r="AW626" s="312"/>
      <c r="AX626" s="313"/>
      <c r="AY626" s="298"/>
      <c r="AZ626" s="299"/>
      <c r="BA626" s="298"/>
      <c r="BB626" s="299"/>
      <c r="BC626" s="312"/>
      <c r="BD626" s="313"/>
      <c r="BE626" s="312"/>
      <c r="BF626" s="313"/>
      <c r="BG626" s="298"/>
      <c r="BH626" s="299"/>
      <c r="BI626" s="298"/>
      <c r="BJ626" s="299"/>
      <c r="BK626" s="312"/>
      <c r="BL626" s="313"/>
      <c r="BM626" s="312"/>
      <c r="BN626" s="313"/>
      <c r="BO626" s="300"/>
      <c r="BP626" s="300"/>
      <c r="BQ626" s="300"/>
      <c r="BR626" s="66"/>
      <c r="BS626" s="314"/>
      <c r="BT626" s="315"/>
      <c r="BU626" s="324"/>
      <c r="BV626" s="324"/>
      <c r="BW626" s="324"/>
      <c r="BX626" s="324"/>
      <c r="BY626" s="324"/>
      <c r="BZ626" s="324"/>
      <c r="CA626" s="324"/>
      <c r="CB626" s="293"/>
      <c r="CC626" s="294"/>
      <c r="CD626" s="294"/>
      <c r="CE626" s="294"/>
      <c r="CF626" s="294"/>
      <c r="CG626" s="294"/>
      <c r="CH626" s="295"/>
      <c r="CI626" s="62">
        <f t="shared" si="29"/>
        <v>0</v>
      </c>
    </row>
    <row r="627" spans="1:87" ht="35.1" customHeight="1" x14ac:dyDescent="0.25">
      <c r="A627" s="40">
        <f t="shared" si="30"/>
        <v>615</v>
      </c>
      <c r="B627" s="305"/>
      <c r="C627" s="305"/>
      <c r="D627" s="316"/>
      <c r="E627" s="316"/>
      <c r="F627" s="316"/>
      <c r="G627" s="317"/>
      <c r="H627" s="318"/>
      <c r="I627" s="47"/>
      <c r="J627" s="71"/>
      <c r="K627" s="308"/>
      <c r="L627" s="308"/>
      <c r="M627" s="319"/>
      <c r="N627" s="319"/>
      <c r="O627" s="310"/>
      <c r="P627" s="310"/>
      <c r="Q627" s="320"/>
      <c r="R627" s="320"/>
      <c r="S627" s="298"/>
      <c r="T627" s="299"/>
      <c r="U627" s="298"/>
      <c r="V627" s="299"/>
      <c r="W627" s="296"/>
      <c r="X627" s="297"/>
      <c r="Y627" s="296"/>
      <c r="Z627" s="297"/>
      <c r="AA627" s="298"/>
      <c r="AB627" s="299"/>
      <c r="AC627" s="298"/>
      <c r="AD627" s="299"/>
      <c r="AE627" s="296"/>
      <c r="AF627" s="297"/>
      <c r="AG627" s="296"/>
      <c r="AH627" s="297"/>
      <c r="AI627" s="298"/>
      <c r="AJ627" s="299"/>
      <c r="AK627" s="298"/>
      <c r="AL627" s="299"/>
      <c r="AM627" s="296"/>
      <c r="AN627" s="297"/>
      <c r="AO627" s="296"/>
      <c r="AP627" s="297"/>
      <c r="AQ627" s="298"/>
      <c r="AR627" s="299"/>
      <c r="AS627" s="298"/>
      <c r="AT627" s="299"/>
      <c r="AU627" s="296"/>
      <c r="AV627" s="297"/>
      <c r="AW627" s="296"/>
      <c r="AX627" s="297"/>
      <c r="AY627" s="298"/>
      <c r="AZ627" s="299"/>
      <c r="BA627" s="298"/>
      <c r="BB627" s="299"/>
      <c r="BC627" s="296"/>
      <c r="BD627" s="297"/>
      <c r="BE627" s="296"/>
      <c r="BF627" s="297"/>
      <c r="BG627" s="298"/>
      <c r="BH627" s="299"/>
      <c r="BI627" s="298"/>
      <c r="BJ627" s="299"/>
      <c r="BK627" s="296"/>
      <c r="BL627" s="297"/>
      <c r="BM627" s="296"/>
      <c r="BN627" s="297"/>
      <c r="BO627" s="300"/>
      <c r="BP627" s="300"/>
      <c r="BQ627" s="300"/>
      <c r="BR627" s="66"/>
      <c r="BS627" s="301"/>
      <c r="BT627" s="302"/>
      <c r="BU627" s="324"/>
      <c r="BV627" s="324"/>
      <c r="BW627" s="324"/>
      <c r="BX627" s="324"/>
      <c r="BY627" s="324"/>
      <c r="BZ627" s="324"/>
      <c r="CA627" s="324"/>
      <c r="CB627" s="293"/>
      <c r="CC627" s="294"/>
      <c r="CD627" s="294"/>
      <c r="CE627" s="294"/>
      <c r="CF627" s="294"/>
      <c r="CG627" s="294"/>
      <c r="CH627" s="295"/>
      <c r="CI627" s="62">
        <f t="shared" si="29"/>
        <v>0</v>
      </c>
    </row>
    <row r="628" spans="1:87" ht="35.1" customHeight="1" x14ac:dyDescent="0.25">
      <c r="A628" s="40">
        <f t="shared" si="30"/>
        <v>616</v>
      </c>
      <c r="B628" s="304"/>
      <c r="C628" s="304"/>
      <c r="D628" s="305"/>
      <c r="E628" s="305"/>
      <c r="F628" s="305"/>
      <c r="G628" s="306"/>
      <c r="H628" s="307"/>
      <c r="I628" s="47"/>
      <c r="J628" s="72"/>
      <c r="K628" s="308"/>
      <c r="L628" s="308"/>
      <c r="M628" s="309"/>
      <c r="N628" s="309"/>
      <c r="O628" s="310"/>
      <c r="P628" s="310"/>
      <c r="Q628" s="311"/>
      <c r="R628" s="311"/>
      <c r="S628" s="298"/>
      <c r="T628" s="299"/>
      <c r="U628" s="298"/>
      <c r="V628" s="299"/>
      <c r="W628" s="312"/>
      <c r="X628" s="313"/>
      <c r="Y628" s="312"/>
      <c r="Z628" s="313"/>
      <c r="AA628" s="298"/>
      <c r="AB628" s="299"/>
      <c r="AC628" s="298"/>
      <c r="AD628" s="299"/>
      <c r="AE628" s="312"/>
      <c r="AF628" s="313"/>
      <c r="AG628" s="312"/>
      <c r="AH628" s="313"/>
      <c r="AI628" s="298"/>
      <c r="AJ628" s="299"/>
      <c r="AK628" s="298"/>
      <c r="AL628" s="299"/>
      <c r="AM628" s="312"/>
      <c r="AN628" s="313"/>
      <c r="AO628" s="312"/>
      <c r="AP628" s="313"/>
      <c r="AQ628" s="298"/>
      <c r="AR628" s="299"/>
      <c r="AS628" s="298"/>
      <c r="AT628" s="299"/>
      <c r="AU628" s="312"/>
      <c r="AV628" s="313"/>
      <c r="AW628" s="312"/>
      <c r="AX628" s="313"/>
      <c r="AY628" s="298"/>
      <c r="AZ628" s="299"/>
      <c r="BA628" s="298"/>
      <c r="BB628" s="299"/>
      <c r="BC628" s="312"/>
      <c r="BD628" s="313"/>
      <c r="BE628" s="312"/>
      <c r="BF628" s="313"/>
      <c r="BG628" s="298"/>
      <c r="BH628" s="299"/>
      <c r="BI628" s="298"/>
      <c r="BJ628" s="299"/>
      <c r="BK628" s="312"/>
      <c r="BL628" s="313"/>
      <c r="BM628" s="312"/>
      <c r="BN628" s="313"/>
      <c r="BO628" s="300"/>
      <c r="BP628" s="300"/>
      <c r="BQ628" s="300"/>
      <c r="BR628" s="66"/>
      <c r="BS628" s="314"/>
      <c r="BT628" s="315"/>
      <c r="BU628" s="324"/>
      <c r="BV628" s="324"/>
      <c r="BW628" s="324"/>
      <c r="BX628" s="324"/>
      <c r="BY628" s="324"/>
      <c r="BZ628" s="324"/>
      <c r="CA628" s="324"/>
      <c r="CB628" s="293"/>
      <c r="CC628" s="294"/>
      <c r="CD628" s="294"/>
      <c r="CE628" s="294"/>
      <c r="CF628" s="294"/>
      <c r="CG628" s="294"/>
      <c r="CH628" s="295"/>
      <c r="CI628" s="62">
        <f t="shared" si="29"/>
        <v>0</v>
      </c>
    </row>
    <row r="629" spans="1:87" ht="35.1" customHeight="1" x14ac:dyDescent="0.25">
      <c r="A629" s="40">
        <f>ROW(A617)</f>
        <v>617</v>
      </c>
      <c r="B629" s="305"/>
      <c r="C629" s="305"/>
      <c r="D629" s="316"/>
      <c r="E629" s="316"/>
      <c r="F629" s="316"/>
      <c r="G629" s="317"/>
      <c r="H629" s="318"/>
      <c r="I629" s="47"/>
      <c r="J629" s="71"/>
      <c r="K629" s="308"/>
      <c r="L629" s="308"/>
      <c r="M629" s="319"/>
      <c r="N629" s="319"/>
      <c r="O629" s="310"/>
      <c r="P629" s="310"/>
      <c r="Q629" s="320"/>
      <c r="R629" s="320"/>
      <c r="S629" s="298"/>
      <c r="T629" s="299"/>
      <c r="U629" s="298"/>
      <c r="V629" s="299"/>
      <c r="W629" s="296"/>
      <c r="X629" s="297"/>
      <c r="Y629" s="296"/>
      <c r="Z629" s="297"/>
      <c r="AA629" s="298"/>
      <c r="AB629" s="299"/>
      <c r="AC629" s="298"/>
      <c r="AD629" s="299"/>
      <c r="AE629" s="296"/>
      <c r="AF629" s="297"/>
      <c r="AG629" s="296"/>
      <c r="AH629" s="297"/>
      <c r="AI629" s="298"/>
      <c r="AJ629" s="299"/>
      <c r="AK629" s="298"/>
      <c r="AL629" s="299"/>
      <c r="AM629" s="296"/>
      <c r="AN629" s="297"/>
      <c r="AO629" s="296"/>
      <c r="AP629" s="297"/>
      <c r="AQ629" s="298"/>
      <c r="AR629" s="299"/>
      <c r="AS629" s="298"/>
      <c r="AT629" s="299"/>
      <c r="AU629" s="296"/>
      <c r="AV629" s="297"/>
      <c r="AW629" s="296"/>
      <c r="AX629" s="297"/>
      <c r="AY629" s="298"/>
      <c r="AZ629" s="299"/>
      <c r="BA629" s="298"/>
      <c r="BB629" s="299"/>
      <c r="BC629" s="296"/>
      <c r="BD629" s="297"/>
      <c r="BE629" s="296"/>
      <c r="BF629" s="297"/>
      <c r="BG629" s="298"/>
      <c r="BH629" s="299"/>
      <c r="BI629" s="298"/>
      <c r="BJ629" s="299"/>
      <c r="BK629" s="296"/>
      <c r="BL629" s="297"/>
      <c r="BM629" s="296"/>
      <c r="BN629" s="297"/>
      <c r="BO629" s="321"/>
      <c r="BP629" s="322"/>
      <c r="BQ629" s="323"/>
      <c r="BR629" s="66"/>
      <c r="BS629" s="301"/>
      <c r="BT629" s="302"/>
      <c r="BU629" s="324"/>
      <c r="BV629" s="324"/>
      <c r="BW629" s="324"/>
      <c r="BX629" s="324"/>
      <c r="BY629" s="324"/>
      <c r="BZ629" s="324"/>
      <c r="CA629" s="324"/>
      <c r="CB629" s="293"/>
      <c r="CC629" s="294"/>
      <c r="CD629" s="294"/>
      <c r="CE629" s="294"/>
      <c r="CF629" s="294"/>
      <c r="CG629" s="294"/>
      <c r="CH629" s="295"/>
      <c r="CI629" s="62">
        <f t="shared" si="29"/>
        <v>0</v>
      </c>
    </row>
    <row r="630" spans="1:87" ht="35.1" customHeight="1" x14ac:dyDescent="0.25">
      <c r="A630" s="40">
        <f t="shared" ref="A630:A656" si="31">ROW(A618)</f>
        <v>618</v>
      </c>
      <c r="B630" s="304"/>
      <c r="C630" s="304"/>
      <c r="D630" s="305"/>
      <c r="E630" s="305"/>
      <c r="F630" s="305"/>
      <c r="G630" s="306"/>
      <c r="H630" s="307"/>
      <c r="I630" s="47"/>
      <c r="J630" s="72"/>
      <c r="K630" s="308"/>
      <c r="L630" s="308"/>
      <c r="M630" s="309"/>
      <c r="N630" s="309"/>
      <c r="O630" s="310"/>
      <c r="P630" s="310"/>
      <c r="Q630" s="311"/>
      <c r="R630" s="311"/>
      <c r="S630" s="298"/>
      <c r="T630" s="299"/>
      <c r="U630" s="298"/>
      <c r="V630" s="299"/>
      <c r="W630" s="312"/>
      <c r="X630" s="313"/>
      <c r="Y630" s="312"/>
      <c r="Z630" s="313"/>
      <c r="AA630" s="298"/>
      <c r="AB630" s="299"/>
      <c r="AC630" s="298"/>
      <c r="AD630" s="299"/>
      <c r="AE630" s="312"/>
      <c r="AF630" s="313"/>
      <c r="AG630" s="312"/>
      <c r="AH630" s="313"/>
      <c r="AI630" s="298"/>
      <c r="AJ630" s="299"/>
      <c r="AK630" s="298"/>
      <c r="AL630" s="299"/>
      <c r="AM630" s="312"/>
      <c r="AN630" s="313"/>
      <c r="AO630" s="312"/>
      <c r="AP630" s="313"/>
      <c r="AQ630" s="298"/>
      <c r="AR630" s="299"/>
      <c r="AS630" s="298"/>
      <c r="AT630" s="299"/>
      <c r="AU630" s="312"/>
      <c r="AV630" s="313"/>
      <c r="AW630" s="312"/>
      <c r="AX630" s="313"/>
      <c r="AY630" s="298"/>
      <c r="AZ630" s="299"/>
      <c r="BA630" s="298"/>
      <c r="BB630" s="299"/>
      <c r="BC630" s="312"/>
      <c r="BD630" s="313"/>
      <c r="BE630" s="312"/>
      <c r="BF630" s="313"/>
      <c r="BG630" s="298"/>
      <c r="BH630" s="299"/>
      <c r="BI630" s="298"/>
      <c r="BJ630" s="299"/>
      <c r="BK630" s="312"/>
      <c r="BL630" s="313"/>
      <c r="BM630" s="312"/>
      <c r="BN630" s="313"/>
      <c r="BO630" s="300"/>
      <c r="BP630" s="300"/>
      <c r="BQ630" s="300"/>
      <c r="BR630" s="66"/>
      <c r="BS630" s="314"/>
      <c r="BT630" s="315"/>
      <c r="BU630" s="324"/>
      <c r="BV630" s="324"/>
      <c r="BW630" s="324"/>
      <c r="BX630" s="324"/>
      <c r="BY630" s="324"/>
      <c r="BZ630" s="324"/>
      <c r="CA630" s="324"/>
      <c r="CB630" s="293"/>
      <c r="CC630" s="294"/>
      <c r="CD630" s="294"/>
      <c r="CE630" s="294"/>
      <c r="CF630" s="294"/>
      <c r="CG630" s="294"/>
      <c r="CH630" s="295"/>
      <c r="CI630" s="62">
        <f t="shared" si="29"/>
        <v>0</v>
      </c>
    </row>
    <row r="631" spans="1:87" ht="35.1" customHeight="1" x14ac:dyDescent="0.25">
      <c r="A631" s="40">
        <f t="shared" si="31"/>
        <v>619</v>
      </c>
      <c r="B631" s="305"/>
      <c r="C631" s="305"/>
      <c r="D631" s="316"/>
      <c r="E631" s="316"/>
      <c r="F631" s="316"/>
      <c r="G631" s="317"/>
      <c r="H631" s="318"/>
      <c r="I631" s="47"/>
      <c r="J631" s="71"/>
      <c r="K631" s="308"/>
      <c r="L631" s="308"/>
      <c r="M631" s="319"/>
      <c r="N631" s="319"/>
      <c r="O631" s="310"/>
      <c r="P631" s="310"/>
      <c r="Q631" s="320"/>
      <c r="R631" s="320"/>
      <c r="S631" s="298"/>
      <c r="T631" s="299"/>
      <c r="U631" s="298"/>
      <c r="V631" s="299"/>
      <c r="W631" s="296"/>
      <c r="X631" s="297"/>
      <c r="Y631" s="296"/>
      <c r="Z631" s="297"/>
      <c r="AA631" s="298"/>
      <c r="AB631" s="299"/>
      <c r="AC631" s="298"/>
      <c r="AD631" s="299"/>
      <c r="AE631" s="296"/>
      <c r="AF631" s="297"/>
      <c r="AG631" s="296"/>
      <c r="AH631" s="297"/>
      <c r="AI631" s="298"/>
      <c r="AJ631" s="299"/>
      <c r="AK631" s="298"/>
      <c r="AL631" s="299"/>
      <c r="AM631" s="296"/>
      <c r="AN631" s="297"/>
      <c r="AO631" s="296"/>
      <c r="AP631" s="297"/>
      <c r="AQ631" s="298"/>
      <c r="AR631" s="299"/>
      <c r="AS631" s="298"/>
      <c r="AT631" s="299"/>
      <c r="AU631" s="296"/>
      <c r="AV631" s="297"/>
      <c r="AW631" s="296"/>
      <c r="AX631" s="297"/>
      <c r="AY631" s="298"/>
      <c r="AZ631" s="299"/>
      <c r="BA631" s="298"/>
      <c r="BB631" s="299"/>
      <c r="BC631" s="296"/>
      <c r="BD631" s="297"/>
      <c r="BE631" s="296"/>
      <c r="BF631" s="297"/>
      <c r="BG631" s="298"/>
      <c r="BH631" s="299"/>
      <c r="BI631" s="298"/>
      <c r="BJ631" s="299"/>
      <c r="BK631" s="296"/>
      <c r="BL631" s="297"/>
      <c r="BM631" s="296"/>
      <c r="BN631" s="297"/>
      <c r="BO631" s="300"/>
      <c r="BP631" s="300"/>
      <c r="BQ631" s="300"/>
      <c r="BR631" s="66"/>
      <c r="BS631" s="301"/>
      <c r="BT631" s="302"/>
      <c r="BU631" s="324"/>
      <c r="BV631" s="324"/>
      <c r="BW631" s="324"/>
      <c r="BX631" s="324"/>
      <c r="BY631" s="324"/>
      <c r="BZ631" s="324"/>
      <c r="CA631" s="324"/>
      <c r="CB631" s="293"/>
      <c r="CC631" s="294"/>
      <c r="CD631" s="294"/>
      <c r="CE631" s="294"/>
      <c r="CF631" s="294"/>
      <c r="CG631" s="294"/>
      <c r="CH631" s="295"/>
      <c r="CI631" s="62">
        <f t="shared" si="29"/>
        <v>0</v>
      </c>
    </row>
    <row r="632" spans="1:87" ht="35.1" customHeight="1" x14ac:dyDescent="0.25">
      <c r="A632" s="40">
        <f t="shared" si="31"/>
        <v>620</v>
      </c>
      <c r="B632" s="304"/>
      <c r="C632" s="304"/>
      <c r="D632" s="305"/>
      <c r="E632" s="305"/>
      <c r="F632" s="305"/>
      <c r="G632" s="306"/>
      <c r="H632" s="307"/>
      <c r="I632" s="47"/>
      <c r="J632" s="72"/>
      <c r="K632" s="308"/>
      <c r="L632" s="308"/>
      <c r="M632" s="309"/>
      <c r="N632" s="309"/>
      <c r="O632" s="310"/>
      <c r="P632" s="310"/>
      <c r="Q632" s="311"/>
      <c r="R632" s="311"/>
      <c r="S632" s="298"/>
      <c r="T632" s="299"/>
      <c r="U632" s="298"/>
      <c r="V632" s="299"/>
      <c r="W632" s="312"/>
      <c r="X632" s="313"/>
      <c r="Y632" s="312"/>
      <c r="Z632" s="313"/>
      <c r="AA632" s="298"/>
      <c r="AB632" s="299"/>
      <c r="AC632" s="298"/>
      <c r="AD632" s="299"/>
      <c r="AE632" s="312"/>
      <c r="AF632" s="313"/>
      <c r="AG632" s="312"/>
      <c r="AH632" s="313"/>
      <c r="AI632" s="298"/>
      <c r="AJ632" s="299"/>
      <c r="AK632" s="298"/>
      <c r="AL632" s="299"/>
      <c r="AM632" s="312"/>
      <c r="AN632" s="313"/>
      <c r="AO632" s="312"/>
      <c r="AP632" s="313"/>
      <c r="AQ632" s="298"/>
      <c r="AR632" s="299"/>
      <c r="AS632" s="298"/>
      <c r="AT632" s="299"/>
      <c r="AU632" s="312"/>
      <c r="AV632" s="313"/>
      <c r="AW632" s="312"/>
      <c r="AX632" s="313"/>
      <c r="AY632" s="298"/>
      <c r="AZ632" s="299"/>
      <c r="BA632" s="298"/>
      <c r="BB632" s="299"/>
      <c r="BC632" s="312"/>
      <c r="BD632" s="313"/>
      <c r="BE632" s="312"/>
      <c r="BF632" s="313"/>
      <c r="BG632" s="298"/>
      <c r="BH632" s="299"/>
      <c r="BI632" s="298"/>
      <c r="BJ632" s="299"/>
      <c r="BK632" s="312"/>
      <c r="BL632" s="313"/>
      <c r="BM632" s="312"/>
      <c r="BN632" s="313"/>
      <c r="BO632" s="300"/>
      <c r="BP632" s="300"/>
      <c r="BQ632" s="300"/>
      <c r="BR632" s="66"/>
      <c r="BS632" s="314"/>
      <c r="BT632" s="315"/>
      <c r="BU632" s="324"/>
      <c r="BV632" s="324"/>
      <c r="BW632" s="324"/>
      <c r="BX632" s="324"/>
      <c r="BY632" s="324"/>
      <c r="BZ632" s="324"/>
      <c r="CA632" s="324"/>
      <c r="CB632" s="293"/>
      <c r="CC632" s="294"/>
      <c r="CD632" s="294"/>
      <c r="CE632" s="294"/>
      <c r="CF632" s="294"/>
      <c r="CG632" s="294"/>
      <c r="CH632" s="295"/>
      <c r="CI632" s="62">
        <f t="shared" si="29"/>
        <v>0</v>
      </c>
    </row>
    <row r="633" spans="1:87" ht="35.1" customHeight="1" x14ac:dyDescent="0.25">
      <c r="A633" s="40">
        <f t="shared" si="31"/>
        <v>621</v>
      </c>
      <c r="B633" s="305"/>
      <c r="C633" s="305"/>
      <c r="D633" s="316"/>
      <c r="E633" s="316"/>
      <c r="F633" s="316"/>
      <c r="G633" s="317"/>
      <c r="H633" s="318"/>
      <c r="I633" s="47"/>
      <c r="J633" s="71"/>
      <c r="K633" s="308"/>
      <c r="L633" s="308"/>
      <c r="M633" s="319"/>
      <c r="N633" s="319"/>
      <c r="O633" s="310"/>
      <c r="P633" s="310"/>
      <c r="Q633" s="320"/>
      <c r="R633" s="320"/>
      <c r="S633" s="298"/>
      <c r="T633" s="299"/>
      <c r="U633" s="298"/>
      <c r="V633" s="299"/>
      <c r="W633" s="296"/>
      <c r="X633" s="297"/>
      <c r="Y633" s="296"/>
      <c r="Z633" s="297"/>
      <c r="AA633" s="298"/>
      <c r="AB633" s="299"/>
      <c r="AC633" s="298"/>
      <c r="AD633" s="299"/>
      <c r="AE633" s="296"/>
      <c r="AF633" s="297"/>
      <c r="AG633" s="296"/>
      <c r="AH633" s="297"/>
      <c r="AI633" s="298"/>
      <c r="AJ633" s="299"/>
      <c r="AK633" s="298"/>
      <c r="AL633" s="299"/>
      <c r="AM633" s="296"/>
      <c r="AN633" s="297"/>
      <c r="AO633" s="296"/>
      <c r="AP633" s="297"/>
      <c r="AQ633" s="298"/>
      <c r="AR633" s="299"/>
      <c r="AS633" s="298"/>
      <c r="AT633" s="299"/>
      <c r="AU633" s="296"/>
      <c r="AV633" s="297"/>
      <c r="AW633" s="296"/>
      <c r="AX633" s="297"/>
      <c r="AY633" s="298"/>
      <c r="AZ633" s="299"/>
      <c r="BA633" s="298"/>
      <c r="BB633" s="299"/>
      <c r="BC633" s="296"/>
      <c r="BD633" s="297"/>
      <c r="BE633" s="296"/>
      <c r="BF633" s="297"/>
      <c r="BG633" s="298"/>
      <c r="BH633" s="299"/>
      <c r="BI633" s="298"/>
      <c r="BJ633" s="299"/>
      <c r="BK633" s="296"/>
      <c r="BL633" s="297"/>
      <c r="BM633" s="296"/>
      <c r="BN633" s="297"/>
      <c r="BO633" s="300"/>
      <c r="BP633" s="300"/>
      <c r="BQ633" s="300"/>
      <c r="BR633" s="66"/>
      <c r="BS633" s="301"/>
      <c r="BT633" s="302"/>
      <c r="BU633" s="324"/>
      <c r="BV633" s="324"/>
      <c r="BW633" s="324"/>
      <c r="BX633" s="324"/>
      <c r="BY633" s="324"/>
      <c r="BZ633" s="324"/>
      <c r="CA633" s="324"/>
      <c r="CB633" s="293"/>
      <c r="CC633" s="294"/>
      <c r="CD633" s="294"/>
      <c r="CE633" s="294"/>
      <c r="CF633" s="294"/>
      <c r="CG633" s="294"/>
      <c r="CH633" s="295"/>
      <c r="CI633" s="62">
        <f t="shared" si="29"/>
        <v>0</v>
      </c>
    </row>
    <row r="634" spans="1:87" ht="35.1" customHeight="1" x14ac:dyDescent="0.25">
      <c r="A634" s="40">
        <f t="shared" si="31"/>
        <v>622</v>
      </c>
      <c r="B634" s="304"/>
      <c r="C634" s="304"/>
      <c r="D634" s="305"/>
      <c r="E634" s="305"/>
      <c r="F634" s="305"/>
      <c r="G634" s="306"/>
      <c r="H634" s="307"/>
      <c r="I634" s="47"/>
      <c r="J634" s="72"/>
      <c r="K634" s="308"/>
      <c r="L634" s="308"/>
      <c r="M634" s="309"/>
      <c r="N634" s="309"/>
      <c r="O634" s="310"/>
      <c r="P634" s="310"/>
      <c r="Q634" s="311"/>
      <c r="R634" s="311"/>
      <c r="S634" s="298"/>
      <c r="T634" s="299"/>
      <c r="U634" s="298"/>
      <c r="V634" s="299"/>
      <c r="W634" s="312"/>
      <c r="X634" s="313"/>
      <c r="Y634" s="312"/>
      <c r="Z634" s="313"/>
      <c r="AA634" s="298"/>
      <c r="AB634" s="299"/>
      <c r="AC634" s="298"/>
      <c r="AD634" s="299"/>
      <c r="AE634" s="312"/>
      <c r="AF634" s="313"/>
      <c r="AG634" s="312"/>
      <c r="AH634" s="313"/>
      <c r="AI634" s="298"/>
      <c r="AJ634" s="299"/>
      <c r="AK634" s="298"/>
      <c r="AL634" s="299"/>
      <c r="AM634" s="312"/>
      <c r="AN634" s="313"/>
      <c r="AO634" s="312"/>
      <c r="AP634" s="313"/>
      <c r="AQ634" s="298"/>
      <c r="AR634" s="299"/>
      <c r="AS634" s="298"/>
      <c r="AT634" s="299"/>
      <c r="AU634" s="312"/>
      <c r="AV634" s="313"/>
      <c r="AW634" s="312"/>
      <c r="AX634" s="313"/>
      <c r="AY634" s="298"/>
      <c r="AZ634" s="299"/>
      <c r="BA634" s="298"/>
      <c r="BB634" s="299"/>
      <c r="BC634" s="312"/>
      <c r="BD634" s="313"/>
      <c r="BE634" s="312"/>
      <c r="BF634" s="313"/>
      <c r="BG634" s="298"/>
      <c r="BH634" s="299"/>
      <c r="BI634" s="298"/>
      <c r="BJ634" s="299"/>
      <c r="BK634" s="312"/>
      <c r="BL634" s="313"/>
      <c r="BM634" s="312"/>
      <c r="BN634" s="313"/>
      <c r="BO634" s="300"/>
      <c r="BP634" s="300"/>
      <c r="BQ634" s="300"/>
      <c r="BR634" s="66"/>
      <c r="BS634" s="314"/>
      <c r="BT634" s="315"/>
      <c r="BU634" s="324"/>
      <c r="BV634" s="324"/>
      <c r="BW634" s="324"/>
      <c r="BX634" s="324"/>
      <c r="BY634" s="324"/>
      <c r="BZ634" s="324"/>
      <c r="CA634" s="324"/>
      <c r="CB634" s="293"/>
      <c r="CC634" s="294"/>
      <c r="CD634" s="294"/>
      <c r="CE634" s="294"/>
      <c r="CF634" s="294"/>
      <c r="CG634" s="294"/>
      <c r="CH634" s="295"/>
      <c r="CI634" s="62">
        <f t="shared" si="29"/>
        <v>0</v>
      </c>
    </row>
    <row r="635" spans="1:87" ht="35.1" customHeight="1" x14ac:dyDescent="0.25">
      <c r="A635" s="40">
        <f t="shared" si="31"/>
        <v>623</v>
      </c>
      <c r="B635" s="305"/>
      <c r="C635" s="305"/>
      <c r="D635" s="316"/>
      <c r="E635" s="316"/>
      <c r="F635" s="316"/>
      <c r="G635" s="317"/>
      <c r="H635" s="318"/>
      <c r="I635" s="47"/>
      <c r="J635" s="71"/>
      <c r="K635" s="308"/>
      <c r="L635" s="308"/>
      <c r="M635" s="319"/>
      <c r="N635" s="319"/>
      <c r="O635" s="310"/>
      <c r="P635" s="310"/>
      <c r="Q635" s="320"/>
      <c r="R635" s="320"/>
      <c r="S635" s="298"/>
      <c r="T635" s="299"/>
      <c r="U635" s="298"/>
      <c r="V635" s="299"/>
      <c r="W635" s="296"/>
      <c r="X635" s="297"/>
      <c r="Y635" s="296"/>
      <c r="Z635" s="297"/>
      <c r="AA635" s="298"/>
      <c r="AB635" s="299"/>
      <c r="AC635" s="298"/>
      <c r="AD635" s="299"/>
      <c r="AE635" s="296"/>
      <c r="AF635" s="297"/>
      <c r="AG635" s="296"/>
      <c r="AH635" s="297"/>
      <c r="AI635" s="298"/>
      <c r="AJ635" s="299"/>
      <c r="AK635" s="298"/>
      <c r="AL635" s="299"/>
      <c r="AM635" s="296"/>
      <c r="AN635" s="297"/>
      <c r="AO635" s="296"/>
      <c r="AP635" s="297"/>
      <c r="AQ635" s="298"/>
      <c r="AR635" s="299"/>
      <c r="AS635" s="298"/>
      <c r="AT635" s="299"/>
      <c r="AU635" s="296"/>
      <c r="AV635" s="297"/>
      <c r="AW635" s="296"/>
      <c r="AX635" s="297"/>
      <c r="AY635" s="298"/>
      <c r="AZ635" s="299"/>
      <c r="BA635" s="298"/>
      <c r="BB635" s="299"/>
      <c r="BC635" s="296"/>
      <c r="BD635" s="297"/>
      <c r="BE635" s="296"/>
      <c r="BF635" s="297"/>
      <c r="BG635" s="298"/>
      <c r="BH635" s="299"/>
      <c r="BI635" s="298"/>
      <c r="BJ635" s="299"/>
      <c r="BK635" s="296"/>
      <c r="BL635" s="297"/>
      <c r="BM635" s="296"/>
      <c r="BN635" s="297"/>
      <c r="BO635" s="300"/>
      <c r="BP635" s="300"/>
      <c r="BQ635" s="300"/>
      <c r="BR635" s="66"/>
      <c r="BS635" s="301"/>
      <c r="BT635" s="302"/>
      <c r="BU635" s="324"/>
      <c r="BV635" s="324"/>
      <c r="BW635" s="324"/>
      <c r="BX635" s="324"/>
      <c r="BY635" s="324"/>
      <c r="BZ635" s="324"/>
      <c r="CA635" s="324"/>
      <c r="CB635" s="293"/>
      <c r="CC635" s="294"/>
      <c r="CD635" s="294"/>
      <c r="CE635" s="294"/>
      <c r="CF635" s="294"/>
      <c r="CG635" s="294"/>
      <c r="CH635" s="295"/>
      <c r="CI635" s="62">
        <f t="shared" si="29"/>
        <v>0</v>
      </c>
    </row>
    <row r="636" spans="1:87" ht="35.1" customHeight="1" x14ac:dyDescent="0.25">
      <c r="A636" s="40">
        <f t="shared" si="31"/>
        <v>624</v>
      </c>
      <c r="B636" s="304"/>
      <c r="C636" s="304"/>
      <c r="D636" s="305"/>
      <c r="E636" s="305"/>
      <c r="F636" s="305"/>
      <c r="G636" s="306"/>
      <c r="H636" s="307"/>
      <c r="I636" s="47"/>
      <c r="J636" s="72"/>
      <c r="K636" s="308"/>
      <c r="L636" s="308"/>
      <c r="M636" s="309"/>
      <c r="N636" s="309"/>
      <c r="O636" s="310"/>
      <c r="P636" s="310"/>
      <c r="Q636" s="311"/>
      <c r="R636" s="311"/>
      <c r="S636" s="298"/>
      <c r="T636" s="299"/>
      <c r="U636" s="298"/>
      <c r="V636" s="299"/>
      <c r="W636" s="312"/>
      <c r="X636" s="313"/>
      <c r="Y636" s="312"/>
      <c r="Z636" s="313"/>
      <c r="AA636" s="298"/>
      <c r="AB636" s="299"/>
      <c r="AC636" s="298"/>
      <c r="AD636" s="299"/>
      <c r="AE636" s="312"/>
      <c r="AF636" s="313"/>
      <c r="AG636" s="312"/>
      <c r="AH636" s="313"/>
      <c r="AI636" s="298"/>
      <c r="AJ636" s="299"/>
      <c r="AK636" s="298"/>
      <c r="AL636" s="299"/>
      <c r="AM636" s="312"/>
      <c r="AN636" s="313"/>
      <c r="AO636" s="312"/>
      <c r="AP636" s="313"/>
      <c r="AQ636" s="298"/>
      <c r="AR636" s="299"/>
      <c r="AS636" s="298"/>
      <c r="AT636" s="299"/>
      <c r="AU636" s="312"/>
      <c r="AV636" s="313"/>
      <c r="AW636" s="312"/>
      <c r="AX636" s="313"/>
      <c r="AY636" s="298"/>
      <c r="AZ636" s="299"/>
      <c r="BA636" s="298"/>
      <c r="BB636" s="299"/>
      <c r="BC636" s="312"/>
      <c r="BD636" s="313"/>
      <c r="BE636" s="312"/>
      <c r="BF636" s="313"/>
      <c r="BG636" s="298"/>
      <c r="BH636" s="299"/>
      <c r="BI636" s="298"/>
      <c r="BJ636" s="299"/>
      <c r="BK636" s="312"/>
      <c r="BL636" s="313"/>
      <c r="BM636" s="312"/>
      <c r="BN636" s="313"/>
      <c r="BO636" s="300"/>
      <c r="BP636" s="300"/>
      <c r="BQ636" s="300"/>
      <c r="BR636" s="66"/>
      <c r="BS636" s="314"/>
      <c r="BT636" s="315"/>
      <c r="BU636" s="324"/>
      <c r="BV636" s="324"/>
      <c r="BW636" s="324"/>
      <c r="BX636" s="324"/>
      <c r="BY636" s="324"/>
      <c r="BZ636" s="324"/>
      <c r="CA636" s="324"/>
      <c r="CB636" s="293"/>
      <c r="CC636" s="294"/>
      <c r="CD636" s="294"/>
      <c r="CE636" s="294"/>
      <c r="CF636" s="294"/>
      <c r="CG636" s="294"/>
      <c r="CH636" s="295"/>
      <c r="CI636" s="62">
        <f t="shared" si="29"/>
        <v>0</v>
      </c>
    </row>
    <row r="637" spans="1:87" ht="35.1" customHeight="1" x14ac:dyDescent="0.25">
      <c r="A637" s="40">
        <f t="shared" si="31"/>
        <v>625</v>
      </c>
      <c r="B637" s="305"/>
      <c r="C637" s="305"/>
      <c r="D637" s="316"/>
      <c r="E637" s="316"/>
      <c r="F637" s="316"/>
      <c r="G637" s="317"/>
      <c r="H637" s="318"/>
      <c r="I637" s="47"/>
      <c r="J637" s="71"/>
      <c r="K637" s="308"/>
      <c r="L637" s="308"/>
      <c r="M637" s="319"/>
      <c r="N637" s="319"/>
      <c r="O637" s="310"/>
      <c r="P637" s="310"/>
      <c r="Q637" s="320"/>
      <c r="R637" s="320"/>
      <c r="S637" s="298"/>
      <c r="T637" s="299"/>
      <c r="U637" s="298"/>
      <c r="V637" s="299"/>
      <c r="W637" s="296"/>
      <c r="X637" s="297"/>
      <c r="Y637" s="296"/>
      <c r="Z637" s="297"/>
      <c r="AA637" s="298"/>
      <c r="AB637" s="299"/>
      <c r="AC637" s="298"/>
      <c r="AD637" s="299"/>
      <c r="AE637" s="296"/>
      <c r="AF637" s="297"/>
      <c r="AG637" s="296"/>
      <c r="AH637" s="297"/>
      <c r="AI637" s="298"/>
      <c r="AJ637" s="299"/>
      <c r="AK637" s="298"/>
      <c r="AL637" s="299"/>
      <c r="AM637" s="296"/>
      <c r="AN637" s="297"/>
      <c r="AO637" s="296"/>
      <c r="AP637" s="297"/>
      <c r="AQ637" s="298"/>
      <c r="AR637" s="299"/>
      <c r="AS637" s="298"/>
      <c r="AT637" s="299"/>
      <c r="AU637" s="296"/>
      <c r="AV637" s="297"/>
      <c r="AW637" s="296"/>
      <c r="AX637" s="297"/>
      <c r="AY637" s="298"/>
      <c r="AZ637" s="299"/>
      <c r="BA637" s="298"/>
      <c r="BB637" s="299"/>
      <c r="BC637" s="296"/>
      <c r="BD637" s="297"/>
      <c r="BE637" s="296"/>
      <c r="BF637" s="297"/>
      <c r="BG637" s="298"/>
      <c r="BH637" s="299"/>
      <c r="BI637" s="298"/>
      <c r="BJ637" s="299"/>
      <c r="BK637" s="296"/>
      <c r="BL637" s="297"/>
      <c r="BM637" s="296"/>
      <c r="BN637" s="297"/>
      <c r="BO637" s="300"/>
      <c r="BP637" s="300"/>
      <c r="BQ637" s="300"/>
      <c r="BR637" s="66"/>
      <c r="BS637" s="301"/>
      <c r="BT637" s="302"/>
      <c r="BU637" s="324"/>
      <c r="BV637" s="324"/>
      <c r="BW637" s="324"/>
      <c r="BX637" s="324"/>
      <c r="BY637" s="324"/>
      <c r="BZ637" s="324"/>
      <c r="CA637" s="324"/>
      <c r="CB637" s="293"/>
      <c r="CC637" s="294"/>
      <c r="CD637" s="294"/>
      <c r="CE637" s="294"/>
      <c r="CF637" s="294"/>
      <c r="CG637" s="294"/>
      <c r="CH637" s="295"/>
      <c r="CI637" s="62">
        <f t="shared" si="29"/>
        <v>0</v>
      </c>
    </row>
    <row r="638" spans="1:87" ht="35.1" customHeight="1" x14ac:dyDescent="0.25">
      <c r="A638" s="40">
        <f t="shared" si="31"/>
        <v>626</v>
      </c>
      <c r="B638" s="304"/>
      <c r="C638" s="304"/>
      <c r="D638" s="305"/>
      <c r="E638" s="305"/>
      <c r="F638" s="305"/>
      <c r="G638" s="306"/>
      <c r="H638" s="307"/>
      <c r="I638" s="47"/>
      <c r="J638" s="72"/>
      <c r="K638" s="308"/>
      <c r="L638" s="308"/>
      <c r="M638" s="309"/>
      <c r="N638" s="309"/>
      <c r="O638" s="310"/>
      <c r="P638" s="310"/>
      <c r="Q638" s="311"/>
      <c r="R638" s="311"/>
      <c r="S638" s="298"/>
      <c r="T638" s="299"/>
      <c r="U638" s="298"/>
      <c r="V638" s="299"/>
      <c r="W638" s="312"/>
      <c r="X638" s="313"/>
      <c r="Y638" s="312"/>
      <c r="Z638" s="313"/>
      <c r="AA638" s="298"/>
      <c r="AB638" s="299"/>
      <c r="AC638" s="298"/>
      <c r="AD638" s="299"/>
      <c r="AE638" s="312"/>
      <c r="AF638" s="313"/>
      <c r="AG638" s="312"/>
      <c r="AH638" s="313"/>
      <c r="AI638" s="298"/>
      <c r="AJ638" s="299"/>
      <c r="AK638" s="298"/>
      <c r="AL638" s="299"/>
      <c r="AM638" s="312"/>
      <c r="AN638" s="313"/>
      <c r="AO638" s="312"/>
      <c r="AP638" s="313"/>
      <c r="AQ638" s="298"/>
      <c r="AR638" s="299"/>
      <c r="AS638" s="298"/>
      <c r="AT638" s="299"/>
      <c r="AU638" s="312"/>
      <c r="AV638" s="313"/>
      <c r="AW638" s="312"/>
      <c r="AX638" s="313"/>
      <c r="AY638" s="298"/>
      <c r="AZ638" s="299"/>
      <c r="BA638" s="298"/>
      <c r="BB638" s="299"/>
      <c r="BC638" s="312"/>
      <c r="BD638" s="313"/>
      <c r="BE638" s="312"/>
      <c r="BF638" s="313"/>
      <c r="BG638" s="298"/>
      <c r="BH638" s="299"/>
      <c r="BI638" s="298"/>
      <c r="BJ638" s="299"/>
      <c r="BK638" s="312"/>
      <c r="BL638" s="313"/>
      <c r="BM638" s="312"/>
      <c r="BN638" s="313"/>
      <c r="BO638" s="300"/>
      <c r="BP638" s="300"/>
      <c r="BQ638" s="300"/>
      <c r="BR638" s="66"/>
      <c r="BS638" s="314"/>
      <c r="BT638" s="315"/>
      <c r="BU638" s="324"/>
      <c r="BV638" s="324"/>
      <c r="BW638" s="324"/>
      <c r="BX638" s="324"/>
      <c r="BY638" s="324"/>
      <c r="BZ638" s="324"/>
      <c r="CA638" s="324"/>
      <c r="CB638" s="293"/>
      <c r="CC638" s="294"/>
      <c r="CD638" s="294"/>
      <c r="CE638" s="294"/>
      <c r="CF638" s="294"/>
      <c r="CG638" s="294"/>
      <c r="CH638" s="295"/>
      <c r="CI638" s="62">
        <f t="shared" si="29"/>
        <v>0</v>
      </c>
    </row>
    <row r="639" spans="1:87" ht="35.1" customHeight="1" x14ac:dyDescent="0.25">
      <c r="A639" s="40">
        <f t="shared" si="31"/>
        <v>627</v>
      </c>
      <c r="B639" s="305"/>
      <c r="C639" s="305"/>
      <c r="D639" s="316"/>
      <c r="E639" s="316"/>
      <c r="F639" s="316"/>
      <c r="G639" s="317"/>
      <c r="H639" s="318"/>
      <c r="I639" s="47"/>
      <c r="J639" s="71"/>
      <c r="K639" s="308"/>
      <c r="L639" s="308"/>
      <c r="M639" s="319"/>
      <c r="N639" s="319"/>
      <c r="O639" s="310"/>
      <c r="P639" s="310"/>
      <c r="Q639" s="320"/>
      <c r="R639" s="320"/>
      <c r="S639" s="298"/>
      <c r="T639" s="299"/>
      <c r="U639" s="298"/>
      <c r="V639" s="299"/>
      <c r="W639" s="296"/>
      <c r="X639" s="297"/>
      <c r="Y639" s="296"/>
      <c r="Z639" s="297"/>
      <c r="AA639" s="298"/>
      <c r="AB639" s="299"/>
      <c r="AC639" s="298"/>
      <c r="AD639" s="299"/>
      <c r="AE639" s="296"/>
      <c r="AF639" s="297"/>
      <c r="AG639" s="296"/>
      <c r="AH639" s="297"/>
      <c r="AI639" s="298"/>
      <c r="AJ639" s="299"/>
      <c r="AK639" s="298"/>
      <c r="AL639" s="299"/>
      <c r="AM639" s="296"/>
      <c r="AN639" s="297"/>
      <c r="AO639" s="296"/>
      <c r="AP639" s="297"/>
      <c r="AQ639" s="298"/>
      <c r="AR639" s="299"/>
      <c r="AS639" s="298"/>
      <c r="AT639" s="299"/>
      <c r="AU639" s="296"/>
      <c r="AV639" s="297"/>
      <c r="AW639" s="296"/>
      <c r="AX639" s="297"/>
      <c r="AY639" s="298"/>
      <c r="AZ639" s="299"/>
      <c r="BA639" s="298"/>
      <c r="BB639" s="299"/>
      <c r="BC639" s="296"/>
      <c r="BD639" s="297"/>
      <c r="BE639" s="296"/>
      <c r="BF639" s="297"/>
      <c r="BG639" s="298"/>
      <c r="BH639" s="299"/>
      <c r="BI639" s="298"/>
      <c r="BJ639" s="299"/>
      <c r="BK639" s="296"/>
      <c r="BL639" s="297"/>
      <c r="BM639" s="296"/>
      <c r="BN639" s="297"/>
      <c r="BO639" s="300"/>
      <c r="BP639" s="300"/>
      <c r="BQ639" s="300"/>
      <c r="BR639" s="66"/>
      <c r="BS639" s="301"/>
      <c r="BT639" s="302"/>
      <c r="BU639" s="324"/>
      <c r="BV639" s="324"/>
      <c r="BW639" s="324"/>
      <c r="BX639" s="324"/>
      <c r="BY639" s="324"/>
      <c r="BZ639" s="324"/>
      <c r="CA639" s="324"/>
      <c r="CB639" s="293"/>
      <c r="CC639" s="294"/>
      <c r="CD639" s="294"/>
      <c r="CE639" s="294"/>
      <c r="CF639" s="294"/>
      <c r="CG639" s="294"/>
      <c r="CH639" s="295"/>
      <c r="CI639" s="62">
        <f t="shared" si="29"/>
        <v>0</v>
      </c>
    </row>
    <row r="640" spans="1:87" ht="35.1" customHeight="1" x14ac:dyDescent="0.25">
      <c r="A640" s="40">
        <f t="shared" si="31"/>
        <v>628</v>
      </c>
      <c r="B640" s="304"/>
      <c r="C640" s="304"/>
      <c r="D640" s="305"/>
      <c r="E640" s="305"/>
      <c r="F640" s="305"/>
      <c r="G640" s="306"/>
      <c r="H640" s="307"/>
      <c r="I640" s="47"/>
      <c r="J640" s="72"/>
      <c r="K640" s="308"/>
      <c r="L640" s="308"/>
      <c r="M640" s="309"/>
      <c r="N640" s="309"/>
      <c r="O640" s="310"/>
      <c r="P640" s="310"/>
      <c r="Q640" s="311"/>
      <c r="R640" s="311"/>
      <c r="S640" s="298"/>
      <c r="T640" s="299"/>
      <c r="U640" s="298"/>
      <c r="V640" s="299"/>
      <c r="W640" s="312"/>
      <c r="X640" s="313"/>
      <c r="Y640" s="312"/>
      <c r="Z640" s="313"/>
      <c r="AA640" s="298"/>
      <c r="AB640" s="299"/>
      <c r="AC640" s="298"/>
      <c r="AD640" s="299"/>
      <c r="AE640" s="312"/>
      <c r="AF640" s="313"/>
      <c r="AG640" s="312"/>
      <c r="AH640" s="313"/>
      <c r="AI640" s="298"/>
      <c r="AJ640" s="299"/>
      <c r="AK640" s="298"/>
      <c r="AL640" s="299"/>
      <c r="AM640" s="312"/>
      <c r="AN640" s="313"/>
      <c r="AO640" s="312"/>
      <c r="AP640" s="313"/>
      <c r="AQ640" s="298"/>
      <c r="AR640" s="299"/>
      <c r="AS640" s="298"/>
      <c r="AT640" s="299"/>
      <c r="AU640" s="312"/>
      <c r="AV640" s="313"/>
      <c r="AW640" s="312"/>
      <c r="AX640" s="313"/>
      <c r="AY640" s="298"/>
      <c r="AZ640" s="299"/>
      <c r="BA640" s="298"/>
      <c r="BB640" s="299"/>
      <c r="BC640" s="312"/>
      <c r="BD640" s="313"/>
      <c r="BE640" s="312"/>
      <c r="BF640" s="313"/>
      <c r="BG640" s="298"/>
      <c r="BH640" s="299"/>
      <c r="BI640" s="298"/>
      <c r="BJ640" s="299"/>
      <c r="BK640" s="312"/>
      <c r="BL640" s="313"/>
      <c r="BM640" s="312"/>
      <c r="BN640" s="313"/>
      <c r="BO640" s="300"/>
      <c r="BP640" s="300"/>
      <c r="BQ640" s="300"/>
      <c r="BR640" s="66"/>
      <c r="BS640" s="314"/>
      <c r="BT640" s="315"/>
      <c r="BU640" s="324"/>
      <c r="BV640" s="324"/>
      <c r="BW640" s="324"/>
      <c r="BX640" s="324"/>
      <c r="BY640" s="324"/>
      <c r="BZ640" s="324"/>
      <c r="CA640" s="324"/>
      <c r="CB640" s="293"/>
      <c r="CC640" s="294"/>
      <c r="CD640" s="294"/>
      <c r="CE640" s="294"/>
      <c r="CF640" s="294"/>
      <c r="CG640" s="294"/>
      <c r="CH640" s="295"/>
      <c r="CI640" s="62">
        <f t="shared" si="29"/>
        <v>0</v>
      </c>
    </row>
    <row r="641" spans="1:87" ht="35.1" customHeight="1" x14ac:dyDescent="0.25">
      <c r="A641" s="40">
        <f t="shared" si="31"/>
        <v>629</v>
      </c>
      <c r="B641" s="305"/>
      <c r="C641" s="305"/>
      <c r="D641" s="316"/>
      <c r="E641" s="316"/>
      <c r="F641" s="316"/>
      <c r="G641" s="317"/>
      <c r="H641" s="318"/>
      <c r="I641" s="47"/>
      <c r="J641" s="71"/>
      <c r="K641" s="308"/>
      <c r="L641" s="308"/>
      <c r="M641" s="319"/>
      <c r="N641" s="319"/>
      <c r="O641" s="310"/>
      <c r="P641" s="310"/>
      <c r="Q641" s="320"/>
      <c r="R641" s="320"/>
      <c r="S641" s="298"/>
      <c r="T641" s="299"/>
      <c r="U641" s="298"/>
      <c r="V641" s="299"/>
      <c r="W641" s="296"/>
      <c r="X641" s="297"/>
      <c r="Y641" s="296"/>
      <c r="Z641" s="297"/>
      <c r="AA641" s="298"/>
      <c r="AB641" s="299"/>
      <c r="AC641" s="298"/>
      <c r="AD641" s="299"/>
      <c r="AE641" s="296"/>
      <c r="AF641" s="297"/>
      <c r="AG641" s="296"/>
      <c r="AH641" s="297"/>
      <c r="AI641" s="298"/>
      <c r="AJ641" s="299"/>
      <c r="AK641" s="298"/>
      <c r="AL641" s="299"/>
      <c r="AM641" s="296"/>
      <c r="AN641" s="297"/>
      <c r="AO641" s="296"/>
      <c r="AP641" s="297"/>
      <c r="AQ641" s="298"/>
      <c r="AR641" s="299"/>
      <c r="AS641" s="298"/>
      <c r="AT641" s="299"/>
      <c r="AU641" s="296"/>
      <c r="AV641" s="297"/>
      <c r="AW641" s="296"/>
      <c r="AX641" s="297"/>
      <c r="AY641" s="298"/>
      <c r="AZ641" s="299"/>
      <c r="BA641" s="298"/>
      <c r="BB641" s="299"/>
      <c r="BC641" s="296"/>
      <c r="BD641" s="297"/>
      <c r="BE641" s="296"/>
      <c r="BF641" s="297"/>
      <c r="BG641" s="298"/>
      <c r="BH641" s="299"/>
      <c r="BI641" s="298"/>
      <c r="BJ641" s="299"/>
      <c r="BK641" s="296"/>
      <c r="BL641" s="297"/>
      <c r="BM641" s="296"/>
      <c r="BN641" s="297"/>
      <c r="BO641" s="300"/>
      <c r="BP641" s="300"/>
      <c r="BQ641" s="300"/>
      <c r="BR641" s="66"/>
      <c r="BS641" s="301"/>
      <c r="BT641" s="302"/>
      <c r="BU641" s="324"/>
      <c r="BV641" s="324"/>
      <c r="BW641" s="324"/>
      <c r="BX641" s="324"/>
      <c r="BY641" s="324"/>
      <c r="BZ641" s="324"/>
      <c r="CA641" s="324"/>
      <c r="CB641" s="293"/>
      <c r="CC641" s="294"/>
      <c r="CD641" s="294"/>
      <c r="CE641" s="294"/>
      <c r="CF641" s="294"/>
      <c r="CG641" s="294"/>
      <c r="CH641" s="295"/>
      <c r="CI641" s="62">
        <f t="shared" si="29"/>
        <v>0</v>
      </c>
    </row>
    <row r="642" spans="1:87" ht="35.1" customHeight="1" x14ac:dyDescent="0.25">
      <c r="A642" s="40">
        <f t="shared" si="31"/>
        <v>630</v>
      </c>
      <c r="B642" s="304"/>
      <c r="C642" s="304"/>
      <c r="D642" s="305"/>
      <c r="E642" s="305"/>
      <c r="F642" s="305"/>
      <c r="G642" s="306"/>
      <c r="H642" s="307"/>
      <c r="I642" s="47"/>
      <c r="J642" s="72"/>
      <c r="K642" s="308"/>
      <c r="L642" s="308"/>
      <c r="M642" s="309"/>
      <c r="N642" s="309"/>
      <c r="O642" s="310"/>
      <c r="P642" s="310"/>
      <c r="Q642" s="311"/>
      <c r="R642" s="311"/>
      <c r="S642" s="298"/>
      <c r="T642" s="299"/>
      <c r="U642" s="298"/>
      <c r="V642" s="299"/>
      <c r="W642" s="312"/>
      <c r="X642" s="313"/>
      <c r="Y642" s="312"/>
      <c r="Z642" s="313"/>
      <c r="AA642" s="298"/>
      <c r="AB642" s="299"/>
      <c r="AC642" s="298"/>
      <c r="AD642" s="299"/>
      <c r="AE642" s="312"/>
      <c r="AF642" s="313"/>
      <c r="AG642" s="312"/>
      <c r="AH642" s="313"/>
      <c r="AI642" s="298"/>
      <c r="AJ642" s="299"/>
      <c r="AK642" s="298"/>
      <c r="AL642" s="299"/>
      <c r="AM642" s="312"/>
      <c r="AN642" s="313"/>
      <c r="AO642" s="312"/>
      <c r="AP642" s="313"/>
      <c r="AQ642" s="298"/>
      <c r="AR642" s="299"/>
      <c r="AS642" s="298"/>
      <c r="AT642" s="299"/>
      <c r="AU642" s="312"/>
      <c r="AV642" s="313"/>
      <c r="AW642" s="312"/>
      <c r="AX642" s="313"/>
      <c r="AY642" s="298"/>
      <c r="AZ642" s="299"/>
      <c r="BA642" s="298"/>
      <c r="BB642" s="299"/>
      <c r="BC642" s="312"/>
      <c r="BD642" s="313"/>
      <c r="BE642" s="312"/>
      <c r="BF642" s="313"/>
      <c r="BG642" s="298"/>
      <c r="BH642" s="299"/>
      <c r="BI642" s="298"/>
      <c r="BJ642" s="299"/>
      <c r="BK642" s="312"/>
      <c r="BL642" s="313"/>
      <c r="BM642" s="312"/>
      <c r="BN642" s="313"/>
      <c r="BO642" s="300"/>
      <c r="BP642" s="300"/>
      <c r="BQ642" s="300"/>
      <c r="BR642" s="66"/>
      <c r="BS642" s="314"/>
      <c r="BT642" s="315"/>
      <c r="BU642" s="324"/>
      <c r="BV642" s="324"/>
      <c r="BW642" s="324"/>
      <c r="BX642" s="324"/>
      <c r="BY642" s="324"/>
      <c r="BZ642" s="324"/>
      <c r="CA642" s="324"/>
      <c r="CB642" s="293"/>
      <c r="CC642" s="294"/>
      <c r="CD642" s="294"/>
      <c r="CE642" s="294"/>
      <c r="CF642" s="294"/>
      <c r="CG642" s="294"/>
      <c r="CH642" s="295"/>
      <c r="CI642" s="62">
        <f t="shared" si="29"/>
        <v>0</v>
      </c>
    </row>
    <row r="643" spans="1:87" ht="35.1" customHeight="1" x14ac:dyDescent="0.25">
      <c r="A643" s="40">
        <f>ROW(A631)</f>
        <v>631</v>
      </c>
      <c r="B643" s="305"/>
      <c r="C643" s="305"/>
      <c r="D643" s="316"/>
      <c r="E643" s="316"/>
      <c r="F643" s="316"/>
      <c r="G643" s="317"/>
      <c r="H643" s="318"/>
      <c r="I643" s="47"/>
      <c r="J643" s="71"/>
      <c r="K643" s="308"/>
      <c r="L643" s="308"/>
      <c r="M643" s="319"/>
      <c r="N643" s="319"/>
      <c r="O643" s="310"/>
      <c r="P643" s="310"/>
      <c r="Q643" s="320"/>
      <c r="R643" s="320"/>
      <c r="S643" s="298"/>
      <c r="T643" s="299"/>
      <c r="U643" s="298"/>
      <c r="V643" s="299"/>
      <c r="W643" s="296"/>
      <c r="X643" s="297"/>
      <c r="Y643" s="296"/>
      <c r="Z643" s="297"/>
      <c r="AA643" s="298"/>
      <c r="AB643" s="299"/>
      <c r="AC643" s="298"/>
      <c r="AD643" s="299"/>
      <c r="AE643" s="296"/>
      <c r="AF643" s="297"/>
      <c r="AG643" s="296"/>
      <c r="AH643" s="297"/>
      <c r="AI643" s="298"/>
      <c r="AJ643" s="299"/>
      <c r="AK643" s="298"/>
      <c r="AL643" s="299"/>
      <c r="AM643" s="296"/>
      <c r="AN643" s="297"/>
      <c r="AO643" s="296"/>
      <c r="AP643" s="297"/>
      <c r="AQ643" s="298"/>
      <c r="AR643" s="299"/>
      <c r="AS643" s="298"/>
      <c r="AT643" s="299"/>
      <c r="AU643" s="296"/>
      <c r="AV643" s="297"/>
      <c r="AW643" s="296"/>
      <c r="AX643" s="297"/>
      <c r="AY643" s="298"/>
      <c r="AZ643" s="299"/>
      <c r="BA643" s="298"/>
      <c r="BB643" s="299"/>
      <c r="BC643" s="296"/>
      <c r="BD643" s="297"/>
      <c r="BE643" s="296"/>
      <c r="BF643" s="297"/>
      <c r="BG643" s="298"/>
      <c r="BH643" s="299"/>
      <c r="BI643" s="298"/>
      <c r="BJ643" s="299"/>
      <c r="BK643" s="296"/>
      <c r="BL643" s="297"/>
      <c r="BM643" s="296"/>
      <c r="BN643" s="297"/>
      <c r="BO643" s="321"/>
      <c r="BP643" s="322"/>
      <c r="BQ643" s="323"/>
      <c r="BR643" s="66"/>
      <c r="BS643" s="301"/>
      <c r="BT643" s="302"/>
      <c r="BU643" s="324"/>
      <c r="BV643" s="324"/>
      <c r="BW643" s="324"/>
      <c r="BX643" s="324"/>
      <c r="BY643" s="324"/>
      <c r="BZ643" s="324"/>
      <c r="CA643" s="324"/>
      <c r="CB643" s="293"/>
      <c r="CC643" s="294"/>
      <c r="CD643" s="294"/>
      <c r="CE643" s="294"/>
      <c r="CF643" s="294"/>
      <c r="CG643" s="294"/>
      <c r="CH643" s="295"/>
      <c r="CI643" s="62">
        <f t="shared" si="29"/>
        <v>0</v>
      </c>
    </row>
    <row r="644" spans="1:87" ht="35.1" customHeight="1" x14ac:dyDescent="0.25">
      <c r="A644" s="40">
        <f t="shared" si="31"/>
        <v>632</v>
      </c>
      <c r="B644" s="304"/>
      <c r="C644" s="304"/>
      <c r="D644" s="305"/>
      <c r="E644" s="305"/>
      <c r="F644" s="305"/>
      <c r="G644" s="306"/>
      <c r="H644" s="307"/>
      <c r="I644" s="47"/>
      <c r="J644" s="72"/>
      <c r="K644" s="308"/>
      <c r="L644" s="308"/>
      <c r="M644" s="309"/>
      <c r="N644" s="309"/>
      <c r="O644" s="310"/>
      <c r="P644" s="310"/>
      <c r="Q644" s="311"/>
      <c r="R644" s="311"/>
      <c r="S644" s="298"/>
      <c r="T644" s="299"/>
      <c r="U644" s="298"/>
      <c r="V644" s="299"/>
      <c r="W644" s="312"/>
      <c r="X644" s="313"/>
      <c r="Y644" s="312"/>
      <c r="Z644" s="313"/>
      <c r="AA644" s="298"/>
      <c r="AB644" s="299"/>
      <c r="AC644" s="298"/>
      <c r="AD644" s="299"/>
      <c r="AE644" s="312"/>
      <c r="AF644" s="313"/>
      <c r="AG644" s="312"/>
      <c r="AH644" s="313"/>
      <c r="AI644" s="298"/>
      <c r="AJ644" s="299"/>
      <c r="AK644" s="298"/>
      <c r="AL644" s="299"/>
      <c r="AM644" s="312"/>
      <c r="AN644" s="313"/>
      <c r="AO644" s="312"/>
      <c r="AP644" s="313"/>
      <c r="AQ644" s="298"/>
      <c r="AR644" s="299"/>
      <c r="AS644" s="298"/>
      <c r="AT644" s="299"/>
      <c r="AU644" s="312"/>
      <c r="AV644" s="313"/>
      <c r="AW644" s="312"/>
      <c r="AX644" s="313"/>
      <c r="AY644" s="298"/>
      <c r="AZ644" s="299"/>
      <c r="BA644" s="298"/>
      <c r="BB644" s="299"/>
      <c r="BC644" s="312"/>
      <c r="BD644" s="313"/>
      <c r="BE644" s="312"/>
      <c r="BF644" s="313"/>
      <c r="BG644" s="298"/>
      <c r="BH644" s="299"/>
      <c r="BI644" s="298"/>
      <c r="BJ644" s="299"/>
      <c r="BK644" s="312"/>
      <c r="BL644" s="313"/>
      <c r="BM644" s="312"/>
      <c r="BN644" s="313"/>
      <c r="BO644" s="300"/>
      <c r="BP644" s="300"/>
      <c r="BQ644" s="300"/>
      <c r="BR644" s="66"/>
      <c r="BS644" s="314"/>
      <c r="BT644" s="315"/>
      <c r="BU644" s="324"/>
      <c r="BV644" s="324"/>
      <c r="BW644" s="324"/>
      <c r="BX644" s="324"/>
      <c r="BY644" s="324"/>
      <c r="BZ644" s="324"/>
      <c r="CA644" s="324"/>
      <c r="CB644" s="293"/>
      <c r="CC644" s="294"/>
      <c r="CD644" s="294"/>
      <c r="CE644" s="294"/>
      <c r="CF644" s="294"/>
      <c r="CG644" s="294"/>
      <c r="CH644" s="295"/>
      <c r="CI644" s="62">
        <f t="shared" si="29"/>
        <v>0</v>
      </c>
    </row>
    <row r="645" spans="1:87" ht="35.1" customHeight="1" x14ac:dyDescent="0.25">
      <c r="A645" s="40">
        <f t="shared" si="31"/>
        <v>633</v>
      </c>
      <c r="B645" s="305"/>
      <c r="C645" s="305"/>
      <c r="D645" s="316"/>
      <c r="E645" s="316"/>
      <c r="F645" s="316"/>
      <c r="G645" s="317"/>
      <c r="H645" s="318"/>
      <c r="I645" s="47"/>
      <c r="J645" s="71"/>
      <c r="K645" s="308"/>
      <c r="L645" s="308"/>
      <c r="M645" s="319"/>
      <c r="N645" s="319"/>
      <c r="O645" s="310"/>
      <c r="P645" s="310"/>
      <c r="Q645" s="320"/>
      <c r="R645" s="320"/>
      <c r="S645" s="298"/>
      <c r="T645" s="299"/>
      <c r="U645" s="298"/>
      <c r="V645" s="299"/>
      <c r="W645" s="296"/>
      <c r="X645" s="297"/>
      <c r="Y645" s="296"/>
      <c r="Z645" s="297"/>
      <c r="AA645" s="298"/>
      <c r="AB645" s="299"/>
      <c r="AC645" s="298"/>
      <c r="AD645" s="299"/>
      <c r="AE645" s="296"/>
      <c r="AF645" s="297"/>
      <c r="AG645" s="296"/>
      <c r="AH645" s="297"/>
      <c r="AI645" s="298"/>
      <c r="AJ645" s="299"/>
      <c r="AK645" s="298"/>
      <c r="AL645" s="299"/>
      <c r="AM645" s="296"/>
      <c r="AN645" s="297"/>
      <c r="AO645" s="296"/>
      <c r="AP645" s="297"/>
      <c r="AQ645" s="298"/>
      <c r="AR645" s="299"/>
      <c r="AS645" s="298"/>
      <c r="AT645" s="299"/>
      <c r="AU645" s="296"/>
      <c r="AV645" s="297"/>
      <c r="AW645" s="296"/>
      <c r="AX645" s="297"/>
      <c r="AY645" s="298"/>
      <c r="AZ645" s="299"/>
      <c r="BA645" s="298"/>
      <c r="BB645" s="299"/>
      <c r="BC645" s="296"/>
      <c r="BD645" s="297"/>
      <c r="BE645" s="296"/>
      <c r="BF645" s="297"/>
      <c r="BG645" s="298"/>
      <c r="BH645" s="299"/>
      <c r="BI645" s="298"/>
      <c r="BJ645" s="299"/>
      <c r="BK645" s="296"/>
      <c r="BL645" s="297"/>
      <c r="BM645" s="296"/>
      <c r="BN645" s="297"/>
      <c r="BO645" s="300"/>
      <c r="BP645" s="300"/>
      <c r="BQ645" s="300"/>
      <c r="BR645" s="66"/>
      <c r="BS645" s="301"/>
      <c r="BT645" s="302"/>
      <c r="BU645" s="324"/>
      <c r="BV645" s="324"/>
      <c r="BW645" s="324"/>
      <c r="BX645" s="324"/>
      <c r="BY645" s="324"/>
      <c r="BZ645" s="324"/>
      <c r="CA645" s="324"/>
      <c r="CB645" s="293"/>
      <c r="CC645" s="294"/>
      <c r="CD645" s="294"/>
      <c r="CE645" s="294"/>
      <c r="CF645" s="294"/>
      <c r="CG645" s="294"/>
      <c r="CH645" s="295"/>
      <c r="CI645" s="62">
        <f t="shared" si="29"/>
        <v>0</v>
      </c>
    </row>
    <row r="646" spans="1:87" ht="35.1" customHeight="1" x14ac:dyDescent="0.25">
      <c r="A646" s="40">
        <f t="shared" si="31"/>
        <v>634</v>
      </c>
      <c r="B646" s="304"/>
      <c r="C646" s="304"/>
      <c r="D646" s="305"/>
      <c r="E646" s="305"/>
      <c r="F646" s="305"/>
      <c r="G646" s="306"/>
      <c r="H646" s="307"/>
      <c r="I646" s="47"/>
      <c r="J646" s="72"/>
      <c r="K646" s="308"/>
      <c r="L646" s="308"/>
      <c r="M646" s="309"/>
      <c r="N646" s="309"/>
      <c r="O646" s="310"/>
      <c r="P646" s="310"/>
      <c r="Q646" s="311"/>
      <c r="R646" s="311"/>
      <c r="S646" s="298"/>
      <c r="T646" s="299"/>
      <c r="U646" s="298"/>
      <c r="V646" s="299"/>
      <c r="W646" s="312"/>
      <c r="X646" s="313"/>
      <c r="Y646" s="312"/>
      <c r="Z646" s="313"/>
      <c r="AA646" s="298"/>
      <c r="AB646" s="299"/>
      <c r="AC646" s="298"/>
      <c r="AD646" s="299"/>
      <c r="AE646" s="312"/>
      <c r="AF646" s="313"/>
      <c r="AG646" s="312"/>
      <c r="AH646" s="313"/>
      <c r="AI646" s="298"/>
      <c r="AJ646" s="299"/>
      <c r="AK646" s="298"/>
      <c r="AL646" s="299"/>
      <c r="AM646" s="312"/>
      <c r="AN646" s="313"/>
      <c r="AO646" s="312"/>
      <c r="AP646" s="313"/>
      <c r="AQ646" s="298"/>
      <c r="AR646" s="299"/>
      <c r="AS646" s="298"/>
      <c r="AT646" s="299"/>
      <c r="AU646" s="312"/>
      <c r="AV646" s="313"/>
      <c r="AW646" s="312"/>
      <c r="AX646" s="313"/>
      <c r="AY646" s="298"/>
      <c r="AZ646" s="299"/>
      <c r="BA646" s="298"/>
      <c r="BB646" s="299"/>
      <c r="BC646" s="312"/>
      <c r="BD646" s="313"/>
      <c r="BE646" s="312"/>
      <c r="BF646" s="313"/>
      <c r="BG646" s="298"/>
      <c r="BH646" s="299"/>
      <c r="BI646" s="298"/>
      <c r="BJ646" s="299"/>
      <c r="BK646" s="312"/>
      <c r="BL646" s="313"/>
      <c r="BM646" s="312"/>
      <c r="BN646" s="313"/>
      <c r="BO646" s="300"/>
      <c r="BP646" s="300"/>
      <c r="BQ646" s="300"/>
      <c r="BR646" s="66"/>
      <c r="BS646" s="314"/>
      <c r="BT646" s="315"/>
      <c r="BU646" s="324"/>
      <c r="BV646" s="324"/>
      <c r="BW646" s="324"/>
      <c r="BX646" s="324"/>
      <c r="BY646" s="324"/>
      <c r="BZ646" s="324"/>
      <c r="CA646" s="324"/>
      <c r="CB646" s="293"/>
      <c r="CC646" s="294"/>
      <c r="CD646" s="294"/>
      <c r="CE646" s="294"/>
      <c r="CF646" s="294"/>
      <c r="CG646" s="294"/>
      <c r="CH646" s="295"/>
      <c r="CI646" s="62">
        <f t="shared" si="29"/>
        <v>0</v>
      </c>
    </row>
    <row r="647" spans="1:87" ht="35.1" customHeight="1" x14ac:dyDescent="0.25">
      <c r="A647" s="40">
        <f t="shared" si="31"/>
        <v>635</v>
      </c>
      <c r="B647" s="305"/>
      <c r="C647" s="305"/>
      <c r="D647" s="316"/>
      <c r="E647" s="316"/>
      <c r="F647" s="316"/>
      <c r="G647" s="317"/>
      <c r="H647" s="318"/>
      <c r="I647" s="47"/>
      <c r="J647" s="71"/>
      <c r="K647" s="308"/>
      <c r="L647" s="308"/>
      <c r="M647" s="319"/>
      <c r="N647" s="319"/>
      <c r="O647" s="310"/>
      <c r="P647" s="310"/>
      <c r="Q647" s="320"/>
      <c r="R647" s="320"/>
      <c r="S647" s="298"/>
      <c r="T647" s="299"/>
      <c r="U647" s="298"/>
      <c r="V647" s="299"/>
      <c r="W647" s="296"/>
      <c r="X647" s="297"/>
      <c r="Y647" s="296"/>
      <c r="Z647" s="297"/>
      <c r="AA647" s="298"/>
      <c r="AB647" s="299"/>
      <c r="AC647" s="298"/>
      <c r="AD647" s="299"/>
      <c r="AE647" s="296"/>
      <c r="AF647" s="297"/>
      <c r="AG647" s="296"/>
      <c r="AH647" s="297"/>
      <c r="AI647" s="298"/>
      <c r="AJ647" s="299"/>
      <c r="AK647" s="298"/>
      <c r="AL647" s="299"/>
      <c r="AM647" s="296"/>
      <c r="AN647" s="297"/>
      <c r="AO647" s="296"/>
      <c r="AP647" s="297"/>
      <c r="AQ647" s="298"/>
      <c r="AR647" s="299"/>
      <c r="AS647" s="298"/>
      <c r="AT647" s="299"/>
      <c r="AU647" s="296"/>
      <c r="AV647" s="297"/>
      <c r="AW647" s="296"/>
      <c r="AX647" s="297"/>
      <c r="AY647" s="298"/>
      <c r="AZ647" s="299"/>
      <c r="BA647" s="298"/>
      <c r="BB647" s="299"/>
      <c r="BC647" s="296"/>
      <c r="BD647" s="297"/>
      <c r="BE647" s="296"/>
      <c r="BF647" s="297"/>
      <c r="BG647" s="298"/>
      <c r="BH647" s="299"/>
      <c r="BI647" s="298"/>
      <c r="BJ647" s="299"/>
      <c r="BK647" s="296"/>
      <c r="BL647" s="297"/>
      <c r="BM647" s="296"/>
      <c r="BN647" s="297"/>
      <c r="BO647" s="300"/>
      <c r="BP647" s="300"/>
      <c r="BQ647" s="300"/>
      <c r="BR647" s="66"/>
      <c r="BS647" s="301"/>
      <c r="BT647" s="302"/>
      <c r="BU647" s="324"/>
      <c r="BV647" s="324"/>
      <c r="BW647" s="324"/>
      <c r="BX647" s="324"/>
      <c r="BY647" s="324"/>
      <c r="BZ647" s="324"/>
      <c r="CA647" s="324"/>
      <c r="CB647" s="293"/>
      <c r="CC647" s="294"/>
      <c r="CD647" s="294"/>
      <c r="CE647" s="294"/>
      <c r="CF647" s="294"/>
      <c r="CG647" s="294"/>
      <c r="CH647" s="295"/>
      <c r="CI647" s="62">
        <f t="shared" si="29"/>
        <v>0</v>
      </c>
    </row>
    <row r="648" spans="1:87" ht="35.1" customHeight="1" x14ac:dyDescent="0.25">
      <c r="A648" s="40">
        <f t="shared" si="31"/>
        <v>636</v>
      </c>
      <c r="B648" s="304"/>
      <c r="C648" s="304"/>
      <c r="D648" s="305"/>
      <c r="E648" s="305"/>
      <c r="F648" s="305"/>
      <c r="G648" s="306"/>
      <c r="H648" s="307"/>
      <c r="I648" s="47"/>
      <c r="J648" s="72"/>
      <c r="K648" s="308"/>
      <c r="L648" s="308"/>
      <c r="M648" s="309"/>
      <c r="N648" s="309"/>
      <c r="O648" s="310"/>
      <c r="P648" s="310"/>
      <c r="Q648" s="311"/>
      <c r="R648" s="311"/>
      <c r="S648" s="298"/>
      <c r="T648" s="299"/>
      <c r="U648" s="298"/>
      <c r="V648" s="299"/>
      <c r="W648" s="312"/>
      <c r="X648" s="313"/>
      <c r="Y648" s="312"/>
      <c r="Z648" s="313"/>
      <c r="AA648" s="298"/>
      <c r="AB648" s="299"/>
      <c r="AC648" s="298"/>
      <c r="AD648" s="299"/>
      <c r="AE648" s="312"/>
      <c r="AF648" s="313"/>
      <c r="AG648" s="312"/>
      <c r="AH648" s="313"/>
      <c r="AI648" s="298"/>
      <c r="AJ648" s="299"/>
      <c r="AK648" s="298"/>
      <c r="AL648" s="299"/>
      <c r="AM648" s="312"/>
      <c r="AN648" s="313"/>
      <c r="AO648" s="312"/>
      <c r="AP648" s="313"/>
      <c r="AQ648" s="298"/>
      <c r="AR648" s="299"/>
      <c r="AS648" s="298"/>
      <c r="AT648" s="299"/>
      <c r="AU648" s="312"/>
      <c r="AV648" s="313"/>
      <c r="AW648" s="312"/>
      <c r="AX648" s="313"/>
      <c r="AY648" s="298"/>
      <c r="AZ648" s="299"/>
      <c r="BA648" s="298"/>
      <c r="BB648" s="299"/>
      <c r="BC648" s="312"/>
      <c r="BD648" s="313"/>
      <c r="BE648" s="312"/>
      <c r="BF648" s="313"/>
      <c r="BG648" s="298"/>
      <c r="BH648" s="299"/>
      <c r="BI648" s="298"/>
      <c r="BJ648" s="299"/>
      <c r="BK648" s="312"/>
      <c r="BL648" s="313"/>
      <c r="BM648" s="312"/>
      <c r="BN648" s="313"/>
      <c r="BO648" s="300"/>
      <c r="BP648" s="300"/>
      <c r="BQ648" s="300"/>
      <c r="BR648" s="66"/>
      <c r="BS648" s="314"/>
      <c r="BT648" s="315"/>
      <c r="BU648" s="324"/>
      <c r="BV648" s="324"/>
      <c r="BW648" s="324"/>
      <c r="BX648" s="324"/>
      <c r="BY648" s="324"/>
      <c r="BZ648" s="324"/>
      <c r="CA648" s="324"/>
      <c r="CB648" s="293"/>
      <c r="CC648" s="294"/>
      <c r="CD648" s="294"/>
      <c r="CE648" s="294"/>
      <c r="CF648" s="294"/>
      <c r="CG648" s="294"/>
      <c r="CH648" s="295"/>
      <c r="CI648" s="62">
        <f t="shared" si="29"/>
        <v>0</v>
      </c>
    </row>
    <row r="649" spans="1:87" ht="35.1" customHeight="1" x14ac:dyDescent="0.25">
      <c r="A649" s="40">
        <f t="shared" si="31"/>
        <v>637</v>
      </c>
      <c r="B649" s="305"/>
      <c r="C649" s="305"/>
      <c r="D649" s="316"/>
      <c r="E649" s="316"/>
      <c r="F649" s="316"/>
      <c r="G649" s="317"/>
      <c r="H649" s="318"/>
      <c r="I649" s="47"/>
      <c r="J649" s="71"/>
      <c r="K649" s="308"/>
      <c r="L649" s="308"/>
      <c r="M649" s="319"/>
      <c r="N649" s="319"/>
      <c r="O649" s="310"/>
      <c r="P649" s="310"/>
      <c r="Q649" s="320"/>
      <c r="R649" s="320"/>
      <c r="S649" s="298"/>
      <c r="T649" s="299"/>
      <c r="U649" s="298"/>
      <c r="V649" s="299"/>
      <c r="W649" s="296"/>
      <c r="X649" s="297"/>
      <c r="Y649" s="296"/>
      <c r="Z649" s="297"/>
      <c r="AA649" s="298"/>
      <c r="AB649" s="299"/>
      <c r="AC649" s="298"/>
      <c r="AD649" s="299"/>
      <c r="AE649" s="296"/>
      <c r="AF649" s="297"/>
      <c r="AG649" s="296"/>
      <c r="AH649" s="297"/>
      <c r="AI649" s="298"/>
      <c r="AJ649" s="299"/>
      <c r="AK649" s="298"/>
      <c r="AL649" s="299"/>
      <c r="AM649" s="296"/>
      <c r="AN649" s="297"/>
      <c r="AO649" s="296"/>
      <c r="AP649" s="297"/>
      <c r="AQ649" s="298"/>
      <c r="AR649" s="299"/>
      <c r="AS649" s="298"/>
      <c r="AT649" s="299"/>
      <c r="AU649" s="296"/>
      <c r="AV649" s="297"/>
      <c r="AW649" s="296"/>
      <c r="AX649" s="297"/>
      <c r="AY649" s="298"/>
      <c r="AZ649" s="299"/>
      <c r="BA649" s="298"/>
      <c r="BB649" s="299"/>
      <c r="BC649" s="296"/>
      <c r="BD649" s="297"/>
      <c r="BE649" s="296"/>
      <c r="BF649" s="297"/>
      <c r="BG649" s="298"/>
      <c r="BH649" s="299"/>
      <c r="BI649" s="298"/>
      <c r="BJ649" s="299"/>
      <c r="BK649" s="296"/>
      <c r="BL649" s="297"/>
      <c r="BM649" s="296"/>
      <c r="BN649" s="297"/>
      <c r="BO649" s="300"/>
      <c r="BP649" s="300"/>
      <c r="BQ649" s="300"/>
      <c r="BR649" s="66"/>
      <c r="BS649" s="301"/>
      <c r="BT649" s="302"/>
      <c r="BU649" s="324"/>
      <c r="BV649" s="324"/>
      <c r="BW649" s="324"/>
      <c r="BX649" s="324"/>
      <c r="BY649" s="324"/>
      <c r="BZ649" s="324"/>
      <c r="CA649" s="324"/>
      <c r="CB649" s="293"/>
      <c r="CC649" s="294"/>
      <c r="CD649" s="294"/>
      <c r="CE649" s="294"/>
      <c r="CF649" s="294"/>
      <c r="CG649" s="294"/>
      <c r="CH649" s="295"/>
      <c r="CI649" s="62">
        <f t="shared" si="29"/>
        <v>0</v>
      </c>
    </row>
    <row r="650" spans="1:87" ht="35.1" customHeight="1" x14ac:dyDescent="0.25">
      <c r="A650" s="40">
        <f t="shared" si="31"/>
        <v>638</v>
      </c>
      <c r="B650" s="304"/>
      <c r="C650" s="304"/>
      <c r="D650" s="305"/>
      <c r="E650" s="305"/>
      <c r="F650" s="305"/>
      <c r="G650" s="306"/>
      <c r="H650" s="307"/>
      <c r="I650" s="47"/>
      <c r="J650" s="72"/>
      <c r="K650" s="308"/>
      <c r="L650" s="308"/>
      <c r="M650" s="309"/>
      <c r="N650" s="309"/>
      <c r="O650" s="310"/>
      <c r="P650" s="310"/>
      <c r="Q650" s="311"/>
      <c r="R650" s="311"/>
      <c r="S650" s="298"/>
      <c r="T650" s="299"/>
      <c r="U650" s="298"/>
      <c r="V650" s="299"/>
      <c r="W650" s="312"/>
      <c r="X650" s="313"/>
      <c r="Y650" s="312"/>
      <c r="Z650" s="313"/>
      <c r="AA650" s="298"/>
      <c r="AB650" s="299"/>
      <c r="AC650" s="298"/>
      <c r="AD650" s="299"/>
      <c r="AE650" s="312"/>
      <c r="AF650" s="313"/>
      <c r="AG650" s="312"/>
      <c r="AH650" s="313"/>
      <c r="AI650" s="298"/>
      <c r="AJ650" s="299"/>
      <c r="AK650" s="298"/>
      <c r="AL650" s="299"/>
      <c r="AM650" s="312"/>
      <c r="AN650" s="313"/>
      <c r="AO650" s="312"/>
      <c r="AP650" s="313"/>
      <c r="AQ650" s="298"/>
      <c r="AR650" s="299"/>
      <c r="AS650" s="298"/>
      <c r="AT650" s="299"/>
      <c r="AU650" s="312"/>
      <c r="AV650" s="313"/>
      <c r="AW650" s="312"/>
      <c r="AX650" s="313"/>
      <c r="AY650" s="298"/>
      <c r="AZ650" s="299"/>
      <c r="BA650" s="298"/>
      <c r="BB650" s="299"/>
      <c r="BC650" s="312"/>
      <c r="BD650" s="313"/>
      <c r="BE650" s="312"/>
      <c r="BF650" s="313"/>
      <c r="BG650" s="298"/>
      <c r="BH650" s="299"/>
      <c r="BI650" s="298"/>
      <c r="BJ650" s="299"/>
      <c r="BK650" s="312"/>
      <c r="BL650" s="313"/>
      <c r="BM650" s="312"/>
      <c r="BN650" s="313"/>
      <c r="BO650" s="300"/>
      <c r="BP650" s="300"/>
      <c r="BQ650" s="300"/>
      <c r="BR650" s="66"/>
      <c r="BS650" s="314"/>
      <c r="BT650" s="315"/>
      <c r="BU650" s="324"/>
      <c r="BV650" s="324"/>
      <c r="BW650" s="324"/>
      <c r="BX650" s="324"/>
      <c r="BY650" s="324"/>
      <c r="BZ650" s="324"/>
      <c r="CA650" s="324"/>
      <c r="CB650" s="293"/>
      <c r="CC650" s="294"/>
      <c r="CD650" s="294"/>
      <c r="CE650" s="294"/>
      <c r="CF650" s="294"/>
      <c r="CG650" s="294"/>
      <c r="CH650" s="295"/>
      <c r="CI650" s="62">
        <f t="shared" si="29"/>
        <v>0</v>
      </c>
    </row>
    <row r="651" spans="1:87" ht="35.1" customHeight="1" x14ac:dyDescent="0.25">
      <c r="A651" s="40">
        <f t="shared" si="31"/>
        <v>639</v>
      </c>
      <c r="B651" s="305"/>
      <c r="C651" s="305"/>
      <c r="D651" s="316"/>
      <c r="E651" s="316"/>
      <c r="F651" s="316"/>
      <c r="G651" s="317"/>
      <c r="H651" s="318"/>
      <c r="I651" s="47"/>
      <c r="J651" s="71"/>
      <c r="K651" s="308"/>
      <c r="L651" s="308"/>
      <c r="M651" s="319"/>
      <c r="N651" s="319"/>
      <c r="O651" s="310"/>
      <c r="P651" s="310"/>
      <c r="Q651" s="320"/>
      <c r="R651" s="320"/>
      <c r="S651" s="298"/>
      <c r="T651" s="299"/>
      <c r="U651" s="298"/>
      <c r="V651" s="299"/>
      <c r="W651" s="296"/>
      <c r="X651" s="297"/>
      <c r="Y651" s="296"/>
      <c r="Z651" s="297"/>
      <c r="AA651" s="298"/>
      <c r="AB651" s="299"/>
      <c r="AC651" s="298"/>
      <c r="AD651" s="299"/>
      <c r="AE651" s="296"/>
      <c r="AF651" s="297"/>
      <c r="AG651" s="296"/>
      <c r="AH651" s="297"/>
      <c r="AI651" s="298"/>
      <c r="AJ651" s="299"/>
      <c r="AK651" s="298"/>
      <c r="AL651" s="299"/>
      <c r="AM651" s="296"/>
      <c r="AN651" s="297"/>
      <c r="AO651" s="296"/>
      <c r="AP651" s="297"/>
      <c r="AQ651" s="298"/>
      <c r="AR651" s="299"/>
      <c r="AS651" s="298"/>
      <c r="AT651" s="299"/>
      <c r="AU651" s="296"/>
      <c r="AV651" s="297"/>
      <c r="AW651" s="296"/>
      <c r="AX651" s="297"/>
      <c r="AY651" s="298"/>
      <c r="AZ651" s="299"/>
      <c r="BA651" s="298"/>
      <c r="BB651" s="299"/>
      <c r="BC651" s="296"/>
      <c r="BD651" s="297"/>
      <c r="BE651" s="296"/>
      <c r="BF651" s="297"/>
      <c r="BG651" s="298"/>
      <c r="BH651" s="299"/>
      <c r="BI651" s="298"/>
      <c r="BJ651" s="299"/>
      <c r="BK651" s="296"/>
      <c r="BL651" s="297"/>
      <c r="BM651" s="296"/>
      <c r="BN651" s="297"/>
      <c r="BO651" s="300"/>
      <c r="BP651" s="300"/>
      <c r="BQ651" s="300"/>
      <c r="BR651" s="66"/>
      <c r="BS651" s="301"/>
      <c r="BT651" s="302"/>
      <c r="BU651" s="324"/>
      <c r="BV651" s="324"/>
      <c r="BW651" s="324"/>
      <c r="BX651" s="324"/>
      <c r="BY651" s="324"/>
      <c r="BZ651" s="324"/>
      <c r="CA651" s="324"/>
      <c r="CB651" s="293"/>
      <c r="CC651" s="294"/>
      <c r="CD651" s="294"/>
      <c r="CE651" s="294"/>
      <c r="CF651" s="294"/>
      <c r="CG651" s="294"/>
      <c r="CH651" s="295"/>
      <c r="CI651" s="62">
        <f t="shared" si="29"/>
        <v>0</v>
      </c>
    </row>
    <row r="652" spans="1:87" ht="35.1" customHeight="1" x14ac:dyDescent="0.25">
      <c r="A652" s="40">
        <f t="shared" si="31"/>
        <v>640</v>
      </c>
      <c r="B652" s="304"/>
      <c r="C652" s="304"/>
      <c r="D652" s="305"/>
      <c r="E652" s="305"/>
      <c r="F652" s="305"/>
      <c r="G652" s="306"/>
      <c r="H652" s="307"/>
      <c r="I652" s="47"/>
      <c r="J652" s="72"/>
      <c r="K652" s="308"/>
      <c r="L652" s="308"/>
      <c r="M652" s="309"/>
      <c r="N652" s="309"/>
      <c r="O652" s="310"/>
      <c r="P652" s="310"/>
      <c r="Q652" s="311"/>
      <c r="R652" s="311"/>
      <c r="S652" s="298"/>
      <c r="T652" s="299"/>
      <c r="U652" s="298"/>
      <c r="V652" s="299"/>
      <c r="W652" s="312"/>
      <c r="X652" s="313"/>
      <c r="Y652" s="312"/>
      <c r="Z652" s="313"/>
      <c r="AA652" s="298"/>
      <c r="AB652" s="299"/>
      <c r="AC652" s="298"/>
      <c r="AD652" s="299"/>
      <c r="AE652" s="312"/>
      <c r="AF652" s="313"/>
      <c r="AG652" s="312"/>
      <c r="AH652" s="313"/>
      <c r="AI652" s="298"/>
      <c r="AJ652" s="299"/>
      <c r="AK652" s="298"/>
      <c r="AL652" s="299"/>
      <c r="AM652" s="312"/>
      <c r="AN652" s="313"/>
      <c r="AO652" s="312"/>
      <c r="AP652" s="313"/>
      <c r="AQ652" s="298"/>
      <c r="AR652" s="299"/>
      <c r="AS652" s="298"/>
      <c r="AT652" s="299"/>
      <c r="AU652" s="312"/>
      <c r="AV652" s="313"/>
      <c r="AW652" s="312"/>
      <c r="AX652" s="313"/>
      <c r="AY652" s="298"/>
      <c r="AZ652" s="299"/>
      <c r="BA652" s="298"/>
      <c r="BB652" s="299"/>
      <c r="BC652" s="312"/>
      <c r="BD652" s="313"/>
      <c r="BE652" s="312"/>
      <c r="BF652" s="313"/>
      <c r="BG652" s="298"/>
      <c r="BH652" s="299"/>
      <c r="BI652" s="298"/>
      <c r="BJ652" s="299"/>
      <c r="BK652" s="312"/>
      <c r="BL652" s="313"/>
      <c r="BM652" s="312"/>
      <c r="BN652" s="313"/>
      <c r="BO652" s="300"/>
      <c r="BP652" s="300"/>
      <c r="BQ652" s="300"/>
      <c r="BR652" s="66"/>
      <c r="BS652" s="314"/>
      <c r="BT652" s="315"/>
      <c r="BU652" s="324"/>
      <c r="BV652" s="324"/>
      <c r="BW652" s="324"/>
      <c r="BX652" s="324"/>
      <c r="BY652" s="324"/>
      <c r="BZ652" s="324"/>
      <c r="CA652" s="324"/>
      <c r="CB652" s="293"/>
      <c r="CC652" s="294"/>
      <c r="CD652" s="294"/>
      <c r="CE652" s="294"/>
      <c r="CF652" s="294"/>
      <c r="CG652" s="294"/>
      <c r="CH652" s="295"/>
      <c r="CI652" s="62">
        <f t="shared" si="29"/>
        <v>0</v>
      </c>
    </row>
    <row r="653" spans="1:87" ht="35.1" customHeight="1" x14ac:dyDescent="0.25">
      <c r="A653" s="40">
        <f t="shared" si="31"/>
        <v>641</v>
      </c>
      <c r="B653" s="305"/>
      <c r="C653" s="305"/>
      <c r="D653" s="316"/>
      <c r="E653" s="316"/>
      <c r="F653" s="316"/>
      <c r="G653" s="317"/>
      <c r="H653" s="318"/>
      <c r="I653" s="47"/>
      <c r="J653" s="71"/>
      <c r="K653" s="308"/>
      <c r="L653" s="308"/>
      <c r="M653" s="319"/>
      <c r="N653" s="319"/>
      <c r="O653" s="310"/>
      <c r="P653" s="310"/>
      <c r="Q653" s="320"/>
      <c r="R653" s="320"/>
      <c r="S653" s="298"/>
      <c r="T653" s="299"/>
      <c r="U653" s="298"/>
      <c r="V653" s="299"/>
      <c r="W653" s="296"/>
      <c r="X653" s="297"/>
      <c r="Y653" s="296"/>
      <c r="Z653" s="297"/>
      <c r="AA653" s="298"/>
      <c r="AB653" s="299"/>
      <c r="AC653" s="298"/>
      <c r="AD653" s="299"/>
      <c r="AE653" s="296"/>
      <c r="AF653" s="297"/>
      <c r="AG653" s="296"/>
      <c r="AH653" s="297"/>
      <c r="AI653" s="298"/>
      <c r="AJ653" s="299"/>
      <c r="AK653" s="298"/>
      <c r="AL653" s="299"/>
      <c r="AM653" s="296"/>
      <c r="AN653" s="297"/>
      <c r="AO653" s="296"/>
      <c r="AP653" s="297"/>
      <c r="AQ653" s="298"/>
      <c r="AR653" s="299"/>
      <c r="AS653" s="298"/>
      <c r="AT653" s="299"/>
      <c r="AU653" s="296"/>
      <c r="AV653" s="297"/>
      <c r="AW653" s="296"/>
      <c r="AX653" s="297"/>
      <c r="AY653" s="298"/>
      <c r="AZ653" s="299"/>
      <c r="BA653" s="298"/>
      <c r="BB653" s="299"/>
      <c r="BC653" s="296"/>
      <c r="BD653" s="297"/>
      <c r="BE653" s="296"/>
      <c r="BF653" s="297"/>
      <c r="BG653" s="298"/>
      <c r="BH653" s="299"/>
      <c r="BI653" s="298"/>
      <c r="BJ653" s="299"/>
      <c r="BK653" s="296"/>
      <c r="BL653" s="297"/>
      <c r="BM653" s="296"/>
      <c r="BN653" s="297"/>
      <c r="BO653" s="300"/>
      <c r="BP653" s="300"/>
      <c r="BQ653" s="300"/>
      <c r="BR653" s="66"/>
      <c r="BS653" s="301"/>
      <c r="BT653" s="302"/>
      <c r="BU653" s="324"/>
      <c r="BV653" s="324"/>
      <c r="BW653" s="324"/>
      <c r="BX653" s="324"/>
      <c r="BY653" s="324"/>
      <c r="BZ653" s="324"/>
      <c r="CA653" s="324"/>
      <c r="CB653" s="293"/>
      <c r="CC653" s="294"/>
      <c r="CD653" s="294"/>
      <c r="CE653" s="294"/>
      <c r="CF653" s="294"/>
      <c r="CG653" s="294"/>
      <c r="CH653" s="295"/>
      <c r="CI653" s="62">
        <f t="shared" si="29"/>
        <v>0</v>
      </c>
    </row>
    <row r="654" spans="1:87" ht="35.1" customHeight="1" x14ac:dyDescent="0.25">
      <c r="A654" s="40">
        <f t="shared" si="31"/>
        <v>642</v>
      </c>
      <c r="B654" s="304"/>
      <c r="C654" s="304"/>
      <c r="D654" s="305"/>
      <c r="E654" s="305"/>
      <c r="F654" s="305"/>
      <c r="G654" s="306"/>
      <c r="H654" s="307"/>
      <c r="I654" s="47"/>
      <c r="J654" s="72"/>
      <c r="K654" s="308"/>
      <c r="L654" s="308"/>
      <c r="M654" s="309"/>
      <c r="N654" s="309"/>
      <c r="O654" s="310"/>
      <c r="P654" s="310"/>
      <c r="Q654" s="311"/>
      <c r="R654" s="311"/>
      <c r="S654" s="298"/>
      <c r="T654" s="299"/>
      <c r="U654" s="298"/>
      <c r="V654" s="299"/>
      <c r="W654" s="312"/>
      <c r="X654" s="313"/>
      <c r="Y654" s="312"/>
      <c r="Z654" s="313"/>
      <c r="AA654" s="298"/>
      <c r="AB654" s="299"/>
      <c r="AC654" s="298"/>
      <c r="AD654" s="299"/>
      <c r="AE654" s="312"/>
      <c r="AF654" s="313"/>
      <c r="AG654" s="312"/>
      <c r="AH654" s="313"/>
      <c r="AI654" s="298"/>
      <c r="AJ654" s="299"/>
      <c r="AK654" s="298"/>
      <c r="AL654" s="299"/>
      <c r="AM654" s="312"/>
      <c r="AN654" s="313"/>
      <c r="AO654" s="312"/>
      <c r="AP654" s="313"/>
      <c r="AQ654" s="298"/>
      <c r="AR654" s="299"/>
      <c r="AS654" s="298"/>
      <c r="AT654" s="299"/>
      <c r="AU654" s="312"/>
      <c r="AV654" s="313"/>
      <c r="AW654" s="312"/>
      <c r="AX654" s="313"/>
      <c r="AY654" s="298"/>
      <c r="AZ654" s="299"/>
      <c r="BA654" s="298"/>
      <c r="BB654" s="299"/>
      <c r="BC654" s="312"/>
      <c r="BD654" s="313"/>
      <c r="BE654" s="312"/>
      <c r="BF654" s="313"/>
      <c r="BG654" s="298"/>
      <c r="BH654" s="299"/>
      <c r="BI654" s="298"/>
      <c r="BJ654" s="299"/>
      <c r="BK654" s="312"/>
      <c r="BL654" s="313"/>
      <c r="BM654" s="312"/>
      <c r="BN654" s="313"/>
      <c r="BO654" s="300"/>
      <c r="BP654" s="300"/>
      <c r="BQ654" s="300"/>
      <c r="BR654" s="66"/>
      <c r="BS654" s="314"/>
      <c r="BT654" s="315"/>
      <c r="BU654" s="324"/>
      <c r="BV654" s="324"/>
      <c r="BW654" s="324"/>
      <c r="BX654" s="324"/>
      <c r="BY654" s="324"/>
      <c r="BZ654" s="324"/>
      <c r="CA654" s="324"/>
      <c r="CB654" s="293"/>
      <c r="CC654" s="294"/>
      <c r="CD654" s="294"/>
      <c r="CE654" s="294"/>
      <c r="CF654" s="294"/>
      <c r="CG654" s="294"/>
      <c r="CH654" s="295"/>
      <c r="CI654" s="62">
        <f t="shared" ref="CI654:CI717" si="32">BS654-G654</f>
        <v>0</v>
      </c>
    </row>
    <row r="655" spans="1:87" ht="35.1" customHeight="1" x14ac:dyDescent="0.25">
      <c r="A655" s="40">
        <f t="shared" si="31"/>
        <v>643</v>
      </c>
      <c r="B655" s="305"/>
      <c r="C655" s="305"/>
      <c r="D655" s="316"/>
      <c r="E655" s="316"/>
      <c r="F655" s="316"/>
      <c r="G655" s="317"/>
      <c r="H655" s="318"/>
      <c r="I655" s="47"/>
      <c r="J655" s="71"/>
      <c r="K655" s="308"/>
      <c r="L655" s="308"/>
      <c r="M655" s="319"/>
      <c r="N655" s="319"/>
      <c r="O655" s="310"/>
      <c r="P655" s="310"/>
      <c r="Q655" s="320"/>
      <c r="R655" s="320"/>
      <c r="S655" s="298"/>
      <c r="T655" s="299"/>
      <c r="U655" s="298"/>
      <c r="V655" s="299"/>
      <c r="W655" s="296"/>
      <c r="X655" s="297"/>
      <c r="Y655" s="296"/>
      <c r="Z655" s="297"/>
      <c r="AA655" s="298"/>
      <c r="AB655" s="299"/>
      <c r="AC655" s="298"/>
      <c r="AD655" s="299"/>
      <c r="AE655" s="296"/>
      <c r="AF655" s="297"/>
      <c r="AG655" s="296"/>
      <c r="AH655" s="297"/>
      <c r="AI655" s="298"/>
      <c r="AJ655" s="299"/>
      <c r="AK655" s="298"/>
      <c r="AL655" s="299"/>
      <c r="AM655" s="296"/>
      <c r="AN655" s="297"/>
      <c r="AO655" s="296"/>
      <c r="AP655" s="297"/>
      <c r="AQ655" s="298"/>
      <c r="AR655" s="299"/>
      <c r="AS655" s="298"/>
      <c r="AT655" s="299"/>
      <c r="AU655" s="296"/>
      <c r="AV655" s="297"/>
      <c r="AW655" s="296"/>
      <c r="AX655" s="297"/>
      <c r="AY655" s="298"/>
      <c r="AZ655" s="299"/>
      <c r="BA655" s="298"/>
      <c r="BB655" s="299"/>
      <c r="BC655" s="296"/>
      <c r="BD655" s="297"/>
      <c r="BE655" s="296"/>
      <c r="BF655" s="297"/>
      <c r="BG655" s="298"/>
      <c r="BH655" s="299"/>
      <c r="BI655" s="298"/>
      <c r="BJ655" s="299"/>
      <c r="BK655" s="296"/>
      <c r="BL655" s="297"/>
      <c r="BM655" s="296"/>
      <c r="BN655" s="297"/>
      <c r="BO655" s="300"/>
      <c r="BP655" s="300"/>
      <c r="BQ655" s="300"/>
      <c r="BR655" s="66"/>
      <c r="BS655" s="301"/>
      <c r="BT655" s="302"/>
      <c r="BU655" s="324"/>
      <c r="BV655" s="324"/>
      <c r="BW655" s="324"/>
      <c r="BX655" s="324"/>
      <c r="BY655" s="324"/>
      <c r="BZ655" s="324"/>
      <c r="CA655" s="324"/>
      <c r="CB655" s="293"/>
      <c r="CC655" s="294"/>
      <c r="CD655" s="294"/>
      <c r="CE655" s="294"/>
      <c r="CF655" s="294"/>
      <c r="CG655" s="294"/>
      <c r="CH655" s="295"/>
      <c r="CI655" s="62">
        <f t="shared" si="32"/>
        <v>0</v>
      </c>
    </row>
    <row r="656" spans="1:87" ht="35.1" customHeight="1" x14ac:dyDescent="0.25">
      <c r="A656" s="40">
        <f t="shared" si="31"/>
        <v>644</v>
      </c>
      <c r="B656" s="304"/>
      <c r="C656" s="304"/>
      <c r="D656" s="305"/>
      <c r="E656" s="305"/>
      <c r="F656" s="305"/>
      <c r="G656" s="306"/>
      <c r="H656" s="307"/>
      <c r="I656" s="47"/>
      <c r="J656" s="72"/>
      <c r="K656" s="308"/>
      <c r="L656" s="308"/>
      <c r="M656" s="309"/>
      <c r="N656" s="309"/>
      <c r="O656" s="310"/>
      <c r="P656" s="310"/>
      <c r="Q656" s="311"/>
      <c r="R656" s="311"/>
      <c r="S656" s="298"/>
      <c r="T656" s="299"/>
      <c r="U656" s="298"/>
      <c r="V656" s="299"/>
      <c r="W656" s="312"/>
      <c r="X656" s="313"/>
      <c r="Y656" s="312"/>
      <c r="Z656" s="313"/>
      <c r="AA656" s="298"/>
      <c r="AB656" s="299"/>
      <c r="AC656" s="298"/>
      <c r="AD656" s="299"/>
      <c r="AE656" s="312"/>
      <c r="AF656" s="313"/>
      <c r="AG656" s="312"/>
      <c r="AH656" s="313"/>
      <c r="AI656" s="298"/>
      <c r="AJ656" s="299"/>
      <c r="AK656" s="298"/>
      <c r="AL656" s="299"/>
      <c r="AM656" s="312"/>
      <c r="AN656" s="313"/>
      <c r="AO656" s="312"/>
      <c r="AP656" s="313"/>
      <c r="AQ656" s="298"/>
      <c r="AR656" s="299"/>
      <c r="AS656" s="298"/>
      <c r="AT656" s="299"/>
      <c r="AU656" s="312"/>
      <c r="AV656" s="313"/>
      <c r="AW656" s="312"/>
      <c r="AX656" s="313"/>
      <c r="AY656" s="298"/>
      <c r="AZ656" s="299"/>
      <c r="BA656" s="298"/>
      <c r="BB656" s="299"/>
      <c r="BC656" s="312"/>
      <c r="BD656" s="313"/>
      <c r="BE656" s="312"/>
      <c r="BF656" s="313"/>
      <c r="BG656" s="298"/>
      <c r="BH656" s="299"/>
      <c r="BI656" s="298"/>
      <c r="BJ656" s="299"/>
      <c r="BK656" s="312"/>
      <c r="BL656" s="313"/>
      <c r="BM656" s="312"/>
      <c r="BN656" s="313"/>
      <c r="BO656" s="300"/>
      <c r="BP656" s="300"/>
      <c r="BQ656" s="300"/>
      <c r="BR656" s="66"/>
      <c r="BS656" s="314"/>
      <c r="BT656" s="315"/>
      <c r="BU656" s="324"/>
      <c r="BV656" s="324"/>
      <c r="BW656" s="324"/>
      <c r="BX656" s="324"/>
      <c r="BY656" s="324"/>
      <c r="BZ656" s="324"/>
      <c r="CA656" s="324"/>
      <c r="CB656" s="293"/>
      <c r="CC656" s="294"/>
      <c r="CD656" s="294"/>
      <c r="CE656" s="294"/>
      <c r="CF656" s="294"/>
      <c r="CG656" s="294"/>
      <c r="CH656" s="295"/>
      <c r="CI656" s="62">
        <f t="shared" si="32"/>
        <v>0</v>
      </c>
    </row>
    <row r="657" spans="1:87" ht="35.1" customHeight="1" x14ac:dyDescent="0.25">
      <c r="A657" s="40">
        <f>ROW(A645)</f>
        <v>645</v>
      </c>
      <c r="B657" s="305"/>
      <c r="C657" s="305"/>
      <c r="D657" s="316"/>
      <c r="E657" s="316"/>
      <c r="F657" s="316"/>
      <c r="G657" s="317"/>
      <c r="H657" s="318"/>
      <c r="I657" s="47"/>
      <c r="J657" s="71"/>
      <c r="K657" s="308"/>
      <c r="L657" s="308"/>
      <c r="M657" s="319"/>
      <c r="N657" s="319"/>
      <c r="O657" s="310"/>
      <c r="P657" s="310"/>
      <c r="Q657" s="320"/>
      <c r="R657" s="320"/>
      <c r="S657" s="298"/>
      <c r="T657" s="299"/>
      <c r="U657" s="298"/>
      <c r="V657" s="299"/>
      <c r="W657" s="296"/>
      <c r="X657" s="297"/>
      <c r="Y657" s="296"/>
      <c r="Z657" s="297"/>
      <c r="AA657" s="298"/>
      <c r="AB657" s="299"/>
      <c r="AC657" s="298"/>
      <c r="AD657" s="299"/>
      <c r="AE657" s="296"/>
      <c r="AF657" s="297"/>
      <c r="AG657" s="296"/>
      <c r="AH657" s="297"/>
      <c r="AI657" s="298"/>
      <c r="AJ657" s="299"/>
      <c r="AK657" s="298"/>
      <c r="AL657" s="299"/>
      <c r="AM657" s="296"/>
      <c r="AN657" s="297"/>
      <c r="AO657" s="296"/>
      <c r="AP657" s="297"/>
      <c r="AQ657" s="298"/>
      <c r="AR657" s="299"/>
      <c r="AS657" s="298"/>
      <c r="AT657" s="299"/>
      <c r="AU657" s="296"/>
      <c r="AV657" s="297"/>
      <c r="AW657" s="296"/>
      <c r="AX657" s="297"/>
      <c r="AY657" s="298"/>
      <c r="AZ657" s="299"/>
      <c r="BA657" s="298"/>
      <c r="BB657" s="299"/>
      <c r="BC657" s="296"/>
      <c r="BD657" s="297"/>
      <c r="BE657" s="296"/>
      <c r="BF657" s="297"/>
      <c r="BG657" s="298"/>
      <c r="BH657" s="299"/>
      <c r="BI657" s="298"/>
      <c r="BJ657" s="299"/>
      <c r="BK657" s="296"/>
      <c r="BL657" s="297"/>
      <c r="BM657" s="296"/>
      <c r="BN657" s="297"/>
      <c r="BO657" s="321"/>
      <c r="BP657" s="322"/>
      <c r="BQ657" s="323"/>
      <c r="BR657" s="66"/>
      <c r="BS657" s="301"/>
      <c r="BT657" s="302"/>
      <c r="BU657" s="324"/>
      <c r="BV657" s="324"/>
      <c r="BW657" s="324"/>
      <c r="BX657" s="324"/>
      <c r="BY657" s="324"/>
      <c r="BZ657" s="324"/>
      <c r="CA657" s="324"/>
      <c r="CB657" s="293"/>
      <c r="CC657" s="294"/>
      <c r="CD657" s="294"/>
      <c r="CE657" s="294"/>
      <c r="CF657" s="294"/>
      <c r="CG657" s="294"/>
      <c r="CH657" s="295"/>
      <c r="CI657" s="62">
        <f t="shared" si="32"/>
        <v>0</v>
      </c>
    </row>
    <row r="658" spans="1:87" ht="35.1" customHeight="1" x14ac:dyDescent="0.25">
      <c r="A658" s="40">
        <f t="shared" ref="A658:A684" si="33">ROW(A646)</f>
        <v>646</v>
      </c>
      <c r="B658" s="304"/>
      <c r="C658" s="304"/>
      <c r="D658" s="305"/>
      <c r="E658" s="305"/>
      <c r="F658" s="305"/>
      <c r="G658" s="306"/>
      <c r="H658" s="307"/>
      <c r="I658" s="47"/>
      <c r="J658" s="72"/>
      <c r="K658" s="308"/>
      <c r="L658" s="308"/>
      <c r="M658" s="309"/>
      <c r="N658" s="309"/>
      <c r="O658" s="310"/>
      <c r="P658" s="310"/>
      <c r="Q658" s="311"/>
      <c r="R658" s="311"/>
      <c r="S658" s="298"/>
      <c r="T658" s="299"/>
      <c r="U658" s="298"/>
      <c r="V658" s="299"/>
      <c r="W658" s="312"/>
      <c r="X658" s="313"/>
      <c r="Y658" s="312"/>
      <c r="Z658" s="313"/>
      <c r="AA658" s="298"/>
      <c r="AB658" s="299"/>
      <c r="AC658" s="298"/>
      <c r="AD658" s="299"/>
      <c r="AE658" s="312"/>
      <c r="AF658" s="313"/>
      <c r="AG658" s="312"/>
      <c r="AH658" s="313"/>
      <c r="AI658" s="298"/>
      <c r="AJ658" s="299"/>
      <c r="AK658" s="298"/>
      <c r="AL658" s="299"/>
      <c r="AM658" s="312"/>
      <c r="AN658" s="313"/>
      <c r="AO658" s="312"/>
      <c r="AP658" s="313"/>
      <c r="AQ658" s="298"/>
      <c r="AR658" s="299"/>
      <c r="AS658" s="298"/>
      <c r="AT658" s="299"/>
      <c r="AU658" s="312"/>
      <c r="AV658" s="313"/>
      <c r="AW658" s="312"/>
      <c r="AX658" s="313"/>
      <c r="AY658" s="298"/>
      <c r="AZ658" s="299"/>
      <c r="BA658" s="298"/>
      <c r="BB658" s="299"/>
      <c r="BC658" s="312"/>
      <c r="BD658" s="313"/>
      <c r="BE658" s="312"/>
      <c r="BF658" s="313"/>
      <c r="BG658" s="298"/>
      <c r="BH658" s="299"/>
      <c r="BI658" s="298"/>
      <c r="BJ658" s="299"/>
      <c r="BK658" s="312"/>
      <c r="BL658" s="313"/>
      <c r="BM658" s="312"/>
      <c r="BN658" s="313"/>
      <c r="BO658" s="300"/>
      <c r="BP658" s="300"/>
      <c r="BQ658" s="300"/>
      <c r="BR658" s="66"/>
      <c r="BS658" s="314"/>
      <c r="BT658" s="315"/>
      <c r="BU658" s="324"/>
      <c r="BV658" s="324"/>
      <c r="BW658" s="324"/>
      <c r="BX658" s="324"/>
      <c r="BY658" s="324"/>
      <c r="BZ658" s="324"/>
      <c r="CA658" s="324"/>
      <c r="CB658" s="293"/>
      <c r="CC658" s="294"/>
      <c r="CD658" s="294"/>
      <c r="CE658" s="294"/>
      <c r="CF658" s="294"/>
      <c r="CG658" s="294"/>
      <c r="CH658" s="295"/>
      <c r="CI658" s="62">
        <f t="shared" si="32"/>
        <v>0</v>
      </c>
    </row>
    <row r="659" spans="1:87" ht="35.1" customHeight="1" x14ac:dyDescent="0.25">
      <c r="A659" s="40">
        <f t="shared" si="33"/>
        <v>647</v>
      </c>
      <c r="B659" s="305"/>
      <c r="C659" s="305"/>
      <c r="D659" s="316"/>
      <c r="E659" s="316"/>
      <c r="F659" s="316"/>
      <c r="G659" s="317"/>
      <c r="H659" s="318"/>
      <c r="I659" s="47"/>
      <c r="J659" s="71"/>
      <c r="K659" s="308"/>
      <c r="L659" s="308"/>
      <c r="M659" s="319"/>
      <c r="N659" s="319"/>
      <c r="O659" s="310"/>
      <c r="P659" s="310"/>
      <c r="Q659" s="320"/>
      <c r="R659" s="320"/>
      <c r="S659" s="298"/>
      <c r="T659" s="299"/>
      <c r="U659" s="298"/>
      <c r="V659" s="299"/>
      <c r="W659" s="296"/>
      <c r="X659" s="297"/>
      <c r="Y659" s="296"/>
      <c r="Z659" s="297"/>
      <c r="AA659" s="298"/>
      <c r="AB659" s="299"/>
      <c r="AC659" s="298"/>
      <c r="AD659" s="299"/>
      <c r="AE659" s="296"/>
      <c r="AF659" s="297"/>
      <c r="AG659" s="296"/>
      <c r="AH659" s="297"/>
      <c r="AI659" s="298"/>
      <c r="AJ659" s="299"/>
      <c r="AK659" s="298"/>
      <c r="AL659" s="299"/>
      <c r="AM659" s="296"/>
      <c r="AN659" s="297"/>
      <c r="AO659" s="296"/>
      <c r="AP659" s="297"/>
      <c r="AQ659" s="298"/>
      <c r="AR659" s="299"/>
      <c r="AS659" s="298"/>
      <c r="AT659" s="299"/>
      <c r="AU659" s="296"/>
      <c r="AV659" s="297"/>
      <c r="AW659" s="296"/>
      <c r="AX659" s="297"/>
      <c r="AY659" s="298"/>
      <c r="AZ659" s="299"/>
      <c r="BA659" s="298"/>
      <c r="BB659" s="299"/>
      <c r="BC659" s="296"/>
      <c r="BD659" s="297"/>
      <c r="BE659" s="296"/>
      <c r="BF659" s="297"/>
      <c r="BG659" s="298"/>
      <c r="BH659" s="299"/>
      <c r="BI659" s="298"/>
      <c r="BJ659" s="299"/>
      <c r="BK659" s="296"/>
      <c r="BL659" s="297"/>
      <c r="BM659" s="296"/>
      <c r="BN659" s="297"/>
      <c r="BO659" s="300"/>
      <c r="BP659" s="300"/>
      <c r="BQ659" s="300"/>
      <c r="BR659" s="66"/>
      <c r="BS659" s="301"/>
      <c r="BT659" s="302"/>
      <c r="BU659" s="324"/>
      <c r="BV659" s="324"/>
      <c r="BW659" s="324"/>
      <c r="BX659" s="324"/>
      <c r="BY659" s="324"/>
      <c r="BZ659" s="324"/>
      <c r="CA659" s="324"/>
      <c r="CB659" s="293"/>
      <c r="CC659" s="294"/>
      <c r="CD659" s="294"/>
      <c r="CE659" s="294"/>
      <c r="CF659" s="294"/>
      <c r="CG659" s="294"/>
      <c r="CH659" s="295"/>
      <c r="CI659" s="62">
        <f t="shared" si="32"/>
        <v>0</v>
      </c>
    </row>
    <row r="660" spans="1:87" ht="35.1" customHeight="1" x14ac:dyDescent="0.25">
      <c r="A660" s="40">
        <f t="shared" si="33"/>
        <v>648</v>
      </c>
      <c r="B660" s="304"/>
      <c r="C660" s="304"/>
      <c r="D660" s="305"/>
      <c r="E660" s="305"/>
      <c r="F660" s="305"/>
      <c r="G660" s="306"/>
      <c r="H660" s="307"/>
      <c r="I660" s="47"/>
      <c r="J660" s="72"/>
      <c r="K660" s="308"/>
      <c r="L660" s="308"/>
      <c r="M660" s="309"/>
      <c r="N660" s="309"/>
      <c r="O660" s="310"/>
      <c r="P660" s="310"/>
      <c r="Q660" s="311"/>
      <c r="R660" s="311"/>
      <c r="S660" s="298"/>
      <c r="T660" s="299"/>
      <c r="U660" s="298"/>
      <c r="V660" s="299"/>
      <c r="W660" s="312"/>
      <c r="X660" s="313"/>
      <c r="Y660" s="312"/>
      <c r="Z660" s="313"/>
      <c r="AA660" s="298"/>
      <c r="AB660" s="299"/>
      <c r="AC660" s="298"/>
      <c r="AD660" s="299"/>
      <c r="AE660" s="312"/>
      <c r="AF660" s="313"/>
      <c r="AG660" s="312"/>
      <c r="AH660" s="313"/>
      <c r="AI660" s="298"/>
      <c r="AJ660" s="299"/>
      <c r="AK660" s="298"/>
      <c r="AL660" s="299"/>
      <c r="AM660" s="312"/>
      <c r="AN660" s="313"/>
      <c r="AO660" s="312"/>
      <c r="AP660" s="313"/>
      <c r="AQ660" s="298"/>
      <c r="AR660" s="299"/>
      <c r="AS660" s="298"/>
      <c r="AT660" s="299"/>
      <c r="AU660" s="312"/>
      <c r="AV660" s="313"/>
      <c r="AW660" s="312"/>
      <c r="AX660" s="313"/>
      <c r="AY660" s="298"/>
      <c r="AZ660" s="299"/>
      <c r="BA660" s="298"/>
      <c r="BB660" s="299"/>
      <c r="BC660" s="312"/>
      <c r="BD660" s="313"/>
      <c r="BE660" s="312"/>
      <c r="BF660" s="313"/>
      <c r="BG660" s="298"/>
      <c r="BH660" s="299"/>
      <c r="BI660" s="298"/>
      <c r="BJ660" s="299"/>
      <c r="BK660" s="312"/>
      <c r="BL660" s="313"/>
      <c r="BM660" s="312"/>
      <c r="BN660" s="313"/>
      <c r="BO660" s="300"/>
      <c r="BP660" s="300"/>
      <c r="BQ660" s="300"/>
      <c r="BR660" s="66"/>
      <c r="BS660" s="314"/>
      <c r="BT660" s="315"/>
      <c r="BU660" s="324"/>
      <c r="BV660" s="324"/>
      <c r="BW660" s="324"/>
      <c r="BX660" s="324"/>
      <c r="BY660" s="324"/>
      <c r="BZ660" s="324"/>
      <c r="CA660" s="324"/>
      <c r="CB660" s="293"/>
      <c r="CC660" s="294"/>
      <c r="CD660" s="294"/>
      <c r="CE660" s="294"/>
      <c r="CF660" s="294"/>
      <c r="CG660" s="294"/>
      <c r="CH660" s="295"/>
      <c r="CI660" s="62">
        <f t="shared" si="32"/>
        <v>0</v>
      </c>
    </row>
    <row r="661" spans="1:87" ht="35.1" customHeight="1" x14ac:dyDescent="0.25">
      <c r="A661" s="40">
        <f t="shared" si="33"/>
        <v>649</v>
      </c>
      <c r="B661" s="305"/>
      <c r="C661" s="305"/>
      <c r="D661" s="316"/>
      <c r="E661" s="316"/>
      <c r="F661" s="316"/>
      <c r="G661" s="317"/>
      <c r="H661" s="318"/>
      <c r="I661" s="47"/>
      <c r="J661" s="71"/>
      <c r="K661" s="308"/>
      <c r="L661" s="308"/>
      <c r="M661" s="319"/>
      <c r="N661" s="319"/>
      <c r="O661" s="310"/>
      <c r="P661" s="310"/>
      <c r="Q661" s="320"/>
      <c r="R661" s="320"/>
      <c r="S661" s="298"/>
      <c r="T661" s="299"/>
      <c r="U661" s="298"/>
      <c r="V661" s="299"/>
      <c r="W661" s="296"/>
      <c r="X661" s="297"/>
      <c r="Y661" s="296"/>
      <c r="Z661" s="297"/>
      <c r="AA661" s="298"/>
      <c r="AB661" s="299"/>
      <c r="AC661" s="298"/>
      <c r="AD661" s="299"/>
      <c r="AE661" s="296"/>
      <c r="AF661" s="297"/>
      <c r="AG661" s="296"/>
      <c r="AH661" s="297"/>
      <c r="AI661" s="298"/>
      <c r="AJ661" s="299"/>
      <c r="AK661" s="298"/>
      <c r="AL661" s="299"/>
      <c r="AM661" s="296"/>
      <c r="AN661" s="297"/>
      <c r="AO661" s="296"/>
      <c r="AP661" s="297"/>
      <c r="AQ661" s="298"/>
      <c r="AR661" s="299"/>
      <c r="AS661" s="298"/>
      <c r="AT661" s="299"/>
      <c r="AU661" s="296"/>
      <c r="AV661" s="297"/>
      <c r="AW661" s="296"/>
      <c r="AX661" s="297"/>
      <c r="AY661" s="298"/>
      <c r="AZ661" s="299"/>
      <c r="BA661" s="298"/>
      <c r="BB661" s="299"/>
      <c r="BC661" s="296"/>
      <c r="BD661" s="297"/>
      <c r="BE661" s="296"/>
      <c r="BF661" s="297"/>
      <c r="BG661" s="298"/>
      <c r="BH661" s="299"/>
      <c r="BI661" s="298"/>
      <c r="BJ661" s="299"/>
      <c r="BK661" s="296"/>
      <c r="BL661" s="297"/>
      <c r="BM661" s="296"/>
      <c r="BN661" s="297"/>
      <c r="BO661" s="300"/>
      <c r="BP661" s="300"/>
      <c r="BQ661" s="300"/>
      <c r="BR661" s="66"/>
      <c r="BS661" s="301"/>
      <c r="BT661" s="302"/>
      <c r="BU661" s="324"/>
      <c r="BV661" s="324"/>
      <c r="BW661" s="324"/>
      <c r="BX661" s="324"/>
      <c r="BY661" s="324"/>
      <c r="BZ661" s="324"/>
      <c r="CA661" s="324"/>
      <c r="CB661" s="293"/>
      <c r="CC661" s="294"/>
      <c r="CD661" s="294"/>
      <c r="CE661" s="294"/>
      <c r="CF661" s="294"/>
      <c r="CG661" s="294"/>
      <c r="CH661" s="295"/>
      <c r="CI661" s="62">
        <f t="shared" si="32"/>
        <v>0</v>
      </c>
    </row>
    <row r="662" spans="1:87" ht="35.1" customHeight="1" x14ac:dyDescent="0.25">
      <c r="A662" s="40">
        <f t="shared" si="33"/>
        <v>650</v>
      </c>
      <c r="B662" s="304"/>
      <c r="C662" s="304"/>
      <c r="D662" s="305"/>
      <c r="E662" s="305"/>
      <c r="F662" s="305"/>
      <c r="G662" s="306"/>
      <c r="H662" s="307"/>
      <c r="I662" s="47"/>
      <c r="J662" s="72"/>
      <c r="K662" s="308"/>
      <c r="L662" s="308"/>
      <c r="M662" s="309"/>
      <c r="N662" s="309"/>
      <c r="O662" s="310"/>
      <c r="P662" s="310"/>
      <c r="Q662" s="311"/>
      <c r="R662" s="311"/>
      <c r="S662" s="298"/>
      <c r="T662" s="299"/>
      <c r="U662" s="298"/>
      <c r="V662" s="299"/>
      <c r="W662" s="312"/>
      <c r="X662" s="313"/>
      <c r="Y662" s="312"/>
      <c r="Z662" s="313"/>
      <c r="AA662" s="298"/>
      <c r="AB662" s="299"/>
      <c r="AC662" s="298"/>
      <c r="AD662" s="299"/>
      <c r="AE662" s="312"/>
      <c r="AF662" s="313"/>
      <c r="AG662" s="312"/>
      <c r="AH662" s="313"/>
      <c r="AI662" s="298"/>
      <c r="AJ662" s="299"/>
      <c r="AK662" s="298"/>
      <c r="AL662" s="299"/>
      <c r="AM662" s="312"/>
      <c r="AN662" s="313"/>
      <c r="AO662" s="312"/>
      <c r="AP662" s="313"/>
      <c r="AQ662" s="298"/>
      <c r="AR662" s="299"/>
      <c r="AS662" s="298"/>
      <c r="AT662" s="299"/>
      <c r="AU662" s="312"/>
      <c r="AV662" s="313"/>
      <c r="AW662" s="312"/>
      <c r="AX662" s="313"/>
      <c r="AY662" s="298"/>
      <c r="AZ662" s="299"/>
      <c r="BA662" s="298"/>
      <c r="BB662" s="299"/>
      <c r="BC662" s="312"/>
      <c r="BD662" s="313"/>
      <c r="BE662" s="312"/>
      <c r="BF662" s="313"/>
      <c r="BG662" s="298"/>
      <c r="BH662" s="299"/>
      <c r="BI662" s="298"/>
      <c r="BJ662" s="299"/>
      <c r="BK662" s="312"/>
      <c r="BL662" s="313"/>
      <c r="BM662" s="312"/>
      <c r="BN662" s="313"/>
      <c r="BO662" s="300"/>
      <c r="BP662" s="300"/>
      <c r="BQ662" s="300"/>
      <c r="BR662" s="66"/>
      <c r="BS662" s="314"/>
      <c r="BT662" s="315"/>
      <c r="BU662" s="324"/>
      <c r="BV662" s="324"/>
      <c r="BW662" s="324"/>
      <c r="BX662" s="324"/>
      <c r="BY662" s="324"/>
      <c r="BZ662" s="324"/>
      <c r="CA662" s="324"/>
      <c r="CB662" s="293"/>
      <c r="CC662" s="294"/>
      <c r="CD662" s="294"/>
      <c r="CE662" s="294"/>
      <c r="CF662" s="294"/>
      <c r="CG662" s="294"/>
      <c r="CH662" s="295"/>
      <c r="CI662" s="62">
        <f t="shared" si="32"/>
        <v>0</v>
      </c>
    </row>
    <row r="663" spans="1:87" ht="35.1" customHeight="1" x14ac:dyDescent="0.25">
      <c r="A663" s="40">
        <f t="shared" si="33"/>
        <v>651</v>
      </c>
      <c r="B663" s="305"/>
      <c r="C663" s="305"/>
      <c r="D663" s="316"/>
      <c r="E663" s="316"/>
      <c r="F663" s="316"/>
      <c r="G663" s="317"/>
      <c r="H663" s="318"/>
      <c r="I663" s="47"/>
      <c r="J663" s="71"/>
      <c r="K663" s="308"/>
      <c r="L663" s="308"/>
      <c r="M663" s="319"/>
      <c r="N663" s="319"/>
      <c r="O663" s="310"/>
      <c r="P663" s="310"/>
      <c r="Q663" s="320"/>
      <c r="R663" s="320"/>
      <c r="S663" s="298"/>
      <c r="T663" s="299"/>
      <c r="U663" s="298"/>
      <c r="V663" s="299"/>
      <c r="W663" s="296"/>
      <c r="X663" s="297"/>
      <c r="Y663" s="296"/>
      <c r="Z663" s="297"/>
      <c r="AA663" s="298"/>
      <c r="AB663" s="299"/>
      <c r="AC663" s="298"/>
      <c r="AD663" s="299"/>
      <c r="AE663" s="296"/>
      <c r="AF663" s="297"/>
      <c r="AG663" s="296"/>
      <c r="AH663" s="297"/>
      <c r="AI663" s="298"/>
      <c r="AJ663" s="299"/>
      <c r="AK663" s="298"/>
      <c r="AL663" s="299"/>
      <c r="AM663" s="296"/>
      <c r="AN663" s="297"/>
      <c r="AO663" s="296"/>
      <c r="AP663" s="297"/>
      <c r="AQ663" s="298"/>
      <c r="AR663" s="299"/>
      <c r="AS663" s="298"/>
      <c r="AT663" s="299"/>
      <c r="AU663" s="296"/>
      <c r="AV663" s="297"/>
      <c r="AW663" s="296"/>
      <c r="AX663" s="297"/>
      <c r="AY663" s="298"/>
      <c r="AZ663" s="299"/>
      <c r="BA663" s="298"/>
      <c r="BB663" s="299"/>
      <c r="BC663" s="296"/>
      <c r="BD663" s="297"/>
      <c r="BE663" s="296"/>
      <c r="BF663" s="297"/>
      <c r="BG663" s="298"/>
      <c r="BH663" s="299"/>
      <c r="BI663" s="298"/>
      <c r="BJ663" s="299"/>
      <c r="BK663" s="296"/>
      <c r="BL663" s="297"/>
      <c r="BM663" s="296"/>
      <c r="BN663" s="297"/>
      <c r="BO663" s="300"/>
      <c r="BP663" s="300"/>
      <c r="BQ663" s="300"/>
      <c r="BR663" s="66"/>
      <c r="BS663" s="301"/>
      <c r="BT663" s="302"/>
      <c r="BU663" s="324"/>
      <c r="BV663" s="324"/>
      <c r="BW663" s="324"/>
      <c r="BX663" s="324"/>
      <c r="BY663" s="324"/>
      <c r="BZ663" s="324"/>
      <c r="CA663" s="324"/>
      <c r="CB663" s="293"/>
      <c r="CC663" s="294"/>
      <c r="CD663" s="294"/>
      <c r="CE663" s="294"/>
      <c r="CF663" s="294"/>
      <c r="CG663" s="294"/>
      <c r="CH663" s="295"/>
      <c r="CI663" s="62">
        <f t="shared" si="32"/>
        <v>0</v>
      </c>
    </row>
    <row r="664" spans="1:87" ht="35.1" customHeight="1" x14ac:dyDescent="0.25">
      <c r="A664" s="40">
        <f t="shared" si="33"/>
        <v>652</v>
      </c>
      <c r="B664" s="304"/>
      <c r="C664" s="304"/>
      <c r="D664" s="305"/>
      <c r="E664" s="305"/>
      <c r="F664" s="305"/>
      <c r="G664" s="306"/>
      <c r="H664" s="307"/>
      <c r="I664" s="47"/>
      <c r="J664" s="72"/>
      <c r="K664" s="308"/>
      <c r="L664" s="308"/>
      <c r="M664" s="309"/>
      <c r="N664" s="309"/>
      <c r="O664" s="310"/>
      <c r="P664" s="310"/>
      <c r="Q664" s="311"/>
      <c r="R664" s="311"/>
      <c r="S664" s="298"/>
      <c r="T664" s="299"/>
      <c r="U664" s="298"/>
      <c r="V664" s="299"/>
      <c r="W664" s="312"/>
      <c r="X664" s="313"/>
      <c r="Y664" s="312"/>
      <c r="Z664" s="313"/>
      <c r="AA664" s="298"/>
      <c r="AB664" s="299"/>
      <c r="AC664" s="298"/>
      <c r="AD664" s="299"/>
      <c r="AE664" s="312"/>
      <c r="AF664" s="313"/>
      <c r="AG664" s="312"/>
      <c r="AH664" s="313"/>
      <c r="AI664" s="298"/>
      <c r="AJ664" s="299"/>
      <c r="AK664" s="298"/>
      <c r="AL664" s="299"/>
      <c r="AM664" s="312"/>
      <c r="AN664" s="313"/>
      <c r="AO664" s="312"/>
      <c r="AP664" s="313"/>
      <c r="AQ664" s="298"/>
      <c r="AR664" s="299"/>
      <c r="AS664" s="298"/>
      <c r="AT664" s="299"/>
      <c r="AU664" s="312"/>
      <c r="AV664" s="313"/>
      <c r="AW664" s="312"/>
      <c r="AX664" s="313"/>
      <c r="AY664" s="298"/>
      <c r="AZ664" s="299"/>
      <c r="BA664" s="298"/>
      <c r="BB664" s="299"/>
      <c r="BC664" s="312"/>
      <c r="BD664" s="313"/>
      <c r="BE664" s="312"/>
      <c r="BF664" s="313"/>
      <c r="BG664" s="298"/>
      <c r="BH664" s="299"/>
      <c r="BI664" s="298"/>
      <c r="BJ664" s="299"/>
      <c r="BK664" s="312"/>
      <c r="BL664" s="313"/>
      <c r="BM664" s="312"/>
      <c r="BN664" s="313"/>
      <c r="BO664" s="300"/>
      <c r="BP664" s="300"/>
      <c r="BQ664" s="300"/>
      <c r="BR664" s="66"/>
      <c r="BS664" s="314"/>
      <c r="BT664" s="315"/>
      <c r="BU664" s="324"/>
      <c r="BV664" s="324"/>
      <c r="BW664" s="324"/>
      <c r="BX664" s="324"/>
      <c r="BY664" s="324"/>
      <c r="BZ664" s="324"/>
      <c r="CA664" s="324"/>
      <c r="CB664" s="293"/>
      <c r="CC664" s="294"/>
      <c r="CD664" s="294"/>
      <c r="CE664" s="294"/>
      <c r="CF664" s="294"/>
      <c r="CG664" s="294"/>
      <c r="CH664" s="295"/>
      <c r="CI664" s="62">
        <f t="shared" si="32"/>
        <v>0</v>
      </c>
    </row>
    <row r="665" spans="1:87" ht="35.1" customHeight="1" x14ac:dyDescent="0.25">
      <c r="A665" s="40">
        <f t="shared" si="33"/>
        <v>653</v>
      </c>
      <c r="B665" s="305"/>
      <c r="C665" s="305"/>
      <c r="D665" s="316"/>
      <c r="E665" s="316"/>
      <c r="F665" s="316"/>
      <c r="G665" s="317"/>
      <c r="H665" s="318"/>
      <c r="I665" s="47"/>
      <c r="J665" s="71"/>
      <c r="K665" s="308"/>
      <c r="L665" s="308"/>
      <c r="M665" s="319"/>
      <c r="N665" s="319"/>
      <c r="O665" s="310"/>
      <c r="P665" s="310"/>
      <c r="Q665" s="320"/>
      <c r="R665" s="320"/>
      <c r="S665" s="298"/>
      <c r="T665" s="299"/>
      <c r="U665" s="298"/>
      <c r="V665" s="299"/>
      <c r="W665" s="296"/>
      <c r="X665" s="297"/>
      <c r="Y665" s="296"/>
      <c r="Z665" s="297"/>
      <c r="AA665" s="298"/>
      <c r="AB665" s="299"/>
      <c r="AC665" s="298"/>
      <c r="AD665" s="299"/>
      <c r="AE665" s="296"/>
      <c r="AF665" s="297"/>
      <c r="AG665" s="296"/>
      <c r="AH665" s="297"/>
      <c r="AI665" s="298"/>
      <c r="AJ665" s="299"/>
      <c r="AK665" s="298"/>
      <c r="AL665" s="299"/>
      <c r="AM665" s="296"/>
      <c r="AN665" s="297"/>
      <c r="AO665" s="296"/>
      <c r="AP665" s="297"/>
      <c r="AQ665" s="298"/>
      <c r="AR665" s="299"/>
      <c r="AS665" s="298"/>
      <c r="AT665" s="299"/>
      <c r="AU665" s="296"/>
      <c r="AV665" s="297"/>
      <c r="AW665" s="296"/>
      <c r="AX665" s="297"/>
      <c r="AY665" s="298"/>
      <c r="AZ665" s="299"/>
      <c r="BA665" s="298"/>
      <c r="BB665" s="299"/>
      <c r="BC665" s="296"/>
      <c r="BD665" s="297"/>
      <c r="BE665" s="296"/>
      <c r="BF665" s="297"/>
      <c r="BG665" s="298"/>
      <c r="BH665" s="299"/>
      <c r="BI665" s="298"/>
      <c r="BJ665" s="299"/>
      <c r="BK665" s="296"/>
      <c r="BL665" s="297"/>
      <c r="BM665" s="296"/>
      <c r="BN665" s="297"/>
      <c r="BO665" s="300"/>
      <c r="BP665" s="300"/>
      <c r="BQ665" s="300"/>
      <c r="BR665" s="66"/>
      <c r="BS665" s="301"/>
      <c r="BT665" s="302"/>
      <c r="BU665" s="324"/>
      <c r="BV665" s="324"/>
      <c r="BW665" s="324"/>
      <c r="BX665" s="324"/>
      <c r="BY665" s="324"/>
      <c r="BZ665" s="324"/>
      <c r="CA665" s="324"/>
      <c r="CB665" s="293"/>
      <c r="CC665" s="294"/>
      <c r="CD665" s="294"/>
      <c r="CE665" s="294"/>
      <c r="CF665" s="294"/>
      <c r="CG665" s="294"/>
      <c r="CH665" s="295"/>
      <c r="CI665" s="62">
        <f t="shared" si="32"/>
        <v>0</v>
      </c>
    </row>
    <row r="666" spans="1:87" ht="35.1" customHeight="1" x14ac:dyDescent="0.25">
      <c r="A666" s="40">
        <f t="shared" si="33"/>
        <v>654</v>
      </c>
      <c r="B666" s="304"/>
      <c r="C666" s="304"/>
      <c r="D666" s="305"/>
      <c r="E666" s="305"/>
      <c r="F666" s="305"/>
      <c r="G666" s="306"/>
      <c r="H666" s="307"/>
      <c r="I666" s="47"/>
      <c r="J666" s="72"/>
      <c r="K666" s="308"/>
      <c r="L666" s="308"/>
      <c r="M666" s="309"/>
      <c r="N666" s="309"/>
      <c r="O666" s="310"/>
      <c r="P666" s="310"/>
      <c r="Q666" s="311"/>
      <c r="R666" s="311"/>
      <c r="S666" s="298"/>
      <c r="T666" s="299"/>
      <c r="U666" s="298"/>
      <c r="V666" s="299"/>
      <c r="W666" s="312"/>
      <c r="X666" s="313"/>
      <c r="Y666" s="312"/>
      <c r="Z666" s="313"/>
      <c r="AA666" s="298"/>
      <c r="AB666" s="299"/>
      <c r="AC666" s="298"/>
      <c r="AD666" s="299"/>
      <c r="AE666" s="312"/>
      <c r="AF666" s="313"/>
      <c r="AG666" s="312"/>
      <c r="AH666" s="313"/>
      <c r="AI666" s="298"/>
      <c r="AJ666" s="299"/>
      <c r="AK666" s="298"/>
      <c r="AL666" s="299"/>
      <c r="AM666" s="312"/>
      <c r="AN666" s="313"/>
      <c r="AO666" s="312"/>
      <c r="AP666" s="313"/>
      <c r="AQ666" s="298"/>
      <c r="AR666" s="299"/>
      <c r="AS666" s="298"/>
      <c r="AT666" s="299"/>
      <c r="AU666" s="312"/>
      <c r="AV666" s="313"/>
      <c r="AW666" s="312"/>
      <c r="AX666" s="313"/>
      <c r="AY666" s="298"/>
      <c r="AZ666" s="299"/>
      <c r="BA666" s="298"/>
      <c r="BB666" s="299"/>
      <c r="BC666" s="312"/>
      <c r="BD666" s="313"/>
      <c r="BE666" s="312"/>
      <c r="BF666" s="313"/>
      <c r="BG666" s="298"/>
      <c r="BH666" s="299"/>
      <c r="BI666" s="298"/>
      <c r="BJ666" s="299"/>
      <c r="BK666" s="312"/>
      <c r="BL666" s="313"/>
      <c r="BM666" s="312"/>
      <c r="BN666" s="313"/>
      <c r="BO666" s="300"/>
      <c r="BP666" s="300"/>
      <c r="BQ666" s="300"/>
      <c r="BR666" s="66"/>
      <c r="BS666" s="314"/>
      <c r="BT666" s="315"/>
      <c r="BU666" s="324"/>
      <c r="BV666" s="324"/>
      <c r="BW666" s="324"/>
      <c r="BX666" s="324"/>
      <c r="BY666" s="324"/>
      <c r="BZ666" s="324"/>
      <c r="CA666" s="324"/>
      <c r="CB666" s="293"/>
      <c r="CC666" s="294"/>
      <c r="CD666" s="294"/>
      <c r="CE666" s="294"/>
      <c r="CF666" s="294"/>
      <c r="CG666" s="294"/>
      <c r="CH666" s="295"/>
      <c r="CI666" s="62">
        <f t="shared" si="32"/>
        <v>0</v>
      </c>
    </row>
    <row r="667" spans="1:87" ht="35.1" customHeight="1" x14ac:dyDescent="0.25">
      <c r="A667" s="40">
        <f t="shared" si="33"/>
        <v>655</v>
      </c>
      <c r="B667" s="305"/>
      <c r="C667" s="305"/>
      <c r="D667" s="316"/>
      <c r="E667" s="316"/>
      <c r="F667" s="316"/>
      <c r="G667" s="317"/>
      <c r="H667" s="318"/>
      <c r="I667" s="47"/>
      <c r="J667" s="71"/>
      <c r="K667" s="308"/>
      <c r="L667" s="308"/>
      <c r="M667" s="319"/>
      <c r="N667" s="319"/>
      <c r="O667" s="310"/>
      <c r="P667" s="310"/>
      <c r="Q667" s="320"/>
      <c r="R667" s="320"/>
      <c r="S667" s="298"/>
      <c r="T667" s="299"/>
      <c r="U667" s="298"/>
      <c r="V667" s="299"/>
      <c r="W667" s="296"/>
      <c r="X667" s="297"/>
      <c r="Y667" s="296"/>
      <c r="Z667" s="297"/>
      <c r="AA667" s="298"/>
      <c r="AB667" s="299"/>
      <c r="AC667" s="298"/>
      <c r="AD667" s="299"/>
      <c r="AE667" s="296"/>
      <c r="AF667" s="297"/>
      <c r="AG667" s="296"/>
      <c r="AH667" s="297"/>
      <c r="AI667" s="298"/>
      <c r="AJ667" s="299"/>
      <c r="AK667" s="298"/>
      <c r="AL667" s="299"/>
      <c r="AM667" s="296"/>
      <c r="AN667" s="297"/>
      <c r="AO667" s="296"/>
      <c r="AP667" s="297"/>
      <c r="AQ667" s="298"/>
      <c r="AR667" s="299"/>
      <c r="AS667" s="298"/>
      <c r="AT667" s="299"/>
      <c r="AU667" s="296"/>
      <c r="AV667" s="297"/>
      <c r="AW667" s="296"/>
      <c r="AX667" s="297"/>
      <c r="AY667" s="298"/>
      <c r="AZ667" s="299"/>
      <c r="BA667" s="298"/>
      <c r="BB667" s="299"/>
      <c r="BC667" s="296"/>
      <c r="BD667" s="297"/>
      <c r="BE667" s="296"/>
      <c r="BF667" s="297"/>
      <c r="BG667" s="298"/>
      <c r="BH667" s="299"/>
      <c r="BI667" s="298"/>
      <c r="BJ667" s="299"/>
      <c r="BK667" s="296"/>
      <c r="BL667" s="297"/>
      <c r="BM667" s="296"/>
      <c r="BN667" s="297"/>
      <c r="BO667" s="300"/>
      <c r="BP667" s="300"/>
      <c r="BQ667" s="300"/>
      <c r="BR667" s="66"/>
      <c r="BS667" s="301"/>
      <c r="BT667" s="302"/>
      <c r="BU667" s="324"/>
      <c r="BV667" s="324"/>
      <c r="BW667" s="324"/>
      <c r="BX667" s="324"/>
      <c r="BY667" s="324"/>
      <c r="BZ667" s="324"/>
      <c r="CA667" s="324"/>
      <c r="CB667" s="293"/>
      <c r="CC667" s="294"/>
      <c r="CD667" s="294"/>
      <c r="CE667" s="294"/>
      <c r="CF667" s="294"/>
      <c r="CG667" s="294"/>
      <c r="CH667" s="295"/>
      <c r="CI667" s="62">
        <f t="shared" si="32"/>
        <v>0</v>
      </c>
    </row>
    <row r="668" spans="1:87" ht="35.1" customHeight="1" x14ac:dyDescent="0.25">
      <c r="A668" s="40">
        <f t="shared" si="33"/>
        <v>656</v>
      </c>
      <c r="B668" s="304"/>
      <c r="C668" s="304"/>
      <c r="D668" s="305"/>
      <c r="E668" s="305"/>
      <c r="F668" s="305"/>
      <c r="G668" s="306"/>
      <c r="H668" s="307"/>
      <c r="I668" s="47"/>
      <c r="J668" s="72"/>
      <c r="K668" s="308"/>
      <c r="L668" s="308"/>
      <c r="M668" s="309"/>
      <c r="N668" s="309"/>
      <c r="O668" s="310"/>
      <c r="P668" s="310"/>
      <c r="Q668" s="311"/>
      <c r="R668" s="311"/>
      <c r="S668" s="298"/>
      <c r="T668" s="299"/>
      <c r="U668" s="298"/>
      <c r="V668" s="299"/>
      <c r="W668" s="312"/>
      <c r="X668" s="313"/>
      <c r="Y668" s="312"/>
      <c r="Z668" s="313"/>
      <c r="AA668" s="298"/>
      <c r="AB668" s="299"/>
      <c r="AC668" s="298"/>
      <c r="AD668" s="299"/>
      <c r="AE668" s="312"/>
      <c r="AF668" s="313"/>
      <c r="AG668" s="312"/>
      <c r="AH668" s="313"/>
      <c r="AI668" s="298"/>
      <c r="AJ668" s="299"/>
      <c r="AK668" s="298"/>
      <c r="AL668" s="299"/>
      <c r="AM668" s="312"/>
      <c r="AN668" s="313"/>
      <c r="AO668" s="312"/>
      <c r="AP668" s="313"/>
      <c r="AQ668" s="298"/>
      <c r="AR668" s="299"/>
      <c r="AS668" s="298"/>
      <c r="AT668" s="299"/>
      <c r="AU668" s="312"/>
      <c r="AV668" s="313"/>
      <c r="AW668" s="312"/>
      <c r="AX668" s="313"/>
      <c r="AY668" s="298"/>
      <c r="AZ668" s="299"/>
      <c r="BA668" s="298"/>
      <c r="BB668" s="299"/>
      <c r="BC668" s="312"/>
      <c r="BD668" s="313"/>
      <c r="BE668" s="312"/>
      <c r="BF668" s="313"/>
      <c r="BG668" s="298"/>
      <c r="BH668" s="299"/>
      <c r="BI668" s="298"/>
      <c r="BJ668" s="299"/>
      <c r="BK668" s="312"/>
      <c r="BL668" s="313"/>
      <c r="BM668" s="312"/>
      <c r="BN668" s="313"/>
      <c r="BO668" s="300"/>
      <c r="BP668" s="300"/>
      <c r="BQ668" s="300"/>
      <c r="BR668" s="66"/>
      <c r="BS668" s="314"/>
      <c r="BT668" s="315"/>
      <c r="BU668" s="324"/>
      <c r="BV668" s="324"/>
      <c r="BW668" s="324"/>
      <c r="BX668" s="324"/>
      <c r="BY668" s="324"/>
      <c r="BZ668" s="324"/>
      <c r="CA668" s="324"/>
      <c r="CB668" s="293"/>
      <c r="CC668" s="294"/>
      <c r="CD668" s="294"/>
      <c r="CE668" s="294"/>
      <c r="CF668" s="294"/>
      <c r="CG668" s="294"/>
      <c r="CH668" s="295"/>
      <c r="CI668" s="62">
        <f t="shared" si="32"/>
        <v>0</v>
      </c>
    </row>
    <row r="669" spans="1:87" ht="35.1" customHeight="1" x14ac:dyDescent="0.25">
      <c r="A669" s="40">
        <f t="shared" si="33"/>
        <v>657</v>
      </c>
      <c r="B669" s="305"/>
      <c r="C669" s="305"/>
      <c r="D669" s="316"/>
      <c r="E669" s="316"/>
      <c r="F669" s="316"/>
      <c r="G669" s="317"/>
      <c r="H669" s="318"/>
      <c r="I669" s="47"/>
      <c r="J669" s="71"/>
      <c r="K669" s="308"/>
      <c r="L669" s="308"/>
      <c r="M669" s="319"/>
      <c r="N669" s="319"/>
      <c r="O669" s="310"/>
      <c r="P669" s="310"/>
      <c r="Q669" s="320"/>
      <c r="R669" s="320"/>
      <c r="S669" s="298"/>
      <c r="T669" s="299"/>
      <c r="U669" s="298"/>
      <c r="V669" s="299"/>
      <c r="W669" s="296"/>
      <c r="X669" s="297"/>
      <c r="Y669" s="296"/>
      <c r="Z669" s="297"/>
      <c r="AA669" s="298"/>
      <c r="AB669" s="299"/>
      <c r="AC669" s="298"/>
      <c r="AD669" s="299"/>
      <c r="AE669" s="296"/>
      <c r="AF669" s="297"/>
      <c r="AG669" s="296"/>
      <c r="AH669" s="297"/>
      <c r="AI669" s="298"/>
      <c r="AJ669" s="299"/>
      <c r="AK669" s="298"/>
      <c r="AL669" s="299"/>
      <c r="AM669" s="296"/>
      <c r="AN669" s="297"/>
      <c r="AO669" s="296"/>
      <c r="AP669" s="297"/>
      <c r="AQ669" s="298"/>
      <c r="AR669" s="299"/>
      <c r="AS669" s="298"/>
      <c r="AT669" s="299"/>
      <c r="AU669" s="296"/>
      <c r="AV669" s="297"/>
      <c r="AW669" s="296"/>
      <c r="AX669" s="297"/>
      <c r="AY669" s="298"/>
      <c r="AZ669" s="299"/>
      <c r="BA669" s="298"/>
      <c r="BB669" s="299"/>
      <c r="BC669" s="296"/>
      <c r="BD669" s="297"/>
      <c r="BE669" s="296"/>
      <c r="BF669" s="297"/>
      <c r="BG669" s="298"/>
      <c r="BH669" s="299"/>
      <c r="BI669" s="298"/>
      <c r="BJ669" s="299"/>
      <c r="BK669" s="296"/>
      <c r="BL669" s="297"/>
      <c r="BM669" s="296"/>
      <c r="BN669" s="297"/>
      <c r="BO669" s="300"/>
      <c r="BP669" s="300"/>
      <c r="BQ669" s="300"/>
      <c r="BR669" s="66"/>
      <c r="BS669" s="301"/>
      <c r="BT669" s="302"/>
      <c r="BU669" s="324"/>
      <c r="BV669" s="324"/>
      <c r="BW669" s="324"/>
      <c r="BX669" s="324"/>
      <c r="BY669" s="324"/>
      <c r="BZ669" s="324"/>
      <c r="CA669" s="324"/>
      <c r="CB669" s="293"/>
      <c r="CC669" s="294"/>
      <c r="CD669" s="294"/>
      <c r="CE669" s="294"/>
      <c r="CF669" s="294"/>
      <c r="CG669" s="294"/>
      <c r="CH669" s="295"/>
      <c r="CI669" s="62">
        <f t="shared" si="32"/>
        <v>0</v>
      </c>
    </row>
    <row r="670" spans="1:87" ht="35.1" customHeight="1" x14ac:dyDescent="0.25">
      <c r="A670" s="40">
        <f t="shared" si="33"/>
        <v>658</v>
      </c>
      <c r="B670" s="304"/>
      <c r="C670" s="304"/>
      <c r="D670" s="305"/>
      <c r="E670" s="305"/>
      <c r="F670" s="305"/>
      <c r="G670" s="306"/>
      <c r="H670" s="307"/>
      <c r="I670" s="47"/>
      <c r="J670" s="72"/>
      <c r="K670" s="308"/>
      <c r="L670" s="308"/>
      <c r="M670" s="309"/>
      <c r="N670" s="309"/>
      <c r="O670" s="310"/>
      <c r="P670" s="310"/>
      <c r="Q670" s="311"/>
      <c r="R670" s="311"/>
      <c r="S670" s="298"/>
      <c r="T670" s="299"/>
      <c r="U670" s="298"/>
      <c r="V670" s="299"/>
      <c r="W670" s="312"/>
      <c r="X670" s="313"/>
      <c r="Y670" s="312"/>
      <c r="Z670" s="313"/>
      <c r="AA670" s="298"/>
      <c r="AB670" s="299"/>
      <c r="AC670" s="298"/>
      <c r="AD670" s="299"/>
      <c r="AE670" s="312"/>
      <c r="AF670" s="313"/>
      <c r="AG670" s="312"/>
      <c r="AH670" s="313"/>
      <c r="AI670" s="298"/>
      <c r="AJ670" s="299"/>
      <c r="AK670" s="298"/>
      <c r="AL670" s="299"/>
      <c r="AM670" s="312"/>
      <c r="AN670" s="313"/>
      <c r="AO670" s="312"/>
      <c r="AP670" s="313"/>
      <c r="AQ670" s="298"/>
      <c r="AR670" s="299"/>
      <c r="AS670" s="298"/>
      <c r="AT670" s="299"/>
      <c r="AU670" s="312"/>
      <c r="AV670" s="313"/>
      <c r="AW670" s="312"/>
      <c r="AX670" s="313"/>
      <c r="AY670" s="298"/>
      <c r="AZ670" s="299"/>
      <c r="BA670" s="298"/>
      <c r="BB670" s="299"/>
      <c r="BC670" s="312"/>
      <c r="BD670" s="313"/>
      <c r="BE670" s="312"/>
      <c r="BF670" s="313"/>
      <c r="BG670" s="298"/>
      <c r="BH670" s="299"/>
      <c r="BI670" s="298"/>
      <c r="BJ670" s="299"/>
      <c r="BK670" s="312"/>
      <c r="BL670" s="313"/>
      <c r="BM670" s="312"/>
      <c r="BN670" s="313"/>
      <c r="BO670" s="300"/>
      <c r="BP670" s="300"/>
      <c r="BQ670" s="300"/>
      <c r="BR670" s="66"/>
      <c r="BS670" s="314"/>
      <c r="BT670" s="315"/>
      <c r="BU670" s="324"/>
      <c r="BV670" s="324"/>
      <c r="BW670" s="324"/>
      <c r="BX670" s="324"/>
      <c r="BY670" s="324"/>
      <c r="BZ670" s="324"/>
      <c r="CA670" s="324"/>
      <c r="CB670" s="293"/>
      <c r="CC670" s="294"/>
      <c r="CD670" s="294"/>
      <c r="CE670" s="294"/>
      <c r="CF670" s="294"/>
      <c r="CG670" s="294"/>
      <c r="CH670" s="295"/>
      <c r="CI670" s="62">
        <f t="shared" si="32"/>
        <v>0</v>
      </c>
    </row>
    <row r="671" spans="1:87" ht="35.1" customHeight="1" x14ac:dyDescent="0.25">
      <c r="A671" s="40">
        <f>ROW(A659)</f>
        <v>659</v>
      </c>
      <c r="B671" s="305"/>
      <c r="C671" s="305"/>
      <c r="D671" s="316"/>
      <c r="E671" s="316"/>
      <c r="F671" s="316"/>
      <c r="G671" s="317"/>
      <c r="H671" s="318"/>
      <c r="I671" s="47"/>
      <c r="J671" s="71"/>
      <c r="K671" s="308"/>
      <c r="L671" s="308"/>
      <c r="M671" s="319"/>
      <c r="N671" s="319"/>
      <c r="O671" s="310"/>
      <c r="P671" s="310"/>
      <c r="Q671" s="320"/>
      <c r="R671" s="320"/>
      <c r="S671" s="298"/>
      <c r="T671" s="299"/>
      <c r="U671" s="298"/>
      <c r="V671" s="299"/>
      <c r="W671" s="296"/>
      <c r="X671" s="297"/>
      <c r="Y671" s="296"/>
      <c r="Z671" s="297"/>
      <c r="AA671" s="298"/>
      <c r="AB671" s="299"/>
      <c r="AC671" s="298"/>
      <c r="AD671" s="299"/>
      <c r="AE671" s="296"/>
      <c r="AF671" s="297"/>
      <c r="AG671" s="296"/>
      <c r="AH671" s="297"/>
      <c r="AI671" s="298"/>
      <c r="AJ671" s="299"/>
      <c r="AK671" s="298"/>
      <c r="AL671" s="299"/>
      <c r="AM671" s="296"/>
      <c r="AN671" s="297"/>
      <c r="AO671" s="296"/>
      <c r="AP671" s="297"/>
      <c r="AQ671" s="298"/>
      <c r="AR671" s="299"/>
      <c r="AS671" s="298"/>
      <c r="AT671" s="299"/>
      <c r="AU671" s="296"/>
      <c r="AV671" s="297"/>
      <c r="AW671" s="296"/>
      <c r="AX671" s="297"/>
      <c r="AY671" s="298"/>
      <c r="AZ671" s="299"/>
      <c r="BA671" s="298"/>
      <c r="BB671" s="299"/>
      <c r="BC671" s="296"/>
      <c r="BD671" s="297"/>
      <c r="BE671" s="296"/>
      <c r="BF671" s="297"/>
      <c r="BG671" s="298"/>
      <c r="BH671" s="299"/>
      <c r="BI671" s="298"/>
      <c r="BJ671" s="299"/>
      <c r="BK671" s="296"/>
      <c r="BL671" s="297"/>
      <c r="BM671" s="296"/>
      <c r="BN671" s="297"/>
      <c r="BO671" s="321"/>
      <c r="BP671" s="322"/>
      <c r="BQ671" s="323"/>
      <c r="BR671" s="66"/>
      <c r="BS671" s="301"/>
      <c r="BT671" s="302"/>
      <c r="BU671" s="324"/>
      <c r="BV671" s="324"/>
      <c r="BW671" s="324"/>
      <c r="BX671" s="324"/>
      <c r="BY671" s="324"/>
      <c r="BZ671" s="324"/>
      <c r="CA671" s="324"/>
      <c r="CB671" s="293"/>
      <c r="CC671" s="294"/>
      <c r="CD671" s="294"/>
      <c r="CE671" s="294"/>
      <c r="CF671" s="294"/>
      <c r="CG671" s="294"/>
      <c r="CH671" s="295"/>
      <c r="CI671" s="62">
        <f t="shared" si="32"/>
        <v>0</v>
      </c>
    </row>
    <row r="672" spans="1:87" ht="35.1" customHeight="1" x14ac:dyDescent="0.25">
      <c r="A672" s="40">
        <f t="shared" si="33"/>
        <v>660</v>
      </c>
      <c r="B672" s="304"/>
      <c r="C672" s="304"/>
      <c r="D672" s="305"/>
      <c r="E672" s="305"/>
      <c r="F672" s="305"/>
      <c r="G672" s="306"/>
      <c r="H672" s="307"/>
      <c r="I672" s="47"/>
      <c r="J672" s="72"/>
      <c r="K672" s="308"/>
      <c r="L672" s="308"/>
      <c r="M672" s="309"/>
      <c r="N672" s="309"/>
      <c r="O672" s="310"/>
      <c r="P672" s="310"/>
      <c r="Q672" s="311"/>
      <c r="R672" s="311"/>
      <c r="S672" s="298"/>
      <c r="T672" s="299"/>
      <c r="U672" s="298"/>
      <c r="V672" s="299"/>
      <c r="W672" s="312"/>
      <c r="X672" s="313"/>
      <c r="Y672" s="312"/>
      <c r="Z672" s="313"/>
      <c r="AA672" s="298"/>
      <c r="AB672" s="299"/>
      <c r="AC672" s="298"/>
      <c r="AD672" s="299"/>
      <c r="AE672" s="312"/>
      <c r="AF672" s="313"/>
      <c r="AG672" s="312"/>
      <c r="AH672" s="313"/>
      <c r="AI672" s="298"/>
      <c r="AJ672" s="299"/>
      <c r="AK672" s="298"/>
      <c r="AL672" s="299"/>
      <c r="AM672" s="312"/>
      <c r="AN672" s="313"/>
      <c r="AO672" s="312"/>
      <c r="AP672" s="313"/>
      <c r="AQ672" s="298"/>
      <c r="AR672" s="299"/>
      <c r="AS672" s="298"/>
      <c r="AT672" s="299"/>
      <c r="AU672" s="312"/>
      <c r="AV672" s="313"/>
      <c r="AW672" s="312"/>
      <c r="AX672" s="313"/>
      <c r="AY672" s="298"/>
      <c r="AZ672" s="299"/>
      <c r="BA672" s="298"/>
      <c r="BB672" s="299"/>
      <c r="BC672" s="312"/>
      <c r="BD672" s="313"/>
      <c r="BE672" s="312"/>
      <c r="BF672" s="313"/>
      <c r="BG672" s="298"/>
      <c r="BH672" s="299"/>
      <c r="BI672" s="298"/>
      <c r="BJ672" s="299"/>
      <c r="BK672" s="312"/>
      <c r="BL672" s="313"/>
      <c r="BM672" s="312"/>
      <c r="BN672" s="313"/>
      <c r="BO672" s="300"/>
      <c r="BP672" s="300"/>
      <c r="BQ672" s="300"/>
      <c r="BR672" s="66"/>
      <c r="BS672" s="314"/>
      <c r="BT672" s="315"/>
      <c r="BU672" s="324"/>
      <c r="BV672" s="324"/>
      <c r="BW672" s="324"/>
      <c r="BX672" s="324"/>
      <c r="BY672" s="324"/>
      <c r="BZ672" s="324"/>
      <c r="CA672" s="324"/>
      <c r="CB672" s="293"/>
      <c r="CC672" s="294"/>
      <c r="CD672" s="294"/>
      <c r="CE672" s="294"/>
      <c r="CF672" s="294"/>
      <c r="CG672" s="294"/>
      <c r="CH672" s="295"/>
      <c r="CI672" s="62">
        <f t="shared" si="32"/>
        <v>0</v>
      </c>
    </row>
    <row r="673" spans="1:87" ht="35.1" customHeight="1" x14ac:dyDescent="0.25">
      <c r="A673" s="40">
        <f t="shared" si="33"/>
        <v>661</v>
      </c>
      <c r="B673" s="305"/>
      <c r="C673" s="305"/>
      <c r="D673" s="316"/>
      <c r="E673" s="316"/>
      <c r="F673" s="316"/>
      <c r="G673" s="317"/>
      <c r="H673" s="318"/>
      <c r="I673" s="47"/>
      <c r="J673" s="71"/>
      <c r="K673" s="308"/>
      <c r="L673" s="308"/>
      <c r="M673" s="319"/>
      <c r="N673" s="319"/>
      <c r="O673" s="310"/>
      <c r="P673" s="310"/>
      <c r="Q673" s="320"/>
      <c r="R673" s="320"/>
      <c r="S673" s="298"/>
      <c r="T673" s="299"/>
      <c r="U673" s="298"/>
      <c r="V673" s="299"/>
      <c r="W673" s="296"/>
      <c r="X673" s="297"/>
      <c r="Y673" s="296"/>
      <c r="Z673" s="297"/>
      <c r="AA673" s="298"/>
      <c r="AB673" s="299"/>
      <c r="AC673" s="298"/>
      <c r="AD673" s="299"/>
      <c r="AE673" s="296"/>
      <c r="AF673" s="297"/>
      <c r="AG673" s="296"/>
      <c r="AH673" s="297"/>
      <c r="AI673" s="298"/>
      <c r="AJ673" s="299"/>
      <c r="AK673" s="298"/>
      <c r="AL673" s="299"/>
      <c r="AM673" s="296"/>
      <c r="AN673" s="297"/>
      <c r="AO673" s="296"/>
      <c r="AP673" s="297"/>
      <c r="AQ673" s="298"/>
      <c r="AR673" s="299"/>
      <c r="AS673" s="298"/>
      <c r="AT673" s="299"/>
      <c r="AU673" s="296"/>
      <c r="AV673" s="297"/>
      <c r="AW673" s="296"/>
      <c r="AX673" s="297"/>
      <c r="AY673" s="298"/>
      <c r="AZ673" s="299"/>
      <c r="BA673" s="298"/>
      <c r="BB673" s="299"/>
      <c r="BC673" s="296"/>
      <c r="BD673" s="297"/>
      <c r="BE673" s="296"/>
      <c r="BF673" s="297"/>
      <c r="BG673" s="298"/>
      <c r="BH673" s="299"/>
      <c r="BI673" s="298"/>
      <c r="BJ673" s="299"/>
      <c r="BK673" s="296"/>
      <c r="BL673" s="297"/>
      <c r="BM673" s="296"/>
      <c r="BN673" s="297"/>
      <c r="BO673" s="300"/>
      <c r="BP673" s="300"/>
      <c r="BQ673" s="300"/>
      <c r="BR673" s="66"/>
      <c r="BS673" s="301"/>
      <c r="BT673" s="302"/>
      <c r="BU673" s="324"/>
      <c r="BV673" s="324"/>
      <c r="BW673" s="324"/>
      <c r="BX673" s="324"/>
      <c r="BY673" s="324"/>
      <c r="BZ673" s="324"/>
      <c r="CA673" s="324"/>
      <c r="CB673" s="293"/>
      <c r="CC673" s="294"/>
      <c r="CD673" s="294"/>
      <c r="CE673" s="294"/>
      <c r="CF673" s="294"/>
      <c r="CG673" s="294"/>
      <c r="CH673" s="295"/>
      <c r="CI673" s="62">
        <f t="shared" si="32"/>
        <v>0</v>
      </c>
    </row>
    <row r="674" spans="1:87" ht="35.1" customHeight="1" x14ac:dyDescent="0.25">
      <c r="A674" s="40">
        <f t="shared" si="33"/>
        <v>662</v>
      </c>
      <c r="B674" s="304"/>
      <c r="C674" s="304"/>
      <c r="D674" s="305"/>
      <c r="E674" s="305"/>
      <c r="F674" s="305"/>
      <c r="G674" s="306"/>
      <c r="H674" s="307"/>
      <c r="I674" s="47"/>
      <c r="J674" s="72"/>
      <c r="K674" s="308"/>
      <c r="L674" s="308"/>
      <c r="M674" s="309"/>
      <c r="N674" s="309"/>
      <c r="O674" s="310"/>
      <c r="P674" s="310"/>
      <c r="Q674" s="311"/>
      <c r="R674" s="311"/>
      <c r="S674" s="298"/>
      <c r="T674" s="299"/>
      <c r="U674" s="298"/>
      <c r="V674" s="299"/>
      <c r="W674" s="312"/>
      <c r="X674" s="313"/>
      <c r="Y674" s="312"/>
      <c r="Z674" s="313"/>
      <c r="AA674" s="298"/>
      <c r="AB674" s="299"/>
      <c r="AC674" s="298"/>
      <c r="AD674" s="299"/>
      <c r="AE674" s="312"/>
      <c r="AF674" s="313"/>
      <c r="AG674" s="312"/>
      <c r="AH674" s="313"/>
      <c r="AI674" s="298"/>
      <c r="AJ674" s="299"/>
      <c r="AK674" s="298"/>
      <c r="AL674" s="299"/>
      <c r="AM674" s="312"/>
      <c r="AN674" s="313"/>
      <c r="AO674" s="312"/>
      <c r="AP674" s="313"/>
      <c r="AQ674" s="298"/>
      <c r="AR674" s="299"/>
      <c r="AS674" s="298"/>
      <c r="AT674" s="299"/>
      <c r="AU674" s="312"/>
      <c r="AV674" s="313"/>
      <c r="AW674" s="312"/>
      <c r="AX674" s="313"/>
      <c r="AY674" s="298"/>
      <c r="AZ674" s="299"/>
      <c r="BA674" s="298"/>
      <c r="BB674" s="299"/>
      <c r="BC674" s="312"/>
      <c r="BD674" s="313"/>
      <c r="BE674" s="312"/>
      <c r="BF674" s="313"/>
      <c r="BG674" s="298"/>
      <c r="BH674" s="299"/>
      <c r="BI674" s="298"/>
      <c r="BJ674" s="299"/>
      <c r="BK674" s="312"/>
      <c r="BL674" s="313"/>
      <c r="BM674" s="312"/>
      <c r="BN674" s="313"/>
      <c r="BO674" s="300"/>
      <c r="BP674" s="300"/>
      <c r="BQ674" s="300"/>
      <c r="BR674" s="66"/>
      <c r="BS674" s="314"/>
      <c r="BT674" s="315"/>
      <c r="BU674" s="324"/>
      <c r="BV674" s="324"/>
      <c r="BW674" s="324"/>
      <c r="BX674" s="324"/>
      <c r="BY674" s="324"/>
      <c r="BZ674" s="324"/>
      <c r="CA674" s="324"/>
      <c r="CB674" s="293"/>
      <c r="CC674" s="294"/>
      <c r="CD674" s="294"/>
      <c r="CE674" s="294"/>
      <c r="CF674" s="294"/>
      <c r="CG674" s="294"/>
      <c r="CH674" s="295"/>
      <c r="CI674" s="62">
        <f t="shared" si="32"/>
        <v>0</v>
      </c>
    </row>
    <row r="675" spans="1:87" ht="35.1" customHeight="1" x14ac:dyDescent="0.25">
      <c r="A675" s="40">
        <f t="shared" si="33"/>
        <v>663</v>
      </c>
      <c r="B675" s="305"/>
      <c r="C675" s="305"/>
      <c r="D675" s="316"/>
      <c r="E675" s="316"/>
      <c r="F675" s="316"/>
      <c r="G675" s="317"/>
      <c r="H675" s="318"/>
      <c r="I675" s="47"/>
      <c r="J675" s="71"/>
      <c r="K675" s="308"/>
      <c r="L675" s="308"/>
      <c r="M675" s="319"/>
      <c r="N675" s="319"/>
      <c r="O675" s="310"/>
      <c r="P675" s="310"/>
      <c r="Q675" s="320"/>
      <c r="R675" s="320"/>
      <c r="S675" s="298"/>
      <c r="T675" s="299"/>
      <c r="U675" s="298"/>
      <c r="V675" s="299"/>
      <c r="W675" s="296"/>
      <c r="X675" s="297"/>
      <c r="Y675" s="296"/>
      <c r="Z675" s="297"/>
      <c r="AA675" s="298"/>
      <c r="AB675" s="299"/>
      <c r="AC675" s="298"/>
      <c r="AD675" s="299"/>
      <c r="AE675" s="296"/>
      <c r="AF675" s="297"/>
      <c r="AG675" s="296"/>
      <c r="AH675" s="297"/>
      <c r="AI675" s="298"/>
      <c r="AJ675" s="299"/>
      <c r="AK675" s="298"/>
      <c r="AL675" s="299"/>
      <c r="AM675" s="296"/>
      <c r="AN675" s="297"/>
      <c r="AO675" s="296"/>
      <c r="AP675" s="297"/>
      <c r="AQ675" s="298"/>
      <c r="AR675" s="299"/>
      <c r="AS675" s="298"/>
      <c r="AT675" s="299"/>
      <c r="AU675" s="296"/>
      <c r="AV675" s="297"/>
      <c r="AW675" s="296"/>
      <c r="AX675" s="297"/>
      <c r="AY675" s="298"/>
      <c r="AZ675" s="299"/>
      <c r="BA675" s="298"/>
      <c r="BB675" s="299"/>
      <c r="BC675" s="296"/>
      <c r="BD675" s="297"/>
      <c r="BE675" s="296"/>
      <c r="BF675" s="297"/>
      <c r="BG675" s="298"/>
      <c r="BH675" s="299"/>
      <c r="BI675" s="298"/>
      <c r="BJ675" s="299"/>
      <c r="BK675" s="296"/>
      <c r="BL675" s="297"/>
      <c r="BM675" s="296"/>
      <c r="BN675" s="297"/>
      <c r="BO675" s="300"/>
      <c r="BP675" s="300"/>
      <c r="BQ675" s="300"/>
      <c r="BR675" s="66"/>
      <c r="BS675" s="301"/>
      <c r="BT675" s="302"/>
      <c r="BU675" s="324"/>
      <c r="BV675" s="324"/>
      <c r="BW675" s="324"/>
      <c r="BX675" s="324"/>
      <c r="BY675" s="324"/>
      <c r="BZ675" s="324"/>
      <c r="CA675" s="324"/>
      <c r="CB675" s="293"/>
      <c r="CC675" s="294"/>
      <c r="CD675" s="294"/>
      <c r="CE675" s="294"/>
      <c r="CF675" s="294"/>
      <c r="CG675" s="294"/>
      <c r="CH675" s="295"/>
      <c r="CI675" s="62">
        <f t="shared" si="32"/>
        <v>0</v>
      </c>
    </row>
    <row r="676" spans="1:87" ht="35.1" customHeight="1" x14ac:dyDescent="0.25">
      <c r="A676" s="40">
        <f t="shared" si="33"/>
        <v>664</v>
      </c>
      <c r="B676" s="304"/>
      <c r="C676" s="304"/>
      <c r="D676" s="305"/>
      <c r="E676" s="305"/>
      <c r="F676" s="305"/>
      <c r="G676" s="306"/>
      <c r="H676" s="307"/>
      <c r="I676" s="47"/>
      <c r="J676" s="72"/>
      <c r="K676" s="308"/>
      <c r="L676" s="308"/>
      <c r="M676" s="309"/>
      <c r="N676" s="309"/>
      <c r="O676" s="310"/>
      <c r="P676" s="310"/>
      <c r="Q676" s="311"/>
      <c r="R676" s="311"/>
      <c r="S676" s="298"/>
      <c r="T676" s="299"/>
      <c r="U676" s="298"/>
      <c r="V676" s="299"/>
      <c r="W676" s="312"/>
      <c r="X676" s="313"/>
      <c r="Y676" s="312"/>
      <c r="Z676" s="313"/>
      <c r="AA676" s="298"/>
      <c r="AB676" s="299"/>
      <c r="AC676" s="298"/>
      <c r="AD676" s="299"/>
      <c r="AE676" s="312"/>
      <c r="AF676" s="313"/>
      <c r="AG676" s="312"/>
      <c r="AH676" s="313"/>
      <c r="AI676" s="298"/>
      <c r="AJ676" s="299"/>
      <c r="AK676" s="298"/>
      <c r="AL676" s="299"/>
      <c r="AM676" s="312"/>
      <c r="AN676" s="313"/>
      <c r="AO676" s="312"/>
      <c r="AP676" s="313"/>
      <c r="AQ676" s="298"/>
      <c r="AR676" s="299"/>
      <c r="AS676" s="298"/>
      <c r="AT676" s="299"/>
      <c r="AU676" s="312"/>
      <c r="AV676" s="313"/>
      <c r="AW676" s="312"/>
      <c r="AX676" s="313"/>
      <c r="AY676" s="298"/>
      <c r="AZ676" s="299"/>
      <c r="BA676" s="298"/>
      <c r="BB676" s="299"/>
      <c r="BC676" s="312"/>
      <c r="BD676" s="313"/>
      <c r="BE676" s="312"/>
      <c r="BF676" s="313"/>
      <c r="BG676" s="298"/>
      <c r="BH676" s="299"/>
      <c r="BI676" s="298"/>
      <c r="BJ676" s="299"/>
      <c r="BK676" s="312"/>
      <c r="BL676" s="313"/>
      <c r="BM676" s="312"/>
      <c r="BN676" s="313"/>
      <c r="BO676" s="300"/>
      <c r="BP676" s="300"/>
      <c r="BQ676" s="300"/>
      <c r="BR676" s="66"/>
      <c r="BS676" s="314"/>
      <c r="BT676" s="315"/>
      <c r="BU676" s="324"/>
      <c r="BV676" s="324"/>
      <c r="BW676" s="324"/>
      <c r="BX676" s="324"/>
      <c r="BY676" s="324"/>
      <c r="BZ676" s="324"/>
      <c r="CA676" s="324"/>
      <c r="CB676" s="293"/>
      <c r="CC676" s="294"/>
      <c r="CD676" s="294"/>
      <c r="CE676" s="294"/>
      <c r="CF676" s="294"/>
      <c r="CG676" s="294"/>
      <c r="CH676" s="295"/>
      <c r="CI676" s="62">
        <f t="shared" si="32"/>
        <v>0</v>
      </c>
    </row>
    <row r="677" spans="1:87" ht="35.1" customHeight="1" x14ac:dyDescent="0.25">
      <c r="A677" s="40">
        <f t="shared" si="33"/>
        <v>665</v>
      </c>
      <c r="B677" s="305"/>
      <c r="C677" s="305"/>
      <c r="D677" s="316"/>
      <c r="E677" s="316"/>
      <c r="F677" s="316"/>
      <c r="G677" s="317"/>
      <c r="H677" s="318"/>
      <c r="I677" s="47"/>
      <c r="J677" s="71"/>
      <c r="K677" s="308"/>
      <c r="L677" s="308"/>
      <c r="M677" s="319"/>
      <c r="N677" s="319"/>
      <c r="O677" s="310"/>
      <c r="P677" s="310"/>
      <c r="Q677" s="320"/>
      <c r="R677" s="320"/>
      <c r="S677" s="298"/>
      <c r="T677" s="299"/>
      <c r="U677" s="298"/>
      <c r="V677" s="299"/>
      <c r="W677" s="296"/>
      <c r="X677" s="297"/>
      <c r="Y677" s="296"/>
      <c r="Z677" s="297"/>
      <c r="AA677" s="298"/>
      <c r="AB677" s="299"/>
      <c r="AC677" s="298"/>
      <c r="AD677" s="299"/>
      <c r="AE677" s="296"/>
      <c r="AF677" s="297"/>
      <c r="AG677" s="296"/>
      <c r="AH677" s="297"/>
      <c r="AI677" s="298"/>
      <c r="AJ677" s="299"/>
      <c r="AK677" s="298"/>
      <c r="AL677" s="299"/>
      <c r="AM677" s="296"/>
      <c r="AN677" s="297"/>
      <c r="AO677" s="296"/>
      <c r="AP677" s="297"/>
      <c r="AQ677" s="298"/>
      <c r="AR677" s="299"/>
      <c r="AS677" s="298"/>
      <c r="AT677" s="299"/>
      <c r="AU677" s="296"/>
      <c r="AV677" s="297"/>
      <c r="AW677" s="296"/>
      <c r="AX677" s="297"/>
      <c r="AY677" s="298"/>
      <c r="AZ677" s="299"/>
      <c r="BA677" s="298"/>
      <c r="BB677" s="299"/>
      <c r="BC677" s="296"/>
      <c r="BD677" s="297"/>
      <c r="BE677" s="296"/>
      <c r="BF677" s="297"/>
      <c r="BG677" s="298"/>
      <c r="BH677" s="299"/>
      <c r="BI677" s="298"/>
      <c r="BJ677" s="299"/>
      <c r="BK677" s="296"/>
      <c r="BL677" s="297"/>
      <c r="BM677" s="296"/>
      <c r="BN677" s="297"/>
      <c r="BO677" s="300"/>
      <c r="BP677" s="300"/>
      <c r="BQ677" s="300"/>
      <c r="BR677" s="66"/>
      <c r="BS677" s="301"/>
      <c r="BT677" s="302"/>
      <c r="BU677" s="324"/>
      <c r="BV677" s="324"/>
      <c r="BW677" s="324"/>
      <c r="BX677" s="324"/>
      <c r="BY677" s="324"/>
      <c r="BZ677" s="324"/>
      <c r="CA677" s="324"/>
      <c r="CB677" s="293"/>
      <c r="CC677" s="294"/>
      <c r="CD677" s="294"/>
      <c r="CE677" s="294"/>
      <c r="CF677" s="294"/>
      <c r="CG677" s="294"/>
      <c r="CH677" s="295"/>
      <c r="CI677" s="62">
        <f t="shared" si="32"/>
        <v>0</v>
      </c>
    </row>
    <row r="678" spans="1:87" ht="35.1" customHeight="1" x14ac:dyDescent="0.25">
      <c r="A678" s="40">
        <f t="shared" si="33"/>
        <v>666</v>
      </c>
      <c r="B678" s="304"/>
      <c r="C678" s="304"/>
      <c r="D678" s="305"/>
      <c r="E678" s="305"/>
      <c r="F678" s="305"/>
      <c r="G678" s="306"/>
      <c r="H678" s="307"/>
      <c r="I678" s="47"/>
      <c r="J678" s="72"/>
      <c r="K678" s="308"/>
      <c r="L678" s="308"/>
      <c r="M678" s="309"/>
      <c r="N678" s="309"/>
      <c r="O678" s="310"/>
      <c r="P678" s="310"/>
      <c r="Q678" s="311"/>
      <c r="R678" s="311"/>
      <c r="S678" s="298"/>
      <c r="T678" s="299"/>
      <c r="U678" s="298"/>
      <c r="V678" s="299"/>
      <c r="W678" s="312"/>
      <c r="X678" s="313"/>
      <c r="Y678" s="312"/>
      <c r="Z678" s="313"/>
      <c r="AA678" s="298"/>
      <c r="AB678" s="299"/>
      <c r="AC678" s="298"/>
      <c r="AD678" s="299"/>
      <c r="AE678" s="312"/>
      <c r="AF678" s="313"/>
      <c r="AG678" s="312"/>
      <c r="AH678" s="313"/>
      <c r="AI678" s="298"/>
      <c r="AJ678" s="299"/>
      <c r="AK678" s="298"/>
      <c r="AL678" s="299"/>
      <c r="AM678" s="312"/>
      <c r="AN678" s="313"/>
      <c r="AO678" s="312"/>
      <c r="AP678" s="313"/>
      <c r="AQ678" s="298"/>
      <c r="AR678" s="299"/>
      <c r="AS678" s="298"/>
      <c r="AT678" s="299"/>
      <c r="AU678" s="312"/>
      <c r="AV678" s="313"/>
      <c r="AW678" s="312"/>
      <c r="AX678" s="313"/>
      <c r="AY678" s="298"/>
      <c r="AZ678" s="299"/>
      <c r="BA678" s="298"/>
      <c r="BB678" s="299"/>
      <c r="BC678" s="312"/>
      <c r="BD678" s="313"/>
      <c r="BE678" s="312"/>
      <c r="BF678" s="313"/>
      <c r="BG678" s="298"/>
      <c r="BH678" s="299"/>
      <c r="BI678" s="298"/>
      <c r="BJ678" s="299"/>
      <c r="BK678" s="312"/>
      <c r="BL678" s="313"/>
      <c r="BM678" s="312"/>
      <c r="BN678" s="313"/>
      <c r="BO678" s="300"/>
      <c r="BP678" s="300"/>
      <c r="BQ678" s="300"/>
      <c r="BR678" s="66"/>
      <c r="BS678" s="314"/>
      <c r="BT678" s="315"/>
      <c r="BU678" s="324"/>
      <c r="BV678" s="324"/>
      <c r="BW678" s="324"/>
      <c r="BX678" s="324"/>
      <c r="BY678" s="324"/>
      <c r="BZ678" s="324"/>
      <c r="CA678" s="324"/>
      <c r="CB678" s="293"/>
      <c r="CC678" s="294"/>
      <c r="CD678" s="294"/>
      <c r="CE678" s="294"/>
      <c r="CF678" s="294"/>
      <c r="CG678" s="294"/>
      <c r="CH678" s="295"/>
      <c r="CI678" s="62">
        <f t="shared" si="32"/>
        <v>0</v>
      </c>
    </row>
    <row r="679" spans="1:87" ht="35.1" customHeight="1" x14ac:dyDescent="0.25">
      <c r="A679" s="40">
        <f t="shared" si="33"/>
        <v>667</v>
      </c>
      <c r="B679" s="305"/>
      <c r="C679" s="305"/>
      <c r="D679" s="316"/>
      <c r="E679" s="316"/>
      <c r="F679" s="316"/>
      <c r="G679" s="317"/>
      <c r="H679" s="318"/>
      <c r="I679" s="47"/>
      <c r="J679" s="71"/>
      <c r="K679" s="308"/>
      <c r="L679" s="308"/>
      <c r="M679" s="319"/>
      <c r="N679" s="319"/>
      <c r="O679" s="310"/>
      <c r="P679" s="310"/>
      <c r="Q679" s="320"/>
      <c r="R679" s="320"/>
      <c r="S679" s="298"/>
      <c r="T679" s="299"/>
      <c r="U679" s="298"/>
      <c r="V679" s="299"/>
      <c r="W679" s="296"/>
      <c r="X679" s="297"/>
      <c r="Y679" s="296"/>
      <c r="Z679" s="297"/>
      <c r="AA679" s="298"/>
      <c r="AB679" s="299"/>
      <c r="AC679" s="298"/>
      <c r="AD679" s="299"/>
      <c r="AE679" s="296"/>
      <c r="AF679" s="297"/>
      <c r="AG679" s="296"/>
      <c r="AH679" s="297"/>
      <c r="AI679" s="298"/>
      <c r="AJ679" s="299"/>
      <c r="AK679" s="298"/>
      <c r="AL679" s="299"/>
      <c r="AM679" s="296"/>
      <c r="AN679" s="297"/>
      <c r="AO679" s="296"/>
      <c r="AP679" s="297"/>
      <c r="AQ679" s="298"/>
      <c r="AR679" s="299"/>
      <c r="AS679" s="298"/>
      <c r="AT679" s="299"/>
      <c r="AU679" s="296"/>
      <c r="AV679" s="297"/>
      <c r="AW679" s="296"/>
      <c r="AX679" s="297"/>
      <c r="AY679" s="298"/>
      <c r="AZ679" s="299"/>
      <c r="BA679" s="298"/>
      <c r="BB679" s="299"/>
      <c r="BC679" s="296"/>
      <c r="BD679" s="297"/>
      <c r="BE679" s="296"/>
      <c r="BF679" s="297"/>
      <c r="BG679" s="298"/>
      <c r="BH679" s="299"/>
      <c r="BI679" s="298"/>
      <c r="BJ679" s="299"/>
      <c r="BK679" s="296"/>
      <c r="BL679" s="297"/>
      <c r="BM679" s="296"/>
      <c r="BN679" s="297"/>
      <c r="BO679" s="300"/>
      <c r="BP679" s="300"/>
      <c r="BQ679" s="300"/>
      <c r="BR679" s="66"/>
      <c r="BS679" s="301"/>
      <c r="BT679" s="302"/>
      <c r="BU679" s="324"/>
      <c r="BV679" s="324"/>
      <c r="BW679" s="324"/>
      <c r="BX679" s="324"/>
      <c r="BY679" s="324"/>
      <c r="BZ679" s="324"/>
      <c r="CA679" s="324"/>
      <c r="CB679" s="293"/>
      <c r="CC679" s="294"/>
      <c r="CD679" s="294"/>
      <c r="CE679" s="294"/>
      <c r="CF679" s="294"/>
      <c r="CG679" s="294"/>
      <c r="CH679" s="295"/>
      <c r="CI679" s="62">
        <f t="shared" si="32"/>
        <v>0</v>
      </c>
    </row>
    <row r="680" spans="1:87" ht="35.1" customHeight="1" x14ac:dyDescent="0.25">
      <c r="A680" s="40">
        <f t="shared" si="33"/>
        <v>668</v>
      </c>
      <c r="B680" s="304"/>
      <c r="C680" s="304"/>
      <c r="D680" s="305"/>
      <c r="E680" s="305"/>
      <c r="F680" s="305"/>
      <c r="G680" s="306"/>
      <c r="H680" s="307"/>
      <c r="I680" s="47"/>
      <c r="J680" s="72"/>
      <c r="K680" s="308"/>
      <c r="L680" s="308"/>
      <c r="M680" s="309"/>
      <c r="N680" s="309"/>
      <c r="O680" s="310"/>
      <c r="P680" s="310"/>
      <c r="Q680" s="311"/>
      <c r="R680" s="311"/>
      <c r="S680" s="298"/>
      <c r="T680" s="299"/>
      <c r="U680" s="298"/>
      <c r="V680" s="299"/>
      <c r="W680" s="312"/>
      <c r="X680" s="313"/>
      <c r="Y680" s="312"/>
      <c r="Z680" s="313"/>
      <c r="AA680" s="298"/>
      <c r="AB680" s="299"/>
      <c r="AC680" s="298"/>
      <c r="AD680" s="299"/>
      <c r="AE680" s="312"/>
      <c r="AF680" s="313"/>
      <c r="AG680" s="312"/>
      <c r="AH680" s="313"/>
      <c r="AI680" s="298"/>
      <c r="AJ680" s="299"/>
      <c r="AK680" s="298"/>
      <c r="AL680" s="299"/>
      <c r="AM680" s="312"/>
      <c r="AN680" s="313"/>
      <c r="AO680" s="312"/>
      <c r="AP680" s="313"/>
      <c r="AQ680" s="298"/>
      <c r="AR680" s="299"/>
      <c r="AS680" s="298"/>
      <c r="AT680" s="299"/>
      <c r="AU680" s="312"/>
      <c r="AV680" s="313"/>
      <c r="AW680" s="312"/>
      <c r="AX680" s="313"/>
      <c r="AY680" s="298"/>
      <c r="AZ680" s="299"/>
      <c r="BA680" s="298"/>
      <c r="BB680" s="299"/>
      <c r="BC680" s="312"/>
      <c r="BD680" s="313"/>
      <c r="BE680" s="312"/>
      <c r="BF680" s="313"/>
      <c r="BG680" s="298"/>
      <c r="BH680" s="299"/>
      <c r="BI680" s="298"/>
      <c r="BJ680" s="299"/>
      <c r="BK680" s="312"/>
      <c r="BL680" s="313"/>
      <c r="BM680" s="312"/>
      <c r="BN680" s="313"/>
      <c r="BO680" s="300"/>
      <c r="BP680" s="300"/>
      <c r="BQ680" s="300"/>
      <c r="BR680" s="66"/>
      <c r="BS680" s="314"/>
      <c r="BT680" s="315"/>
      <c r="BU680" s="324"/>
      <c r="BV680" s="324"/>
      <c r="BW680" s="324"/>
      <c r="BX680" s="324"/>
      <c r="BY680" s="324"/>
      <c r="BZ680" s="324"/>
      <c r="CA680" s="324"/>
      <c r="CB680" s="293"/>
      <c r="CC680" s="294"/>
      <c r="CD680" s="294"/>
      <c r="CE680" s="294"/>
      <c r="CF680" s="294"/>
      <c r="CG680" s="294"/>
      <c r="CH680" s="295"/>
      <c r="CI680" s="62">
        <f t="shared" si="32"/>
        <v>0</v>
      </c>
    </row>
    <row r="681" spans="1:87" ht="35.1" customHeight="1" x14ac:dyDescent="0.25">
      <c r="A681" s="40">
        <f t="shared" si="33"/>
        <v>669</v>
      </c>
      <c r="B681" s="305"/>
      <c r="C681" s="305"/>
      <c r="D681" s="316"/>
      <c r="E681" s="316"/>
      <c r="F681" s="316"/>
      <c r="G681" s="317"/>
      <c r="H681" s="318"/>
      <c r="I681" s="47"/>
      <c r="J681" s="71"/>
      <c r="K681" s="308"/>
      <c r="L681" s="308"/>
      <c r="M681" s="319"/>
      <c r="N681" s="319"/>
      <c r="O681" s="310"/>
      <c r="P681" s="310"/>
      <c r="Q681" s="320"/>
      <c r="R681" s="320"/>
      <c r="S681" s="298"/>
      <c r="T681" s="299"/>
      <c r="U681" s="298"/>
      <c r="V681" s="299"/>
      <c r="W681" s="296"/>
      <c r="X681" s="297"/>
      <c r="Y681" s="296"/>
      <c r="Z681" s="297"/>
      <c r="AA681" s="298"/>
      <c r="AB681" s="299"/>
      <c r="AC681" s="298"/>
      <c r="AD681" s="299"/>
      <c r="AE681" s="296"/>
      <c r="AF681" s="297"/>
      <c r="AG681" s="296"/>
      <c r="AH681" s="297"/>
      <c r="AI681" s="298"/>
      <c r="AJ681" s="299"/>
      <c r="AK681" s="298"/>
      <c r="AL681" s="299"/>
      <c r="AM681" s="296"/>
      <c r="AN681" s="297"/>
      <c r="AO681" s="296"/>
      <c r="AP681" s="297"/>
      <c r="AQ681" s="298"/>
      <c r="AR681" s="299"/>
      <c r="AS681" s="298"/>
      <c r="AT681" s="299"/>
      <c r="AU681" s="296"/>
      <c r="AV681" s="297"/>
      <c r="AW681" s="296"/>
      <c r="AX681" s="297"/>
      <c r="AY681" s="298"/>
      <c r="AZ681" s="299"/>
      <c r="BA681" s="298"/>
      <c r="BB681" s="299"/>
      <c r="BC681" s="296"/>
      <c r="BD681" s="297"/>
      <c r="BE681" s="296"/>
      <c r="BF681" s="297"/>
      <c r="BG681" s="298"/>
      <c r="BH681" s="299"/>
      <c r="BI681" s="298"/>
      <c r="BJ681" s="299"/>
      <c r="BK681" s="296"/>
      <c r="BL681" s="297"/>
      <c r="BM681" s="296"/>
      <c r="BN681" s="297"/>
      <c r="BO681" s="300"/>
      <c r="BP681" s="300"/>
      <c r="BQ681" s="300"/>
      <c r="BR681" s="66"/>
      <c r="BS681" s="301"/>
      <c r="BT681" s="302"/>
      <c r="BU681" s="324"/>
      <c r="BV681" s="324"/>
      <c r="BW681" s="324"/>
      <c r="BX681" s="324"/>
      <c r="BY681" s="324"/>
      <c r="BZ681" s="324"/>
      <c r="CA681" s="324"/>
      <c r="CB681" s="293"/>
      <c r="CC681" s="294"/>
      <c r="CD681" s="294"/>
      <c r="CE681" s="294"/>
      <c r="CF681" s="294"/>
      <c r="CG681" s="294"/>
      <c r="CH681" s="295"/>
      <c r="CI681" s="62">
        <f t="shared" si="32"/>
        <v>0</v>
      </c>
    </row>
    <row r="682" spans="1:87" ht="35.1" customHeight="1" x14ac:dyDescent="0.25">
      <c r="A682" s="40">
        <f t="shared" si="33"/>
        <v>670</v>
      </c>
      <c r="B682" s="304"/>
      <c r="C682" s="304"/>
      <c r="D682" s="305"/>
      <c r="E682" s="305"/>
      <c r="F682" s="305"/>
      <c r="G682" s="306"/>
      <c r="H682" s="307"/>
      <c r="I682" s="47"/>
      <c r="J682" s="72"/>
      <c r="K682" s="308"/>
      <c r="L682" s="308"/>
      <c r="M682" s="309"/>
      <c r="N682" s="309"/>
      <c r="O682" s="310"/>
      <c r="P682" s="310"/>
      <c r="Q682" s="311"/>
      <c r="R682" s="311"/>
      <c r="S682" s="298"/>
      <c r="T682" s="299"/>
      <c r="U682" s="298"/>
      <c r="V682" s="299"/>
      <c r="W682" s="312"/>
      <c r="X682" s="313"/>
      <c r="Y682" s="312"/>
      <c r="Z682" s="313"/>
      <c r="AA682" s="298"/>
      <c r="AB682" s="299"/>
      <c r="AC682" s="298"/>
      <c r="AD682" s="299"/>
      <c r="AE682" s="312"/>
      <c r="AF682" s="313"/>
      <c r="AG682" s="312"/>
      <c r="AH682" s="313"/>
      <c r="AI682" s="298"/>
      <c r="AJ682" s="299"/>
      <c r="AK682" s="298"/>
      <c r="AL682" s="299"/>
      <c r="AM682" s="312"/>
      <c r="AN682" s="313"/>
      <c r="AO682" s="312"/>
      <c r="AP682" s="313"/>
      <c r="AQ682" s="298"/>
      <c r="AR682" s="299"/>
      <c r="AS682" s="298"/>
      <c r="AT682" s="299"/>
      <c r="AU682" s="312"/>
      <c r="AV682" s="313"/>
      <c r="AW682" s="312"/>
      <c r="AX682" s="313"/>
      <c r="AY682" s="298"/>
      <c r="AZ682" s="299"/>
      <c r="BA682" s="298"/>
      <c r="BB682" s="299"/>
      <c r="BC682" s="312"/>
      <c r="BD682" s="313"/>
      <c r="BE682" s="312"/>
      <c r="BF682" s="313"/>
      <c r="BG682" s="298"/>
      <c r="BH682" s="299"/>
      <c r="BI682" s="298"/>
      <c r="BJ682" s="299"/>
      <c r="BK682" s="312"/>
      <c r="BL682" s="313"/>
      <c r="BM682" s="312"/>
      <c r="BN682" s="313"/>
      <c r="BO682" s="300"/>
      <c r="BP682" s="300"/>
      <c r="BQ682" s="300"/>
      <c r="BR682" s="66"/>
      <c r="BS682" s="314"/>
      <c r="BT682" s="315"/>
      <c r="BU682" s="324"/>
      <c r="BV682" s="324"/>
      <c r="BW682" s="324"/>
      <c r="BX682" s="324"/>
      <c r="BY682" s="324"/>
      <c r="BZ682" s="324"/>
      <c r="CA682" s="324"/>
      <c r="CB682" s="293"/>
      <c r="CC682" s="294"/>
      <c r="CD682" s="294"/>
      <c r="CE682" s="294"/>
      <c r="CF682" s="294"/>
      <c r="CG682" s="294"/>
      <c r="CH682" s="295"/>
      <c r="CI682" s="62">
        <f t="shared" si="32"/>
        <v>0</v>
      </c>
    </row>
    <row r="683" spans="1:87" ht="35.1" customHeight="1" x14ac:dyDescent="0.25">
      <c r="A683" s="40">
        <f t="shared" si="33"/>
        <v>671</v>
      </c>
      <c r="B683" s="305"/>
      <c r="C683" s="305"/>
      <c r="D683" s="316"/>
      <c r="E683" s="316"/>
      <c r="F683" s="316"/>
      <c r="G683" s="317"/>
      <c r="H683" s="318"/>
      <c r="I683" s="47"/>
      <c r="J683" s="71"/>
      <c r="K683" s="308"/>
      <c r="L683" s="308"/>
      <c r="M683" s="319"/>
      <c r="N683" s="319"/>
      <c r="O683" s="310"/>
      <c r="P683" s="310"/>
      <c r="Q683" s="320"/>
      <c r="R683" s="320"/>
      <c r="S683" s="298"/>
      <c r="T683" s="299"/>
      <c r="U683" s="298"/>
      <c r="V683" s="299"/>
      <c r="W683" s="296"/>
      <c r="X683" s="297"/>
      <c r="Y683" s="296"/>
      <c r="Z683" s="297"/>
      <c r="AA683" s="298"/>
      <c r="AB683" s="299"/>
      <c r="AC683" s="298"/>
      <c r="AD683" s="299"/>
      <c r="AE683" s="296"/>
      <c r="AF683" s="297"/>
      <c r="AG683" s="296"/>
      <c r="AH683" s="297"/>
      <c r="AI683" s="298"/>
      <c r="AJ683" s="299"/>
      <c r="AK683" s="298"/>
      <c r="AL683" s="299"/>
      <c r="AM683" s="296"/>
      <c r="AN683" s="297"/>
      <c r="AO683" s="296"/>
      <c r="AP683" s="297"/>
      <c r="AQ683" s="298"/>
      <c r="AR683" s="299"/>
      <c r="AS683" s="298"/>
      <c r="AT683" s="299"/>
      <c r="AU683" s="296"/>
      <c r="AV683" s="297"/>
      <c r="AW683" s="296"/>
      <c r="AX683" s="297"/>
      <c r="AY683" s="298"/>
      <c r="AZ683" s="299"/>
      <c r="BA683" s="298"/>
      <c r="BB683" s="299"/>
      <c r="BC683" s="296"/>
      <c r="BD683" s="297"/>
      <c r="BE683" s="296"/>
      <c r="BF683" s="297"/>
      <c r="BG683" s="298"/>
      <c r="BH683" s="299"/>
      <c r="BI683" s="298"/>
      <c r="BJ683" s="299"/>
      <c r="BK683" s="296"/>
      <c r="BL683" s="297"/>
      <c r="BM683" s="296"/>
      <c r="BN683" s="297"/>
      <c r="BO683" s="300"/>
      <c r="BP683" s="300"/>
      <c r="BQ683" s="300"/>
      <c r="BR683" s="66"/>
      <c r="BS683" s="301"/>
      <c r="BT683" s="302"/>
      <c r="BU683" s="324"/>
      <c r="BV683" s="324"/>
      <c r="BW683" s="324"/>
      <c r="BX683" s="324"/>
      <c r="BY683" s="324"/>
      <c r="BZ683" s="324"/>
      <c r="CA683" s="324"/>
      <c r="CB683" s="293"/>
      <c r="CC683" s="294"/>
      <c r="CD683" s="294"/>
      <c r="CE683" s="294"/>
      <c r="CF683" s="294"/>
      <c r="CG683" s="294"/>
      <c r="CH683" s="295"/>
      <c r="CI683" s="62">
        <f t="shared" si="32"/>
        <v>0</v>
      </c>
    </row>
    <row r="684" spans="1:87" ht="35.1" customHeight="1" x14ac:dyDescent="0.25">
      <c r="A684" s="40">
        <f t="shared" si="33"/>
        <v>672</v>
      </c>
      <c r="B684" s="304"/>
      <c r="C684" s="304"/>
      <c r="D684" s="305"/>
      <c r="E684" s="305"/>
      <c r="F684" s="305"/>
      <c r="G684" s="306"/>
      <c r="H684" s="307"/>
      <c r="I684" s="47"/>
      <c r="J684" s="72"/>
      <c r="K684" s="308"/>
      <c r="L684" s="308"/>
      <c r="M684" s="309"/>
      <c r="N684" s="309"/>
      <c r="O684" s="310"/>
      <c r="P684" s="310"/>
      <c r="Q684" s="311"/>
      <c r="R684" s="311"/>
      <c r="S684" s="298"/>
      <c r="T684" s="299"/>
      <c r="U684" s="298"/>
      <c r="V684" s="299"/>
      <c r="W684" s="312"/>
      <c r="X684" s="313"/>
      <c r="Y684" s="312"/>
      <c r="Z684" s="313"/>
      <c r="AA684" s="298"/>
      <c r="AB684" s="299"/>
      <c r="AC684" s="298"/>
      <c r="AD684" s="299"/>
      <c r="AE684" s="312"/>
      <c r="AF684" s="313"/>
      <c r="AG684" s="312"/>
      <c r="AH684" s="313"/>
      <c r="AI684" s="298"/>
      <c r="AJ684" s="299"/>
      <c r="AK684" s="298"/>
      <c r="AL684" s="299"/>
      <c r="AM684" s="312"/>
      <c r="AN684" s="313"/>
      <c r="AO684" s="312"/>
      <c r="AP684" s="313"/>
      <c r="AQ684" s="298"/>
      <c r="AR684" s="299"/>
      <c r="AS684" s="298"/>
      <c r="AT684" s="299"/>
      <c r="AU684" s="312"/>
      <c r="AV684" s="313"/>
      <c r="AW684" s="312"/>
      <c r="AX684" s="313"/>
      <c r="AY684" s="298"/>
      <c r="AZ684" s="299"/>
      <c r="BA684" s="298"/>
      <c r="BB684" s="299"/>
      <c r="BC684" s="312"/>
      <c r="BD684" s="313"/>
      <c r="BE684" s="312"/>
      <c r="BF684" s="313"/>
      <c r="BG684" s="298"/>
      <c r="BH684" s="299"/>
      <c r="BI684" s="298"/>
      <c r="BJ684" s="299"/>
      <c r="BK684" s="312"/>
      <c r="BL684" s="313"/>
      <c r="BM684" s="312"/>
      <c r="BN684" s="313"/>
      <c r="BO684" s="300"/>
      <c r="BP684" s="300"/>
      <c r="BQ684" s="300"/>
      <c r="BR684" s="66"/>
      <c r="BS684" s="314"/>
      <c r="BT684" s="315"/>
      <c r="BU684" s="324"/>
      <c r="BV684" s="324"/>
      <c r="BW684" s="324"/>
      <c r="BX684" s="324"/>
      <c r="BY684" s="324"/>
      <c r="BZ684" s="324"/>
      <c r="CA684" s="324"/>
      <c r="CB684" s="293"/>
      <c r="CC684" s="294"/>
      <c r="CD684" s="294"/>
      <c r="CE684" s="294"/>
      <c r="CF684" s="294"/>
      <c r="CG684" s="294"/>
      <c r="CH684" s="295"/>
      <c r="CI684" s="62">
        <f t="shared" si="32"/>
        <v>0</v>
      </c>
    </row>
    <row r="685" spans="1:87" ht="35.1" customHeight="1" x14ac:dyDescent="0.25">
      <c r="A685" s="40">
        <f>ROW(A673)</f>
        <v>673</v>
      </c>
      <c r="B685" s="305"/>
      <c r="C685" s="305"/>
      <c r="D685" s="316"/>
      <c r="E685" s="316"/>
      <c r="F685" s="316"/>
      <c r="G685" s="317"/>
      <c r="H685" s="318"/>
      <c r="I685" s="47"/>
      <c r="J685" s="71"/>
      <c r="K685" s="308"/>
      <c r="L685" s="308"/>
      <c r="M685" s="319"/>
      <c r="N685" s="319"/>
      <c r="O685" s="310"/>
      <c r="P685" s="310"/>
      <c r="Q685" s="320"/>
      <c r="R685" s="320"/>
      <c r="S685" s="298"/>
      <c r="T685" s="299"/>
      <c r="U685" s="298"/>
      <c r="V685" s="299"/>
      <c r="W685" s="296"/>
      <c r="X685" s="297"/>
      <c r="Y685" s="296"/>
      <c r="Z685" s="297"/>
      <c r="AA685" s="298"/>
      <c r="AB685" s="299"/>
      <c r="AC685" s="298"/>
      <c r="AD685" s="299"/>
      <c r="AE685" s="296"/>
      <c r="AF685" s="297"/>
      <c r="AG685" s="296"/>
      <c r="AH685" s="297"/>
      <c r="AI685" s="298"/>
      <c r="AJ685" s="299"/>
      <c r="AK685" s="298"/>
      <c r="AL685" s="299"/>
      <c r="AM685" s="296"/>
      <c r="AN685" s="297"/>
      <c r="AO685" s="296"/>
      <c r="AP685" s="297"/>
      <c r="AQ685" s="298"/>
      <c r="AR685" s="299"/>
      <c r="AS685" s="298"/>
      <c r="AT685" s="299"/>
      <c r="AU685" s="296"/>
      <c r="AV685" s="297"/>
      <c r="AW685" s="296"/>
      <c r="AX685" s="297"/>
      <c r="AY685" s="298"/>
      <c r="AZ685" s="299"/>
      <c r="BA685" s="298"/>
      <c r="BB685" s="299"/>
      <c r="BC685" s="296"/>
      <c r="BD685" s="297"/>
      <c r="BE685" s="296"/>
      <c r="BF685" s="297"/>
      <c r="BG685" s="298"/>
      <c r="BH685" s="299"/>
      <c r="BI685" s="298"/>
      <c r="BJ685" s="299"/>
      <c r="BK685" s="296"/>
      <c r="BL685" s="297"/>
      <c r="BM685" s="296"/>
      <c r="BN685" s="297"/>
      <c r="BO685" s="321"/>
      <c r="BP685" s="322"/>
      <c r="BQ685" s="323"/>
      <c r="BR685" s="66"/>
      <c r="BS685" s="301"/>
      <c r="BT685" s="302"/>
      <c r="BU685" s="324"/>
      <c r="BV685" s="324"/>
      <c r="BW685" s="324"/>
      <c r="BX685" s="324"/>
      <c r="BY685" s="324"/>
      <c r="BZ685" s="324"/>
      <c r="CA685" s="324"/>
      <c r="CB685" s="293"/>
      <c r="CC685" s="294"/>
      <c r="CD685" s="294"/>
      <c r="CE685" s="294"/>
      <c r="CF685" s="294"/>
      <c r="CG685" s="294"/>
      <c r="CH685" s="295"/>
      <c r="CI685" s="62">
        <f t="shared" si="32"/>
        <v>0</v>
      </c>
    </row>
    <row r="686" spans="1:87" ht="35.1" customHeight="1" x14ac:dyDescent="0.25">
      <c r="A686" s="40">
        <f t="shared" ref="A686:A712" si="34">ROW(A674)</f>
        <v>674</v>
      </c>
      <c r="B686" s="304"/>
      <c r="C686" s="304"/>
      <c r="D686" s="305"/>
      <c r="E686" s="305"/>
      <c r="F686" s="305"/>
      <c r="G686" s="306"/>
      <c r="H686" s="307"/>
      <c r="I686" s="47"/>
      <c r="J686" s="72"/>
      <c r="K686" s="308"/>
      <c r="L686" s="308"/>
      <c r="M686" s="309"/>
      <c r="N686" s="309"/>
      <c r="O686" s="310"/>
      <c r="P686" s="310"/>
      <c r="Q686" s="311"/>
      <c r="R686" s="311"/>
      <c r="S686" s="298"/>
      <c r="T686" s="299"/>
      <c r="U686" s="298"/>
      <c r="V686" s="299"/>
      <c r="W686" s="312"/>
      <c r="X686" s="313"/>
      <c r="Y686" s="312"/>
      <c r="Z686" s="313"/>
      <c r="AA686" s="298"/>
      <c r="AB686" s="299"/>
      <c r="AC686" s="298"/>
      <c r="AD686" s="299"/>
      <c r="AE686" s="312"/>
      <c r="AF686" s="313"/>
      <c r="AG686" s="312"/>
      <c r="AH686" s="313"/>
      <c r="AI686" s="298"/>
      <c r="AJ686" s="299"/>
      <c r="AK686" s="298"/>
      <c r="AL686" s="299"/>
      <c r="AM686" s="312"/>
      <c r="AN686" s="313"/>
      <c r="AO686" s="312"/>
      <c r="AP686" s="313"/>
      <c r="AQ686" s="298"/>
      <c r="AR686" s="299"/>
      <c r="AS686" s="298"/>
      <c r="AT686" s="299"/>
      <c r="AU686" s="312"/>
      <c r="AV686" s="313"/>
      <c r="AW686" s="312"/>
      <c r="AX686" s="313"/>
      <c r="AY686" s="298"/>
      <c r="AZ686" s="299"/>
      <c r="BA686" s="298"/>
      <c r="BB686" s="299"/>
      <c r="BC686" s="312"/>
      <c r="BD686" s="313"/>
      <c r="BE686" s="312"/>
      <c r="BF686" s="313"/>
      <c r="BG686" s="298"/>
      <c r="BH686" s="299"/>
      <c r="BI686" s="298"/>
      <c r="BJ686" s="299"/>
      <c r="BK686" s="312"/>
      <c r="BL686" s="313"/>
      <c r="BM686" s="312"/>
      <c r="BN686" s="313"/>
      <c r="BO686" s="300"/>
      <c r="BP686" s="300"/>
      <c r="BQ686" s="300"/>
      <c r="BR686" s="66"/>
      <c r="BS686" s="314"/>
      <c r="BT686" s="315"/>
      <c r="BU686" s="324"/>
      <c r="BV686" s="324"/>
      <c r="BW686" s="324"/>
      <c r="BX686" s="324"/>
      <c r="BY686" s="324"/>
      <c r="BZ686" s="324"/>
      <c r="CA686" s="324"/>
      <c r="CB686" s="293"/>
      <c r="CC686" s="294"/>
      <c r="CD686" s="294"/>
      <c r="CE686" s="294"/>
      <c r="CF686" s="294"/>
      <c r="CG686" s="294"/>
      <c r="CH686" s="295"/>
      <c r="CI686" s="62">
        <f t="shared" si="32"/>
        <v>0</v>
      </c>
    </row>
    <row r="687" spans="1:87" ht="35.1" customHeight="1" x14ac:dyDescent="0.25">
      <c r="A687" s="40">
        <f t="shared" si="34"/>
        <v>675</v>
      </c>
      <c r="B687" s="305"/>
      <c r="C687" s="305"/>
      <c r="D687" s="316"/>
      <c r="E687" s="316"/>
      <c r="F687" s="316"/>
      <c r="G687" s="317"/>
      <c r="H687" s="318"/>
      <c r="I687" s="47"/>
      <c r="J687" s="71"/>
      <c r="K687" s="308"/>
      <c r="L687" s="308"/>
      <c r="M687" s="319"/>
      <c r="N687" s="319"/>
      <c r="O687" s="310"/>
      <c r="P687" s="310"/>
      <c r="Q687" s="320"/>
      <c r="R687" s="320"/>
      <c r="S687" s="298"/>
      <c r="T687" s="299"/>
      <c r="U687" s="298"/>
      <c r="V687" s="299"/>
      <c r="W687" s="296"/>
      <c r="X687" s="297"/>
      <c r="Y687" s="296"/>
      <c r="Z687" s="297"/>
      <c r="AA687" s="298"/>
      <c r="AB687" s="299"/>
      <c r="AC687" s="298"/>
      <c r="AD687" s="299"/>
      <c r="AE687" s="296"/>
      <c r="AF687" s="297"/>
      <c r="AG687" s="296"/>
      <c r="AH687" s="297"/>
      <c r="AI687" s="298"/>
      <c r="AJ687" s="299"/>
      <c r="AK687" s="298"/>
      <c r="AL687" s="299"/>
      <c r="AM687" s="296"/>
      <c r="AN687" s="297"/>
      <c r="AO687" s="296"/>
      <c r="AP687" s="297"/>
      <c r="AQ687" s="298"/>
      <c r="AR687" s="299"/>
      <c r="AS687" s="298"/>
      <c r="AT687" s="299"/>
      <c r="AU687" s="296"/>
      <c r="AV687" s="297"/>
      <c r="AW687" s="296"/>
      <c r="AX687" s="297"/>
      <c r="AY687" s="298"/>
      <c r="AZ687" s="299"/>
      <c r="BA687" s="298"/>
      <c r="BB687" s="299"/>
      <c r="BC687" s="296"/>
      <c r="BD687" s="297"/>
      <c r="BE687" s="296"/>
      <c r="BF687" s="297"/>
      <c r="BG687" s="298"/>
      <c r="BH687" s="299"/>
      <c r="BI687" s="298"/>
      <c r="BJ687" s="299"/>
      <c r="BK687" s="296"/>
      <c r="BL687" s="297"/>
      <c r="BM687" s="296"/>
      <c r="BN687" s="297"/>
      <c r="BO687" s="300"/>
      <c r="BP687" s="300"/>
      <c r="BQ687" s="300"/>
      <c r="BR687" s="66"/>
      <c r="BS687" s="301"/>
      <c r="BT687" s="302"/>
      <c r="BU687" s="324"/>
      <c r="BV687" s="324"/>
      <c r="BW687" s="324"/>
      <c r="BX687" s="324"/>
      <c r="BY687" s="324"/>
      <c r="BZ687" s="324"/>
      <c r="CA687" s="324"/>
      <c r="CB687" s="293"/>
      <c r="CC687" s="294"/>
      <c r="CD687" s="294"/>
      <c r="CE687" s="294"/>
      <c r="CF687" s="294"/>
      <c r="CG687" s="294"/>
      <c r="CH687" s="295"/>
      <c r="CI687" s="62">
        <f t="shared" si="32"/>
        <v>0</v>
      </c>
    </row>
    <row r="688" spans="1:87" ht="35.1" customHeight="1" x14ac:dyDescent="0.25">
      <c r="A688" s="40">
        <f t="shared" si="34"/>
        <v>676</v>
      </c>
      <c r="B688" s="304"/>
      <c r="C688" s="304"/>
      <c r="D688" s="305"/>
      <c r="E688" s="305"/>
      <c r="F688" s="305"/>
      <c r="G688" s="306"/>
      <c r="H688" s="307"/>
      <c r="I688" s="47"/>
      <c r="J688" s="72"/>
      <c r="K688" s="308"/>
      <c r="L688" s="308"/>
      <c r="M688" s="309"/>
      <c r="N688" s="309"/>
      <c r="O688" s="310"/>
      <c r="P688" s="310"/>
      <c r="Q688" s="311"/>
      <c r="R688" s="311"/>
      <c r="S688" s="298"/>
      <c r="T688" s="299"/>
      <c r="U688" s="298"/>
      <c r="V688" s="299"/>
      <c r="W688" s="312"/>
      <c r="X688" s="313"/>
      <c r="Y688" s="312"/>
      <c r="Z688" s="313"/>
      <c r="AA688" s="298"/>
      <c r="AB688" s="299"/>
      <c r="AC688" s="298"/>
      <c r="AD688" s="299"/>
      <c r="AE688" s="312"/>
      <c r="AF688" s="313"/>
      <c r="AG688" s="312"/>
      <c r="AH688" s="313"/>
      <c r="AI688" s="298"/>
      <c r="AJ688" s="299"/>
      <c r="AK688" s="298"/>
      <c r="AL688" s="299"/>
      <c r="AM688" s="312"/>
      <c r="AN688" s="313"/>
      <c r="AO688" s="312"/>
      <c r="AP688" s="313"/>
      <c r="AQ688" s="298"/>
      <c r="AR688" s="299"/>
      <c r="AS688" s="298"/>
      <c r="AT688" s="299"/>
      <c r="AU688" s="312"/>
      <c r="AV688" s="313"/>
      <c r="AW688" s="312"/>
      <c r="AX688" s="313"/>
      <c r="AY688" s="298"/>
      <c r="AZ688" s="299"/>
      <c r="BA688" s="298"/>
      <c r="BB688" s="299"/>
      <c r="BC688" s="312"/>
      <c r="BD688" s="313"/>
      <c r="BE688" s="312"/>
      <c r="BF688" s="313"/>
      <c r="BG688" s="298"/>
      <c r="BH688" s="299"/>
      <c r="BI688" s="298"/>
      <c r="BJ688" s="299"/>
      <c r="BK688" s="312"/>
      <c r="BL688" s="313"/>
      <c r="BM688" s="312"/>
      <c r="BN688" s="313"/>
      <c r="BO688" s="300"/>
      <c r="BP688" s="300"/>
      <c r="BQ688" s="300"/>
      <c r="BR688" s="66"/>
      <c r="BS688" s="314"/>
      <c r="BT688" s="315"/>
      <c r="BU688" s="324"/>
      <c r="BV688" s="324"/>
      <c r="BW688" s="324"/>
      <c r="BX688" s="324"/>
      <c r="BY688" s="324"/>
      <c r="BZ688" s="324"/>
      <c r="CA688" s="324"/>
      <c r="CB688" s="293"/>
      <c r="CC688" s="294"/>
      <c r="CD688" s="294"/>
      <c r="CE688" s="294"/>
      <c r="CF688" s="294"/>
      <c r="CG688" s="294"/>
      <c r="CH688" s="295"/>
      <c r="CI688" s="62">
        <f t="shared" si="32"/>
        <v>0</v>
      </c>
    </row>
    <row r="689" spans="1:87" ht="35.1" customHeight="1" x14ac:dyDescent="0.25">
      <c r="A689" s="40">
        <f t="shared" si="34"/>
        <v>677</v>
      </c>
      <c r="B689" s="305"/>
      <c r="C689" s="305"/>
      <c r="D689" s="316"/>
      <c r="E689" s="316"/>
      <c r="F689" s="316"/>
      <c r="G689" s="317"/>
      <c r="H689" s="318"/>
      <c r="I689" s="47"/>
      <c r="J689" s="71"/>
      <c r="K689" s="308"/>
      <c r="L689" s="308"/>
      <c r="M689" s="319"/>
      <c r="N689" s="319"/>
      <c r="O689" s="310"/>
      <c r="P689" s="310"/>
      <c r="Q689" s="320"/>
      <c r="R689" s="320"/>
      <c r="S689" s="298"/>
      <c r="T689" s="299"/>
      <c r="U689" s="298"/>
      <c r="V689" s="299"/>
      <c r="W689" s="296"/>
      <c r="X689" s="297"/>
      <c r="Y689" s="296"/>
      <c r="Z689" s="297"/>
      <c r="AA689" s="298"/>
      <c r="AB689" s="299"/>
      <c r="AC689" s="298"/>
      <c r="AD689" s="299"/>
      <c r="AE689" s="296"/>
      <c r="AF689" s="297"/>
      <c r="AG689" s="296"/>
      <c r="AH689" s="297"/>
      <c r="AI689" s="298"/>
      <c r="AJ689" s="299"/>
      <c r="AK689" s="298"/>
      <c r="AL689" s="299"/>
      <c r="AM689" s="296"/>
      <c r="AN689" s="297"/>
      <c r="AO689" s="296"/>
      <c r="AP689" s="297"/>
      <c r="AQ689" s="298"/>
      <c r="AR689" s="299"/>
      <c r="AS689" s="298"/>
      <c r="AT689" s="299"/>
      <c r="AU689" s="296"/>
      <c r="AV689" s="297"/>
      <c r="AW689" s="296"/>
      <c r="AX689" s="297"/>
      <c r="AY689" s="298"/>
      <c r="AZ689" s="299"/>
      <c r="BA689" s="298"/>
      <c r="BB689" s="299"/>
      <c r="BC689" s="296"/>
      <c r="BD689" s="297"/>
      <c r="BE689" s="296"/>
      <c r="BF689" s="297"/>
      <c r="BG689" s="298"/>
      <c r="BH689" s="299"/>
      <c r="BI689" s="298"/>
      <c r="BJ689" s="299"/>
      <c r="BK689" s="296"/>
      <c r="BL689" s="297"/>
      <c r="BM689" s="296"/>
      <c r="BN689" s="297"/>
      <c r="BO689" s="300"/>
      <c r="BP689" s="300"/>
      <c r="BQ689" s="300"/>
      <c r="BR689" s="66"/>
      <c r="BS689" s="301"/>
      <c r="BT689" s="302"/>
      <c r="BU689" s="324"/>
      <c r="BV689" s="324"/>
      <c r="BW689" s="324"/>
      <c r="BX689" s="324"/>
      <c r="BY689" s="324"/>
      <c r="BZ689" s="324"/>
      <c r="CA689" s="324"/>
      <c r="CB689" s="293"/>
      <c r="CC689" s="294"/>
      <c r="CD689" s="294"/>
      <c r="CE689" s="294"/>
      <c r="CF689" s="294"/>
      <c r="CG689" s="294"/>
      <c r="CH689" s="295"/>
      <c r="CI689" s="62">
        <f t="shared" si="32"/>
        <v>0</v>
      </c>
    </row>
    <row r="690" spans="1:87" ht="35.1" customHeight="1" x14ac:dyDescent="0.25">
      <c r="A690" s="40">
        <f t="shared" si="34"/>
        <v>678</v>
      </c>
      <c r="B690" s="304"/>
      <c r="C690" s="304"/>
      <c r="D690" s="305"/>
      <c r="E690" s="305"/>
      <c r="F690" s="305"/>
      <c r="G690" s="306"/>
      <c r="H690" s="307"/>
      <c r="I690" s="47"/>
      <c r="J690" s="72"/>
      <c r="K690" s="308"/>
      <c r="L690" s="308"/>
      <c r="M690" s="309"/>
      <c r="N690" s="309"/>
      <c r="O690" s="310"/>
      <c r="P690" s="310"/>
      <c r="Q690" s="311"/>
      <c r="R690" s="311"/>
      <c r="S690" s="298"/>
      <c r="T690" s="299"/>
      <c r="U690" s="298"/>
      <c r="V690" s="299"/>
      <c r="W690" s="312"/>
      <c r="X690" s="313"/>
      <c r="Y690" s="312"/>
      <c r="Z690" s="313"/>
      <c r="AA690" s="298"/>
      <c r="AB690" s="299"/>
      <c r="AC690" s="298"/>
      <c r="AD690" s="299"/>
      <c r="AE690" s="312"/>
      <c r="AF690" s="313"/>
      <c r="AG690" s="312"/>
      <c r="AH690" s="313"/>
      <c r="AI690" s="298"/>
      <c r="AJ690" s="299"/>
      <c r="AK690" s="298"/>
      <c r="AL690" s="299"/>
      <c r="AM690" s="312"/>
      <c r="AN690" s="313"/>
      <c r="AO690" s="312"/>
      <c r="AP690" s="313"/>
      <c r="AQ690" s="298"/>
      <c r="AR690" s="299"/>
      <c r="AS690" s="298"/>
      <c r="AT690" s="299"/>
      <c r="AU690" s="312"/>
      <c r="AV690" s="313"/>
      <c r="AW690" s="312"/>
      <c r="AX690" s="313"/>
      <c r="AY690" s="298"/>
      <c r="AZ690" s="299"/>
      <c r="BA690" s="298"/>
      <c r="BB690" s="299"/>
      <c r="BC690" s="312"/>
      <c r="BD690" s="313"/>
      <c r="BE690" s="312"/>
      <c r="BF690" s="313"/>
      <c r="BG690" s="298"/>
      <c r="BH690" s="299"/>
      <c r="BI690" s="298"/>
      <c r="BJ690" s="299"/>
      <c r="BK690" s="312"/>
      <c r="BL690" s="313"/>
      <c r="BM690" s="312"/>
      <c r="BN690" s="313"/>
      <c r="BO690" s="300"/>
      <c r="BP690" s="300"/>
      <c r="BQ690" s="300"/>
      <c r="BR690" s="66"/>
      <c r="BS690" s="314"/>
      <c r="BT690" s="315"/>
      <c r="BU690" s="324"/>
      <c r="BV690" s="324"/>
      <c r="BW690" s="324"/>
      <c r="BX690" s="324"/>
      <c r="BY690" s="324"/>
      <c r="BZ690" s="324"/>
      <c r="CA690" s="324"/>
      <c r="CB690" s="293"/>
      <c r="CC690" s="294"/>
      <c r="CD690" s="294"/>
      <c r="CE690" s="294"/>
      <c r="CF690" s="294"/>
      <c r="CG690" s="294"/>
      <c r="CH690" s="295"/>
      <c r="CI690" s="62">
        <f t="shared" si="32"/>
        <v>0</v>
      </c>
    </row>
    <row r="691" spans="1:87" ht="35.1" customHeight="1" x14ac:dyDescent="0.25">
      <c r="A691" s="40">
        <f t="shared" si="34"/>
        <v>679</v>
      </c>
      <c r="B691" s="305"/>
      <c r="C691" s="305"/>
      <c r="D691" s="316"/>
      <c r="E691" s="316"/>
      <c r="F691" s="316"/>
      <c r="G691" s="317"/>
      <c r="H691" s="318"/>
      <c r="I691" s="47"/>
      <c r="J691" s="71"/>
      <c r="K691" s="308"/>
      <c r="L691" s="308"/>
      <c r="M691" s="319"/>
      <c r="N691" s="319"/>
      <c r="O691" s="310"/>
      <c r="P691" s="310"/>
      <c r="Q691" s="320"/>
      <c r="R691" s="320"/>
      <c r="S691" s="298"/>
      <c r="T691" s="299"/>
      <c r="U691" s="298"/>
      <c r="V691" s="299"/>
      <c r="W691" s="296"/>
      <c r="X691" s="297"/>
      <c r="Y691" s="296"/>
      <c r="Z691" s="297"/>
      <c r="AA691" s="298"/>
      <c r="AB691" s="299"/>
      <c r="AC691" s="298"/>
      <c r="AD691" s="299"/>
      <c r="AE691" s="296"/>
      <c r="AF691" s="297"/>
      <c r="AG691" s="296"/>
      <c r="AH691" s="297"/>
      <c r="AI691" s="298"/>
      <c r="AJ691" s="299"/>
      <c r="AK691" s="298"/>
      <c r="AL691" s="299"/>
      <c r="AM691" s="296"/>
      <c r="AN691" s="297"/>
      <c r="AO691" s="296"/>
      <c r="AP691" s="297"/>
      <c r="AQ691" s="298"/>
      <c r="AR691" s="299"/>
      <c r="AS691" s="298"/>
      <c r="AT691" s="299"/>
      <c r="AU691" s="296"/>
      <c r="AV691" s="297"/>
      <c r="AW691" s="296"/>
      <c r="AX691" s="297"/>
      <c r="AY691" s="298"/>
      <c r="AZ691" s="299"/>
      <c r="BA691" s="298"/>
      <c r="BB691" s="299"/>
      <c r="BC691" s="296"/>
      <c r="BD691" s="297"/>
      <c r="BE691" s="296"/>
      <c r="BF691" s="297"/>
      <c r="BG691" s="298"/>
      <c r="BH691" s="299"/>
      <c r="BI691" s="298"/>
      <c r="BJ691" s="299"/>
      <c r="BK691" s="296"/>
      <c r="BL691" s="297"/>
      <c r="BM691" s="296"/>
      <c r="BN691" s="297"/>
      <c r="BO691" s="300"/>
      <c r="BP691" s="300"/>
      <c r="BQ691" s="300"/>
      <c r="BR691" s="66"/>
      <c r="BS691" s="301"/>
      <c r="BT691" s="302"/>
      <c r="BU691" s="324"/>
      <c r="BV691" s="324"/>
      <c r="BW691" s="324"/>
      <c r="BX691" s="324"/>
      <c r="BY691" s="324"/>
      <c r="BZ691" s="324"/>
      <c r="CA691" s="324"/>
      <c r="CB691" s="293"/>
      <c r="CC691" s="294"/>
      <c r="CD691" s="294"/>
      <c r="CE691" s="294"/>
      <c r="CF691" s="294"/>
      <c r="CG691" s="294"/>
      <c r="CH691" s="295"/>
      <c r="CI691" s="62">
        <f t="shared" si="32"/>
        <v>0</v>
      </c>
    </row>
    <row r="692" spans="1:87" ht="35.1" customHeight="1" x14ac:dyDescent="0.25">
      <c r="A692" s="40">
        <f t="shared" si="34"/>
        <v>680</v>
      </c>
      <c r="B692" s="304"/>
      <c r="C692" s="304"/>
      <c r="D692" s="305"/>
      <c r="E692" s="305"/>
      <c r="F692" s="305"/>
      <c r="G692" s="306"/>
      <c r="H692" s="307"/>
      <c r="I692" s="47"/>
      <c r="J692" s="72"/>
      <c r="K692" s="308"/>
      <c r="L692" s="308"/>
      <c r="M692" s="309"/>
      <c r="N692" s="309"/>
      <c r="O692" s="310"/>
      <c r="P692" s="310"/>
      <c r="Q692" s="311"/>
      <c r="R692" s="311"/>
      <c r="S692" s="298"/>
      <c r="T692" s="299"/>
      <c r="U692" s="298"/>
      <c r="V692" s="299"/>
      <c r="W692" s="312"/>
      <c r="X692" s="313"/>
      <c r="Y692" s="312"/>
      <c r="Z692" s="313"/>
      <c r="AA692" s="298"/>
      <c r="AB692" s="299"/>
      <c r="AC692" s="298"/>
      <c r="AD692" s="299"/>
      <c r="AE692" s="312"/>
      <c r="AF692" s="313"/>
      <c r="AG692" s="312"/>
      <c r="AH692" s="313"/>
      <c r="AI692" s="298"/>
      <c r="AJ692" s="299"/>
      <c r="AK692" s="298"/>
      <c r="AL692" s="299"/>
      <c r="AM692" s="312"/>
      <c r="AN692" s="313"/>
      <c r="AO692" s="312"/>
      <c r="AP692" s="313"/>
      <c r="AQ692" s="298"/>
      <c r="AR692" s="299"/>
      <c r="AS692" s="298"/>
      <c r="AT692" s="299"/>
      <c r="AU692" s="312"/>
      <c r="AV692" s="313"/>
      <c r="AW692" s="312"/>
      <c r="AX692" s="313"/>
      <c r="AY692" s="298"/>
      <c r="AZ692" s="299"/>
      <c r="BA692" s="298"/>
      <c r="BB692" s="299"/>
      <c r="BC692" s="312"/>
      <c r="BD692" s="313"/>
      <c r="BE692" s="312"/>
      <c r="BF692" s="313"/>
      <c r="BG692" s="298"/>
      <c r="BH692" s="299"/>
      <c r="BI692" s="298"/>
      <c r="BJ692" s="299"/>
      <c r="BK692" s="312"/>
      <c r="BL692" s="313"/>
      <c r="BM692" s="312"/>
      <c r="BN692" s="313"/>
      <c r="BO692" s="300"/>
      <c r="BP692" s="300"/>
      <c r="BQ692" s="300"/>
      <c r="BR692" s="66"/>
      <c r="BS692" s="314"/>
      <c r="BT692" s="315"/>
      <c r="BU692" s="324"/>
      <c r="BV692" s="324"/>
      <c r="BW692" s="324"/>
      <c r="BX692" s="324"/>
      <c r="BY692" s="324"/>
      <c r="BZ692" s="324"/>
      <c r="CA692" s="324"/>
      <c r="CB692" s="293"/>
      <c r="CC692" s="294"/>
      <c r="CD692" s="294"/>
      <c r="CE692" s="294"/>
      <c r="CF692" s="294"/>
      <c r="CG692" s="294"/>
      <c r="CH692" s="295"/>
      <c r="CI692" s="62">
        <f t="shared" si="32"/>
        <v>0</v>
      </c>
    </row>
    <row r="693" spans="1:87" ht="35.1" customHeight="1" x14ac:dyDescent="0.25">
      <c r="A693" s="40">
        <f t="shared" si="34"/>
        <v>681</v>
      </c>
      <c r="B693" s="305"/>
      <c r="C693" s="305"/>
      <c r="D693" s="316"/>
      <c r="E693" s="316"/>
      <c r="F693" s="316"/>
      <c r="G693" s="317"/>
      <c r="H693" s="318"/>
      <c r="I693" s="47"/>
      <c r="J693" s="71"/>
      <c r="K693" s="308"/>
      <c r="L693" s="308"/>
      <c r="M693" s="319"/>
      <c r="N693" s="319"/>
      <c r="O693" s="310"/>
      <c r="P693" s="310"/>
      <c r="Q693" s="320"/>
      <c r="R693" s="320"/>
      <c r="S693" s="298"/>
      <c r="T693" s="299"/>
      <c r="U693" s="298"/>
      <c r="V693" s="299"/>
      <c r="W693" s="296"/>
      <c r="X693" s="297"/>
      <c r="Y693" s="296"/>
      <c r="Z693" s="297"/>
      <c r="AA693" s="298"/>
      <c r="AB693" s="299"/>
      <c r="AC693" s="298"/>
      <c r="AD693" s="299"/>
      <c r="AE693" s="296"/>
      <c r="AF693" s="297"/>
      <c r="AG693" s="296"/>
      <c r="AH693" s="297"/>
      <c r="AI693" s="298"/>
      <c r="AJ693" s="299"/>
      <c r="AK693" s="298"/>
      <c r="AL693" s="299"/>
      <c r="AM693" s="296"/>
      <c r="AN693" s="297"/>
      <c r="AO693" s="296"/>
      <c r="AP693" s="297"/>
      <c r="AQ693" s="298"/>
      <c r="AR693" s="299"/>
      <c r="AS693" s="298"/>
      <c r="AT693" s="299"/>
      <c r="AU693" s="296"/>
      <c r="AV693" s="297"/>
      <c r="AW693" s="296"/>
      <c r="AX693" s="297"/>
      <c r="AY693" s="298"/>
      <c r="AZ693" s="299"/>
      <c r="BA693" s="298"/>
      <c r="BB693" s="299"/>
      <c r="BC693" s="296"/>
      <c r="BD693" s="297"/>
      <c r="BE693" s="296"/>
      <c r="BF693" s="297"/>
      <c r="BG693" s="298"/>
      <c r="BH693" s="299"/>
      <c r="BI693" s="298"/>
      <c r="BJ693" s="299"/>
      <c r="BK693" s="296"/>
      <c r="BL693" s="297"/>
      <c r="BM693" s="296"/>
      <c r="BN693" s="297"/>
      <c r="BO693" s="300"/>
      <c r="BP693" s="300"/>
      <c r="BQ693" s="300"/>
      <c r="BR693" s="66"/>
      <c r="BS693" s="301"/>
      <c r="BT693" s="302"/>
      <c r="BU693" s="324"/>
      <c r="BV693" s="324"/>
      <c r="BW693" s="324"/>
      <c r="BX693" s="324"/>
      <c r="BY693" s="324"/>
      <c r="BZ693" s="324"/>
      <c r="CA693" s="324"/>
      <c r="CB693" s="293"/>
      <c r="CC693" s="294"/>
      <c r="CD693" s="294"/>
      <c r="CE693" s="294"/>
      <c r="CF693" s="294"/>
      <c r="CG693" s="294"/>
      <c r="CH693" s="295"/>
      <c r="CI693" s="62">
        <f t="shared" si="32"/>
        <v>0</v>
      </c>
    </row>
    <row r="694" spans="1:87" ht="35.1" customHeight="1" x14ac:dyDescent="0.25">
      <c r="A694" s="40">
        <f t="shared" si="34"/>
        <v>682</v>
      </c>
      <c r="B694" s="304"/>
      <c r="C694" s="304"/>
      <c r="D694" s="305"/>
      <c r="E694" s="305"/>
      <c r="F694" s="305"/>
      <c r="G694" s="306"/>
      <c r="H694" s="307"/>
      <c r="I694" s="47"/>
      <c r="J694" s="72"/>
      <c r="K694" s="308"/>
      <c r="L694" s="308"/>
      <c r="M694" s="309"/>
      <c r="N694" s="309"/>
      <c r="O694" s="310"/>
      <c r="P694" s="310"/>
      <c r="Q694" s="311"/>
      <c r="R694" s="311"/>
      <c r="S694" s="298"/>
      <c r="T694" s="299"/>
      <c r="U694" s="298"/>
      <c r="V694" s="299"/>
      <c r="W694" s="312"/>
      <c r="X694" s="313"/>
      <c r="Y694" s="312"/>
      <c r="Z694" s="313"/>
      <c r="AA694" s="298"/>
      <c r="AB694" s="299"/>
      <c r="AC694" s="298"/>
      <c r="AD694" s="299"/>
      <c r="AE694" s="312"/>
      <c r="AF694" s="313"/>
      <c r="AG694" s="312"/>
      <c r="AH694" s="313"/>
      <c r="AI694" s="298"/>
      <c r="AJ694" s="299"/>
      <c r="AK694" s="298"/>
      <c r="AL694" s="299"/>
      <c r="AM694" s="312"/>
      <c r="AN694" s="313"/>
      <c r="AO694" s="312"/>
      <c r="AP694" s="313"/>
      <c r="AQ694" s="298"/>
      <c r="AR694" s="299"/>
      <c r="AS694" s="298"/>
      <c r="AT694" s="299"/>
      <c r="AU694" s="312"/>
      <c r="AV694" s="313"/>
      <c r="AW694" s="312"/>
      <c r="AX694" s="313"/>
      <c r="AY694" s="298"/>
      <c r="AZ694" s="299"/>
      <c r="BA694" s="298"/>
      <c r="BB694" s="299"/>
      <c r="BC694" s="312"/>
      <c r="BD694" s="313"/>
      <c r="BE694" s="312"/>
      <c r="BF694" s="313"/>
      <c r="BG694" s="298"/>
      <c r="BH694" s="299"/>
      <c r="BI694" s="298"/>
      <c r="BJ694" s="299"/>
      <c r="BK694" s="312"/>
      <c r="BL694" s="313"/>
      <c r="BM694" s="312"/>
      <c r="BN694" s="313"/>
      <c r="BO694" s="300"/>
      <c r="BP694" s="300"/>
      <c r="BQ694" s="300"/>
      <c r="BR694" s="66"/>
      <c r="BS694" s="314"/>
      <c r="BT694" s="315"/>
      <c r="BU694" s="324"/>
      <c r="BV694" s="324"/>
      <c r="BW694" s="324"/>
      <c r="BX694" s="324"/>
      <c r="BY694" s="324"/>
      <c r="BZ694" s="324"/>
      <c r="CA694" s="324"/>
      <c r="CB694" s="293"/>
      <c r="CC694" s="294"/>
      <c r="CD694" s="294"/>
      <c r="CE694" s="294"/>
      <c r="CF694" s="294"/>
      <c r="CG694" s="294"/>
      <c r="CH694" s="295"/>
      <c r="CI694" s="62">
        <f t="shared" si="32"/>
        <v>0</v>
      </c>
    </row>
    <row r="695" spans="1:87" ht="35.1" customHeight="1" x14ac:dyDescent="0.25">
      <c r="A695" s="40">
        <f t="shared" si="34"/>
        <v>683</v>
      </c>
      <c r="B695" s="305"/>
      <c r="C695" s="305"/>
      <c r="D695" s="316"/>
      <c r="E695" s="316"/>
      <c r="F695" s="316"/>
      <c r="G695" s="317"/>
      <c r="H695" s="318"/>
      <c r="I695" s="47"/>
      <c r="J695" s="71"/>
      <c r="K695" s="308"/>
      <c r="L695" s="308"/>
      <c r="M695" s="319"/>
      <c r="N695" s="319"/>
      <c r="O695" s="310"/>
      <c r="P695" s="310"/>
      <c r="Q695" s="320"/>
      <c r="R695" s="320"/>
      <c r="S695" s="298"/>
      <c r="T695" s="299"/>
      <c r="U695" s="298"/>
      <c r="V695" s="299"/>
      <c r="W695" s="296"/>
      <c r="X695" s="297"/>
      <c r="Y695" s="296"/>
      <c r="Z695" s="297"/>
      <c r="AA695" s="298"/>
      <c r="AB695" s="299"/>
      <c r="AC695" s="298"/>
      <c r="AD695" s="299"/>
      <c r="AE695" s="296"/>
      <c r="AF695" s="297"/>
      <c r="AG695" s="296"/>
      <c r="AH695" s="297"/>
      <c r="AI695" s="298"/>
      <c r="AJ695" s="299"/>
      <c r="AK695" s="298"/>
      <c r="AL695" s="299"/>
      <c r="AM695" s="296"/>
      <c r="AN695" s="297"/>
      <c r="AO695" s="296"/>
      <c r="AP695" s="297"/>
      <c r="AQ695" s="298"/>
      <c r="AR695" s="299"/>
      <c r="AS695" s="298"/>
      <c r="AT695" s="299"/>
      <c r="AU695" s="296"/>
      <c r="AV695" s="297"/>
      <c r="AW695" s="296"/>
      <c r="AX695" s="297"/>
      <c r="AY695" s="298"/>
      <c r="AZ695" s="299"/>
      <c r="BA695" s="298"/>
      <c r="BB695" s="299"/>
      <c r="BC695" s="296"/>
      <c r="BD695" s="297"/>
      <c r="BE695" s="296"/>
      <c r="BF695" s="297"/>
      <c r="BG695" s="298"/>
      <c r="BH695" s="299"/>
      <c r="BI695" s="298"/>
      <c r="BJ695" s="299"/>
      <c r="BK695" s="296"/>
      <c r="BL695" s="297"/>
      <c r="BM695" s="296"/>
      <c r="BN695" s="297"/>
      <c r="BO695" s="300"/>
      <c r="BP695" s="300"/>
      <c r="BQ695" s="300"/>
      <c r="BR695" s="66"/>
      <c r="BS695" s="301"/>
      <c r="BT695" s="302"/>
      <c r="BU695" s="324"/>
      <c r="BV695" s="324"/>
      <c r="BW695" s="324"/>
      <c r="BX695" s="324"/>
      <c r="BY695" s="324"/>
      <c r="BZ695" s="324"/>
      <c r="CA695" s="324"/>
      <c r="CB695" s="293"/>
      <c r="CC695" s="294"/>
      <c r="CD695" s="294"/>
      <c r="CE695" s="294"/>
      <c r="CF695" s="294"/>
      <c r="CG695" s="294"/>
      <c r="CH695" s="295"/>
      <c r="CI695" s="62">
        <f t="shared" si="32"/>
        <v>0</v>
      </c>
    </row>
    <row r="696" spans="1:87" ht="35.1" customHeight="1" x14ac:dyDescent="0.25">
      <c r="A696" s="40">
        <f t="shared" si="34"/>
        <v>684</v>
      </c>
      <c r="B696" s="304"/>
      <c r="C696" s="304"/>
      <c r="D696" s="305"/>
      <c r="E696" s="305"/>
      <c r="F696" s="305"/>
      <c r="G696" s="306"/>
      <c r="H696" s="307"/>
      <c r="I696" s="47"/>
      <c r="J696" s="72"/>
      <c r="K696" s="308"/>
      <c r="L696" s="308"/>
      <c r="M696" s="309"/>
      <c r="N696" s="309"/>
      <c r="O696" s="310"/>
      <c r="P696" s="310"/>
      <c r="Q696" s="311"/>
      <c r="R696" s="311"/>
      <c r="S696" s="298"/>
      <c r="T696" s="299"/>
      <c r="U696" s="298"/>
      <c r="V696" s="299"/>
      <c r="W696" s="312"/>
      <c r="X696" s="313"/>
      <c r="Y696" s="312"/>
      <c r="Z696" s="313"/>
      <c r="AA696" s="298"/>
      <c r="AB696" s="299"/>
      <c r="AC696" s="298"/>
      <c r="AD696" s="299"/>
      <c r="AE696" s="312"/>
      <c r="AF696" s="313"/>
      <c r="AG696" s="312"/>
      <c r="AH696" s="313"/>
      <c r="AI696" s="298"/>
      <c r="AJ696" s="299"/>
      <c r="AK696" s="298"/>
      <c r="AL696" s="299"/>
      <c r="AM696" s="312"/>
      <c r="AN696" s="313"/>
      <c r="AO696" s="312"/>
      <c r="AP696" s="313"/>
      <c r="AQ696" s="298"/>
      <c r="AR696" s="299"/>
      <c r="AS696" s="298"/>
      <c r="AT696" s="299"/>
      <c r="AU696" s="312"/>
      <c r="AV696" s="313"/>
      <c r="AW696" s="312"/>
      <c r="AX696" s="313"/>
      <c r="AY696" s="298"/>
      <c r="AZ696" s="299"/>
      <c r="BA696" s="298"/>
      <c r="BB696" s="299"/>
      <c r="BC696" s="312"/>
      <c r="BD696" s="313"/>
      <c r="BE696" s="312"/>
      <c r="BF696" s="313"/>
      <c r="BG696" s="298"/>
      <c r="BH696" s="299"/>
      <c r="BI696" s="298"/>
      <c r="BJ696" s="299"/>
      <c r="BK696" s="312"/>
      <c r="BL696" s="313"/>
      <c r="BM696" s="312"/>
      <c r="BN696" s="313"/>
      <c r="BO696" s="300"/>
      <c r="BP696" s="300"/>
      <c r="BQ696" s="300"/>
      <c r="BR696" s="66"/>
      <c r="BS696" s="314"/>
      <c r="BT696" s="315"/>
      <c r="BU696" s="324"/>
      <c r="BV696" s="324"/>
      <c r="BW696" s="324"/>
      <c r="BX696" s="324"/>
      <c r="BY696" s="324"/>
      <c r="BZ696" s="324"/>
      <c r="CA696" s="324"/>
      <c r="CB696" s="293"/>
      <c r="CC696" s="294"/>
      <c r="CD696" s="294"/>
      <c r="CE696" s="294"/>
      <c r="CF696" s="294"/>
      <c r="CG696" s="294"/>
      <c r="CH696" s="295"/>
      <c r="CI696" s="62">
        <f t="shared" si="32"/>
        <v>0</v>
      </c>
    </row>
    <row r="697" spans="1:87" ht="35.1" customHeight="1" x14ac:dyDescent="0.25">
      <c r="A697" s="40">
        <f t="shared" si="34"/>
        <v>685</v>
      </c>
      <c r="B697" s="305"/>
      <c r="C697" s="305"/>
      <c r="D697" s="316"/>
      <c r="E697" s="316"/>
      <c r="F697" s="316"/>
      <c r="G697" s="317"/>
      <c r="H697" s="318"/>
      <c r="I697" s="47"/>
      <c r="J697" s="71"/>
      <c r="K697" s="308"/>
      <c r="L697" s="308"/>
      <c r="M697" s="319"/>
      <c r="N697" s="319"/>
      <c r="O697" s="310"/>
      <c r="P697" s="310"/>
      <c r="Q697" s="320"/>
      <c r="R697" s="320"/>
      <c r="S697" s="298"/>
      <c r="T697" s="299"/>
      <c r="U697" s="298"/>
      <c r="V697" s="299"/>
      <c r="W697" s="296"/>
      <c r="X697" s="297"/>
      <c r="Y697" s="296"/>
      <c r="Z697" s="297"/>
      <c r="AA697" s="298"/>
      <c r="AB697" s="299"/>
      <c r="AC697" s="298"/>
      <c r="AD697" s="299"/>
      <c r="AE697" s="296"/>
      <c r="AF697" s="297"/>
      <c r="AG697" s="296"/>
      <c r="AH697" s="297"/>
      <c r="AI697" s="298"/>
      <c r="AJ697" s="299"/>
      <c r="AK697" s="298"/>
      <c r="AL697" s="299"/>
      <c r="AM697" s="296"/>
      <c r="AN697" s="297"/>
      <c r="AO697" s="296"/>
      <c r="AP697" s="297"/>
      <c r="AQ697" s="298"/>
      <c r="AR697" s="299"/>
      <c r="AS697" s="298"/>
      <c r="AT697" s="299"/>
      <c r="AU697" s="296"/>
      <c r="AV697" s="297"/>
      <c r="AW697" s="296"/>
      <c r="AX697" s="297"/>
      <c r="AY697" s="298"/>
      <c r="AZ697" s="299"/>
      <c r="BA697" s="298"/>
      <c r="BB697" s="299"/>
      <c r="BC697" s="296"/>
      <c r="BD697" s="297"/>
      <c r="BE697" s="296"/>
      <c r="BF697" s="297"/>
      <c r="BG697" s="298"/>
      <c r="BH697" s="299"/>
      <c r="BI697" s="298"/>
      <c r="BJ697" s="299"/>
      <c r="BK697" s="296"/>
      <c r="BL697" s="297"/>
      <c r="BM697" s="296"/>
      <c r="BN697" s="297"/>
      <c r="BO697" s="300"/>
      <c r="BP697" s="300"/>
      <c r="BQ697" s="300"/>
      <c r="BR697" s="66"/>
      <c r="BS697" s="301"/>
      <c r="BT697" s="302"/>
      <c r="BU697" s="324"/>
      <c r="BV697" s="324"/>
      <c r="BW697" s="324"/>
      <c r="BX697" s="324"/>
      <c r="BY697" s="324"/>
      <c r="BZ697" s="324"/>
      <c r="CA697" s="324"/>
      <c r="CB697" s="293"/>
      <c r="CC697" s="294"/>
      <c r="CD697" s="294"/>
      <c r="CE697" s="294"/>
      <c r="CF697" s="294"/>
      <c r="CG697" s="294"/>
      <c r="CH697" s="295"/>
      <c r="CI697" s="62">
        <f t="shared" si="32"/>
        <v>0</v>
      </c>
    </row>
    <row r="698" spans="1:87" ht="35.1" customHeight="1" x14ac:dyDescent="0.25">
      <c r="A698" s="40">
        <f t="shared" si="34"/>
        <v>686</v>
      </c>
      <c r="B698" s="304"/>
      <c r="C698" s="304"/>
      <c r="D698" s="305"/>
      <c r="E698" s="305"/>
      <c r="F698" s="305"/>
      <c r="G698" s="306"/>
      <c r="H698" s="307"/>
      <c r="I698" s="47"/>
      <c r="J698" s="72"/>
      <c r="K698" s="308"/>
      <c r="L698" s="308"/>
      <c r="M698" s="309"/>
      <c r="N698" s="309"/>
      <c r="O698" s="310"/>
      <c r="P698" s="310"/>
      <c r="Q698" s="311"/>
      <c r="R698" s="311"/>
      <c r="S698" s="298"/>
      <c r="T698" s="299"/>
      <c r="U698" s="298"/>
      <c r="V698" s="299"/>
      <c r="W698" s="312"/>
      <c r="X698" s="313"/>
      <c r="Y698" s="312"/>
      <c r="Z698" s="313"/>
      <c r="AA698" s="298"/>
      <c r="AB698" s="299"/>
      <c r="AC698" s="298"/>
      <c r="AD698" s="299"/>
      <c r="AE698" s="312"/>
      <c r="AF698" s="313"/>
      <c r="AG698" s="312"/>
      <c r="AH698" s="313"/>
      <c r="AI698" s="298"/>
      <c r="AJ698" s="299"/>
      <c r="AK698" s="298"/>
      <c r="AL698" s="299"/>
      <c r="AM698" s="312"/>
      <c r="AN698" s="313"/>
      <c r="AO698" s="312"/>
      <c r="AP698" s="313"/>
      <c r="AQ698" s="298"/>
      <c r="AR698" s="299"/>
      <c r="AS698" s="298"/>
      <c r="AT698" s="299"/>
      <c r="AU698" s="312"/>
      <c r="AV698" s="313"/>
      <c r="AW698" s="312"/>
      <c r="AX698" s="313"/>
      <c r="AY698" s="298"/>
      <c r="AZ698" s="299"/>
      <c r="BA698" s="298"/>
      <c r="BB698" s="299"/>
      <c r="BC698" s="312"/>
      <c r="BD698" s="313"/>
      <c r="BE698" s="312"/>
      <c r="BF698" s="313"/>
      <c r="BG698" s="298"/>
      <c r="BH698" s="299"/>
      <c r="BI698" s="298"/>
      <c r="BJ698" s="299"/>
      <c r="BK698" s="312"/>
      <c r="BL698" s="313"/>
      <c r="BM698" s="312"/>
      <c r="BN698" s="313"/>
      <c r="BO698" s="300"/>
      <c r="BP698" s="300"/>
      <c r="BQ698" s="300"/>
      <c r="BR698" s="66"/>
      <c r="BS698" s="314"/>
      <c r="BT698" s="315"/>
      <c r="BU698" s="324"/>
      <c r="BV698" s="324"/>
      <c r="BW698" s="324"/>
      <c r="BX698" s="324"/>
      <c r="BY698" s="324"/>
      <c r="BZ698" s="324"/>
      <c r="CA698" s="324"/>
      <c r="CB698" s="293"/>
      <c r="CC698" s="294"/>
      <c r="CD698" s="294"/>
      <c r="CE698" s="294"/>
      <c r="CF698" s="294"/>
      <c r="CG698" s="294"/>
      <c r="CH698" s="295"/>
      <c r="CI698" s="62">
        <f t="shared" si="32"/>
        <v>0</v>
      </c>
    </row>
    <row r="699" spans="1:87" ht="35.1" customHeight="1" x14ac:dyDescent="0.25">
      <c r="A699" s="40">
        <f>ROW(A687)</f>
        <v>687</v>
      </c>
      <c r="B699" s="305"/>
      <c r="C699" s="305"/>
      <c r="D699" s="316"/>
      <c r="E699" s="316"/>
      <c r="F699" s="316"/>
      <c r="G699" s="317"/>
      <c r="H699" s="318"/>
      <c r="I699" s="47"/>
      <c r="J699" s="71"/>
      <c r="K699" s="308"/>
      <c r="L699" s="308"/>
      <c r="M699" s="319"/>
      <c r="N699" s="319"/>
      <c r="O699" s="310"/>
      <c r="P699" s="310"/>
      <c r="Q699" s="320"/>
      <c r="R699" s="320"/>
      <c r="S699" s="298"/>
      <c r="T699" s="299"/>
      <c r="U699" s="298"/>
      <c r="V699" s="299"/>
      <c r="W699" s="296"/>
      <c r="X699" s="297"/>
      <c r="Y699" s="296"/>
      <c r="Z699" s="297"/>
      <c r="AA699" s="298"/>
      <c r="AB699" s="299"/>
      <c r="AC699" s="298"/>
      <c r="AD699" s="299"/>
      <c r="AE699" s="296"/>
      <c r="AF699" s="297"/>
      <c r="AG699" s="296"/>
      <c r="AH699" s="297"/>
      <c r="AI699" s="298"/>
      <c r="AJ699" s="299"/>
      <c r="AK699" s="298"/>
      <c r="AL699" s="299"/>
      <c r="AM699" s="296"/>
      <c r="AN699" s="297"/>
      <c r="AO699" s="296"/>
      <c r="AP699" s="297"/>
      <c r="AQ699" s="298"/>
      <c r="AR699" s="299"/>
      <c r="AS699" s="298"/>
      <c r="AT699" s="299"/>
      <c r="AU699" s="296"/>
      <c r="AV699" s="297"/>
      <c r="AW699" s="296"/>
      <c r="AX699" s="297"/>
      <c r="AY699" s="298"/>
      <c r="AZ699" s="299"/>
      <c r="BA699" s="298"/>
      <c r="BB699" s="299"/>
      <c r="BC699" s="296"/>
      <c r="BD699" s="297"/>
      <c r="BE699" s="296"/>
      <c r="BF699" s="297"/>
      <c r="BG699" s="298"/>
      <c r="BH699" s="299"/>
      <c r="BI699" s="298"/>
      <c r="BJ699" s="299"/>
      <c r="BK699" s="296"/>
      <c r="BL699" s="297"/>
      <c r="BM699" s="296"/>
      <c r="BN699" s="297"/>
      <c r="BO699" s="321"/>
      <c r="BP699" s="322"/>
      <c r="BQ699" s="323"/>
      <c r="BR699" s="66"/>
      <c r="BS699" s="301"/>
      <c r="BT699" s="302"/>
      <c r="BU699" s="324"/>
      <c r="BV699" s="324"/>
      <c r="BW699" s="324"/>
      <c r="BX699" s="324"/>
      <c r="BY699" s="324"/>
      <c r="BZ699" s="324"/>
      <c r="CA699" s="324"/>
      <c r="CB699" s="293"/>
      <c r="CC699" s="294"/>
      <c r="CD699" s="294"/>
      <c r="CE699" s="294"/>
      <c r="CF699" s="294"/>
      <c r="CG699" s="294"/>
      <c r="CH699" s="295"/>
      <c r="CI699" s="62">
        <f t="shared" si="32"/>
        <v>0</v>
      </c>
    </row>
    <row r="700" spans="1:87" ht="35.1" customHeight="1" x14ac:dyDescent="0.25">
      <c r="A700" s="40">
        <f t="shared" si="34"/>
        <v>688</v>
      </c>
      <c r="B700" s="304"/>
      <c r="C700" s="304"/>
      <c r="D700" s="305"/>
      <c r="E700" s="305"/>
      <c r="F700" s="305"/>
      <c r="G700" s="306"/>
      <c r="H700" s="307"/>
      <c r="I700" s="47"/>
      <c r="J700" s="72"/>
      <c r="K700" s="308"/>
      <c r="L700" s="308"/>
      <c r="M700" s="309"/>
      <c r="N700" s="309"/>
      <c r="O700" s="310"/>
      <c r="P700" s="310"/>
      <c r="Q700" s="311"/>
      <c r="R700" s="311"/>
      <c r="S700" s="298"/>
      <c r="T700" s="299"/>
      <c r="U700" s="298"/>
      <c r="V700" s="299"/>
      <c r="W700" s="312"/>
      <c r="X700" s="313"/>
      <c r="Y700" s="312"/>
      <c r="Z700" s="313"/>
      <c r="AA700" s="298"/>
      <c r="AB700" s="299"/>
      <c r="AC700" s="298"/>
      <c r="AD700" s="299"/>
      <c r="AE700" s="312"/>
      <c r="AF700" s="313"/>
      <c r="AG700" s="312"/>
      <c r="AH700" s="313"/>
      <c r="AI700" s="298"/>
      <c r="AJ700" s="299"/>
      <c r="AK700" s="298"/>
      <c r="AL700" s="299"/>
      <c r="AM700" s="312"/>
      <c r="AN700" s="313"/>
      <c r="AO700" s="312"/>
      <c r="AP700" s="313"/>
      <c r="AQ700" s="298"/>
      <c r="AR700" s="299"/>
      <c r="AS700" s="298"/>
      <c r="AT700" s="299"/>
      <c r="AU700" s="312"/>
      <c r="AV700" s="313"/>
      <c r="AW700" s="312"/>
      <c r="AX700" s="313"/>
      <c r="AY700" s="298"/>
      <c r="AZ700" s="299"/>
      <c r="BA700" s="298"/>
      <c r="BB700" s="299"/>
      <c r="BC700" s="312"/>
      <c r="BD700" s="313"/>
      <c r="BE700" s="312"/>
      <c r="BF700" s="313"/>
      <c r="BG700" s="298"/>
      <c r="BH700" s="299"/>
      <c r="BI700" s="298"/>
      <c r="BJ700" s="299"/>
      <c r="BK700" s="312"/>
      <c r="BL700" s="313"/>
      <c r="BM700" s="312"/>
      <c r="BN700" s="313"/>
      <c r="BO700" s="300"/>
      <c r="BP700" s="300"/>
      <c r="BQ700" s="300"/>
      <c r="BR700" s="66"/>
      <c r="BS700" s="314"/>
      <c r="BT700" s="315"/>
      <c r="BU700" s="324"/>
      <c r="BV700" s="324"/>
      <c r="BW700" s="324"/>
      <c r="BX700" s="324"/>
      <c r="BY700" s="324"/>
      <c r="BZ700" s="324"/>
      <c r="CA700" s="324"/>
      <c r="CB700" s="293"/>
      <c r="CC700" s="294"/>
      <c r="CD700" s="294"/>
      <c r="CE700" s="294"/>
      <c r="CF700" s="294"/>
      <c r="CG700" s="294"/>
      <c r="CH700" s="295"/>
      <c r="CI700" s="62">
        <f t="shared" si="32"/>
        <v>0</v>
      </c>
    </row>
    <row r="701" spans="1:87" ht="35.1" customHeight="1" x14ac:dyDescent="0.25">
      <c r="A701" s="40">
        <f t="shared" si="34"/>
        <v>689</v>
      </c>
      <c r="B701" s="305"/>
      <c r="C701" s="305"/>
      <c r="D701" s="316"/>
      <c r="E701" s="316"/>
      <c r="F701" s="316"/>
      <c r="G701" s="317"/>
      <c r="H701" s="318"/>
      <c r="I701" s="47"/>
      <c r="J701" s="71"/>
      <c r="K701" s="308"/>
      <c r="L701" s="308"/>
      <c r="M701" s="319"/>
      <c r="N701" s="319"/>
      <c r="O701" s="310"/>
      <c r="P701" s="310"/>
      <c r="Q701" s="320"/>
      <c r="R701" s="320"/>
      <c r="S701" s="298"/>
      <c r="T701" s="299"/>
      <c r="U701" s="298"/>
      <c r="V701" s="299"/>
      <c r="W701" s="296"/>
      <c r="X701" s="297"/>
      <c r="Y701" s="296"/>
      <c r="Z701" s="297"/>
      <c r="AA701" s="298"/>
      <c r="AB701" s="299"/>
      <c r="AC701" s="298"/>
      <c r="AD701" s="299"/>
      <c r="AE701" s="296"/>
      <c r="AF701" s="297"/>
      <c r="AG701" s="296"/>
      <c r="AH701" s="297"/>
      <c r="AI701" s="298"/>
      <c r="AJ701" s="299"/>
      <c r="AK701" s="298"/>
      <c r="AL701" s="299"/>
      <c r="AM701" s="296"/>
      <c r="AN701" s="297"/>
      <c r="AO701" s="296"/>
      <c r="AP701" s="297"/>
      <c r="AQ701" s="298"/>
      <c r="AR701" s="299"/>
      <c r="AS701" s="298"/>
      <c r="AT701" s="299"/>
      <c r="AU701" s="296"/>
      <c r="AV701" s="297"/>
      <c r="AW701" s="296"/>
      <c r="AX701" s="297"/>
      <c r="AY701" s="298"/>
      <c r="AZ701" s="299"/>
      <c r="BA701" s="298"/>
      <c r="BB701" s="299"/>
      <c r="BC701" s="296"/>
      <c r="BD701" s="297"/>
      <c r="BE701" s="296"/>
      <c r="BF701" s="297"/>
      <c r="BG701" s="298"/>
      <c r="BH701" s="299"/>
      <c r="BI701" s="298"/>
      <c r="BJ701" s="299"/>
      <c r="BK701" s="296"/>
      <c r="BL701" s="297"/>
      <c r="BM701" s="296"/>
      <c r="BN701" s="297"/>
      <c r="BO701" s="300"/>
      <c r="BP701" s="300"/>
      <c r="BQ701" s="300"/>
      <c r="BR701" s="66"/>
      <c r="BS701" s="301"/>
      <c r="BT701" s="302"/>
      <c r="BU701" s="324"/>
      <c r="BV701" s="324"/>
      <c r="BW701" s="324"/>
      <c r="BX701" s="324"/>
      <c r="BY701" s="324"/>
      <c r="BZ701" s="324"/>
      <c r="CA701" s="324"/>
      <c r="CB701" s="293"/>
      <c r="CC701" s="294"/>
      <c r="CD701" s="294"/>
      <c r="CE701" s="294"/>
      <c r="CF701" s="294"/>
      <c r="CG701" s="294"/>
      <c r="CH701" s="295"/>
      <c r="CI701" s="62">
        <f t="shared" si="32"/>
        <v>0</v>
      </c>
    </row>
    <row r="702" spans="1:87" ht="35.1" customHeight="1" x14ac:dyDescent="0.25">
      <c r="A702" s="40">
        <f t="shared" si="34"/>
        <v>690</v>
      </c>
      <c r="B702" s="304"/>
      <c r="C702" s="304"/>
      <c r="D702" s="305"/>
      <c r="E702" s="305"/>
      <c r="F702" s="305"/>
      <c r="G702" s="306"/>
      <c r="H702" s="307"/>
      <c r="I702" s="47"/>
      <c r="J702" s="72"/>
      <c r="K702" s="308"/>
      <c r="L702" s="308"/>
      <c r="M702" s="309"/>
      <c r="N702" s="309"/>
      <c r="O702" s="310"/>
      <c r="P702" s="310"/>
      <c r="Q702" s="311"/>
      <c r="R702" s="311"/>
      <c r="S702" s="298"/>
      <c r="T702" s="299"/>
      <c r="U702" s="298"/>
      <c r="V702" s="299"/>
      <c r="W702" s="312"/>
      <c r="X702" s="313"/>
      <c r="Y702" s="312"/>
      <c r="Z702" s="313"/>
      <c r="AA702" s="298"/>
      <c r="AB702" s="299"/>
      <c r="AC702" s="298"/>
      <c r="AD702" s="299"/>
      <c r="AE702" s="312"/>
      <c r="AF702" s="313"/>
      <c r="AG702" s="312"/>
      <c r="AH702" s="313"/>
      <c r="AI702" s="298"/>
      <c r="AJ702" s="299"/>
      <c r="AK702" s="298"/>
      <c r="AL702" s="299"/>
      <c r="AM702" s="312"/>
      <c r="AN702" s="313"/>
      <c r="AO702" s="312"/>
      <c r="AP702" s="313"/>
      <c r="AQ702" s="298"/>
      <c r="AR702" s="299"/>
      <c r="AS702" s="298"/>
      <c r="AT702" s="299"/>
      <c r="AU702" s="312"/>
      <c r="AV702" s="313"/>
      <c r="AW702" s="312"/>
      <c r="AX702" s="313"/>
      <c r="AY702" s="298"/>
      <c r="AZ702" s="299"/>
      <c r="BA702" s="298"/>
      <c r="BB702" s="299"/>
      <c r="BC702" s="312"/>
      <c r="BD702" s="313"/>
      <c r="BE702" s="312"/>
      <c r="BF702" s="313"/>
      <c r="BG702" s="298"/>
      <c r="BH702" s="299"/>
      <c r="BI702" s="298"/>
      <c r="BJ702" s="299"/>
      <c r="BK702" s="312"/>
      <c r="BL702" s="313"/>
      <c r="BM702" s="312"/>
      <c r="BN702" s="313"/>
      <c r="BO702" s="300"/>
      <c r="BP702" s="300"/>
      <c r="BQ702" s="300"/>
      <c r="BR702" s="66"/>
      <c r="BS702" s="314"/>
      <c r="BT702" s="315"/>
      <c r="BU702" s="324"/>
      <c r="BV702" s="324"/>
      <c r="BW702" s="324"/>
      <c r="BX702" s="324"/>
      <c r="BY702" s="324"/>
      <c r="BZ702" s="324"/>
      <c r="CA702" s="324"/>
      <c r="CB702" s="293"/>
      <c r="CC702" s="294"/>
      <c r="CD702" s="294"/>
      <c r="CE702" s="294"/>
      <c r="CF702" s="294"/>
      <c r="CG702" s="294"/>
      <c r="CH702" s="295"/>
      <c r="CI702" s="62">
        <f t="shared" si="32"/>
        <v>0</v>
      </c>
    </row>
    <row r="703" spans="1:87" ht="35.1" customHeight="1" x14ac:dyDescent="0.25">
      <c r="A703" s="40">
        <f t="shared" si="34"/>
        <v>691</v>
      </c>
      <c r="B703" s="305"/>
      <c r="C703" s="305"/>
      <c r="D703" s="316"/>
      <c r="E703" s="316"/>
      <c r="F703" s="316"/>
      <c r="G703" s="317"/>
      <c r="H703" s="318"/>
      <c r="I703" s="47"/>
      <c r="J703" s="71"/>
      <c r="K703" s="308"/>
      <c r="L703" s="308"/>
      <c r="M703" s="319"/>
      <c r="N703" s="319"/>
      <c r="O703" s="310"/>
      <c r="P703" s="310"/>
      <c r="Q703" s="320"/>
      <c r="R703" s="320"/>
      <c r="S703" s="298"/>
      <c r="T703" s="299"/>
      <c r="U703" s="298"/>
      <c r="V703" s="299"/>
      <c r="W703" s="296"/>
      <c r="X703" s="297"/>
      <c r="Y703" s="296"/>
      <c r="Z703" s="297"/>
      <c r="AA703" s="298"/>
      <c r="AB703" s="299"/>
      <c r="AC703" s="298"/>
      <c r="AD703" s="299"/>
      <c r="AE703" s="296"/>
      <c r="AF703" s="297"/>
      <c r="AG703" s="296"/>
      <c r="AH703" s="297"/>
      <c r="AI703" s="298"/>
      <c r="AJ703" s="299"/>
      <c r="AK703" s="298"/>
      <c r="AL703" s="299"/>
      <c r="AM703" s="296"/>
      <c r="AN703" s="297"/>
      <c r="AO703" s="296"/>
      <c r="AP703" s="297"/>
      <c r="AQ703" s="298"/>
      <c r="AR703" s="299"/>
      <c r="AS703" s="298"/>
      <c r="AT703" s="299"/>
      <c r="AU703" s="296"/>
      <c r="AV703" s="297"/>
      <c r="AW703" s="296"/>
      <c r="AX703" s="297"/>
      <c r="AY703" s="298"/>
      <c r="AZ703" s="299"/>
      <c r="BA703" s="298"/>
      <c r="BB703" s="299"/>
      <c r="BC703" s="296"/>
      <c r="BD703" s="297"/>
      <c r="BE703" s="296"/>
      <c r="BF703" s="297"/>
      <c r="BG703" s="298"/>
      <c r="BH703" s="299"/>
      <c r="BI703" s="298"/>
      <c r="BJ703" s="299"/>
      <c r="BK703" s="296"/>
      <c r="BL703" s="297"/>
      <c r="BM703" s="296"/>
      <c r="BN703" s="297"/>
      <c r="BO703" s="300"/>
      <c r="BP703" s="300"/>
      <c r="BQ703" s="300"/>
      <c r="BR703" s="66"/>
      <c r="BS703" s="301"/>
      <c r="BT703" s="302"/>
      <c r="BU703" s="324"/>
      <c r="BV703" s="324"/>
      <c r="BW703" s="324"/>
      <c r="BX703" s="324"/>
      <c r="BY703" s="324"/>
      <c r="BZ703" s="324"/>
      <c r="CA703" s="324"/>
      <c r="CB703" s="293"/>
      <c r="CC703" s="294"/>
      <c r="CD703" s="294"/>
      <c r="CE703" s="294"/>
      <c r="CF703" s="294"/>
      <c r="CG703" s="294"/>
      <c r="CH703" s="295"/>
      <c r="CI703" s="62">
        <f t="shared" si="32"/>
        <v>0</v>
      </c>
    </row>
    <row r="704" spans="1:87" ht="35.1" customHeight="1" x14ac:dyDescent="0.25">
      <c r="A704" s="40">
        <f t="shared" si="34"/>
        <v>692</v>
      </c>
      <c r="B704" s="304"/>
      <c r="C704" s="304"/>
      <c r="D704" s="305"/>
      <c r="E704" s="305"/>
      <c r="F704" s="305"/>
      <c r="G704" s="306"/>
      <c r="H704" s="307"/>
      <c r="I704" s="47"/>
      <c r="J704" s="72"/>
      <c r="K704" s="308"/>
      <c r="L704" s="308"/>
      <c r="M704" s="309"/>
      <c r="N704" s="309"/>
      <c r="O704" s="310"/>
      <c r="P704" s="310"/>
      <c r="Q704" s="311"/>
      <c r="R704" s="311"/>
      <c r="S704" s="298"/>
      <c r="T704" s="299"/>
      <c r="U704" s="298"/>
      <c r="V704" s="299"/>
      <c r="W704" s="312"/>
      <c r="X704" s="313"/>
      <c r="Y704" s="312"/>
      <c r="Z704" s="313"/>
      <c r="AA704" s="298"/>
      <c r="AB704" s="299"/>
      <c r="AC704" s="298"/>
      <c r="AD704" s="299"/>
      <c r="AE704" s="312"/>
      <c r="AF704" s="313"/>
      <c r="AG704" s="312"/>
      <c r="AH704" s="313"/>
      <c r="AI704" s="298"/>
      <c r="AJ704" s="299"/>
      <c r="AK704" s="298"/>
      <c r="AL704" s="299"/>
      <c r="AM704" s="312"/>
      <c r="AN704" s="313"/>
      <c r="AO704" s="312"/>
      <c r="AP704" s="313"/>
      <c r="AQ704" s="298"/>
      <c r="AR704" s="299"/>
      <c r="AS704" s="298"/>
      <c r="AT704" s="299"/>
      <c r="AU704" s="312"/>
      <c r="AV704" s="313"/>
      <c r="AW704" s="312"/>
      <c r="AX704" s="313"/>
      <c r="AY704" s="298"/>
      <c r="AZ704" s="299"/>
      <c r="BA704" s="298"/>
      <c r="BB704" s="299"/>
      <c r="BC704" s="312"/>
      <c r="BD704" s="313"/>
      <c r="BE704" s="312"/>
      <c r="BF704" s="313"/>
      <c r="BG704" s="298"/>
      <c r="BH704" s="299"/>
      <c r="BI704" s="298"/>
      <c r="BJ704" s="299"/>
      <c r="BK704" s="312"/>
      <c r="BL704" s="313"/>
      <c r="BM704" s="312"/>
      <c r="BN704" s="313"/>
      <c r="BO704" s="300"/>
      <c r="BP704" s="300"/>
      <c r="BQ704" s="300"/>
      <c r="BR704" s="66"/>
      <c r="BS704" s="314"/>
      <c r="BT704" s="315"/>
      <c r="BU704" s="324"/>
      <c r="BV704" s="324"/>
      <c r="BW704" s="324"/>
      <c r="BX704" s="324"/>
      <c r="BY704" s="324"/>
      <c r="BZ704" s="324"/>
      <c r="CA704" s="324"/>
      <c r="CB704" s="293"/>
      <c r="CC704" s="294"/>
      <c r="CD704" s="294"/>
      <c r="CE704" s="294"/>
      <c r="CF704" s="294"/>
      <c r="CG704" s="294"/>
      <c r="CH704" s="295"/>
      <c r="CI704" s="62">
        <f t="shared" si="32"/>
        <v>0</v>
      </c>
    </row>
    <row r="705" spans="1:87" ht="35.1" customHeight="1" x14ac:dyDescent="0.25">
      <c r="A705" s="40">
        <f t="shared" si="34"/>
        <v>693</v>
      </c>
      <c r="B705" s="305"/>
      <c r="C705" s="305"/>
      <c r="D705" s="316"/>
      <c r="E705" s="316"/>
      <c r="F705" s="316"/>
      <c r="G705" s="317"/>
      <c r="H705" s="318"/>
      <c r="I705" s="47"/>
      <c r="J705" s="71"/>
      <c r="K705" s="308"/>
      <c r="L705" s="308"/>
      <c r="M705" s="319"/>
      <c r="N705" s="319"/>
      <c r="O705" s="310"/>
      <c r="P705" s="310"/>
      <c r="Q705" s="320"/>
      <c r="R705" s="320"/>
      <c r="S705" s="298"/>
      <c r="T705" s="299"/>
      <c r="U705" s="298"/>
      <c r="V705" s="299"/>
      <c r="W705" s="296"/>
      <c r="X705" s="297"/>
      <c r="Y705" s="296"/>
      <c r="Z705" s="297"/>
      <c r="AA705" s="298"/>
      <c r="AB705" s="299"/>
      <c r="AC705" s="298"/>
      <c r="AD705" s="299"/>
      <c r="AE705" s="296"/>
      <c r="AF705" s="297"/>
      <c r="AG705" s="296"/>
      <c r="AH705" s="297"/>
      <c r="AI705" s="298"/>
      <c r="AJ705" s="299"/>
      <c r="AK705" s="298"/>
      <c r="AL705" s="299"/>
      <c r="AM705" s="296"/>
      <c r="AN705" s="297"/>
      <c r="AO705" s="296"/>
      <c r="AP705" s="297"/>
      <c r="AQ705" s="298"/>
      <c r="AR705" s="299"/>
      <c r="AS705" s="298"/>
      <c r="AT705" s="299"/>
      <c r="AU705" s="296"/>
      <c r="AV705" s="297"/>
      <c r="AW705" s="296"/>
      <c r="AX705" s="297"/>
      <c r="AY705" s="298"/>
      <c r="AZ705" s="299"/>
      <c r="BA705" s="298"/>
      <c r="BB705" s="299"/>
      <c r="BC705" s="296"/>
      <c r="BD705" s="297"/>
      <c r="BE705" s="296"/>
      <c r="BF705" s="297"/>
      <c r="BG705" s="298"/>
      <c r="BH705" s="299"/>
      <c r="BI705" s="298"/>
      <c r="BJ705" s="299"/>
      <c r="BK705" s="296"/>
      <c r="BL705" s="297"/>
      <c r="BM705" s="296"/>
      <c r="BN705" s="297"/>
      <c r="BO705" s="300"/>
      <c r="BP705" s="300"/>
      <c r="BQ705" s="300"/>
      <c r="BR705" s="66"/>
      <c r="BS705" s="301"/>
      <c r="BT705" s="302"/>
      <c r="BU705" s="324"/>
      <c r="BV705" s="324"/>
      <c r="BW705" s="324"/>
      <c r="BX705" s="324"/>
      <c r="BY705" s="324"/>
      <c r="BZ705" s="324"/>
      <c r="CA705" s="324"/>
      <c r="CB705" s="293"/>
      <c r="CC705" s="294"/>
      <c r="CD705" s="294"/>
      <c r="CE705" s="294"/>
      <c r="CF705" s="294"/>
      <c r="CG705" s="294"/>
      <c r="CH705" s="295"/>
      <c r="CI705" s="62">
        <f t="shared" si="32"/>
        <v>0</v>
      </c>
    </row>
    <row r="706" spans="1:87" ht="35.1" customHeight="1" x14ac:dyDescent="0.25">
      <c r="A706" s="40">
        <f t="shared" si="34"/>
        <v>694</v>
      </c>
      <c r="B706" s="304"/>
      <c r="C706" s="304"/>
      <c r="D706" s="305"/>
      <c r="E706" s="305"/>
      <c r="F706" s="305"/>
      <c r="G706" s="306"/>
      <c r="H706" s="307"/>
      <c r="I706" s="47"/>
      <c r="J706" s="72"/>
      <c r="K706" s="308"/>
      <c r="L706" s="308"/>
      <c r="M706" s="309"/>
      <c r="N706" s="309"/>
      <c r="O706" s="310"/>
      <c r="P706" s="310"/>
      <c r="Q706" s="311"/>
      <c r="R706" s="311"/>
      <c r="S706" s="298"/>
      <c r="T706" s="299"/>
      <c r="U706" s="298"/>
      <c r="V706" s="299"/>
      <c r="W706" s="312"/>
      <c r="X706" s="313"/>
      <c r="Y706" s="312"/>
      <c r="Z706" s="313"/>
      <c r="AA706" s="298"/>
      <c r="AB706" s="299"/>
      <c r="AC706" s="298"/>
      <c r="AD706" s="299"/>
      <c r="AE706" s="312"/>
      <c r="AF706" s="313"/>
      <c r="AG706" s="312"/>
      <c r="AH706" s="313"/>
      <c r="AI706" s="298"/>
      <c r="AJ706" s="299"/>
      <c r="AK706" s="298"/>
      <c r="AL706" s="299"/>
      <c r="AM706" s="312"/>
      <c r="AN706" s="313"/>
      <c r="AO706" s="312"/>
      <c r="AP706" s="313"/>
      <c r="AQ706" s="298"/>
      <c r="AR706" s="299"/>
      <c r="AS706" s="298"/>
      <c r="AT706" s="299"/>
      <c r="AU706" s="312"/>
      <c r="AV706" s="313"/>
      <c r="AW706" s="312"/>
      <c r="AX706" s="313"/>
      <c r="AY706" s="298"/>
      <c r="AZ706" s="299"/>
      <c r="BA706" s="298"/>
      <c r="BB706" s="299"/>
      <c r="BC706" s="312"/>
      <c r="BD706" s="313"/>
      <c r="BE706" s="312"/>
      <c r="BF706" s="313"/>
      <c r="BG706" s="298"/>
      <c r="BH706" s="299"/>
      <c r="BI706" s="298"/>
      <c r="BJ706" s="299"/>
      <c r="BK706" s="312"/>
      <c r="BL706" s="313"/>
      <c r="BM706" s="312"/>
      <c r="BN706" s="313"/>
      <c r="BO706" s="300"/>
      <c r="BP706" s="300"/>
      <c r="BQ706" s="300"/>
      <c r="BR706" s="66"/>
      <c r="BS706" s="314"/>
      <c r="BT706" s="315"/>
      <c r="BU706" s="324"/>
      <c r="BV706" s="324"/>
      <c r="BW706" s="324"/>
      <c r="BX706" s="324"/>
      <c r="BY706" s="324"/>
      <c r="BZ706" s="324"/>
      <c r="CA706" s="324"/>
      <c r="CB706" s="293"/>
      <c r="CC706" s="294"/>
      <c r="CD706" s="294"/>
      <c r="CE706" s="294"/>
      <c r="CF706" s="294"/>
      <c r="CG706" s="294"/>
      <c r="CH706" s="295"/>
      <c r="CI706" s="62">
        <f t="shared" si="32"/>
        <v>0</v>
      </c>
    </row>
    <row r="707" spans="1:87" ht="35.1" customHeight="1" x14ac:dyDescent="0.25">
      <c r="A707" s="40">
        <f t="shared" si="34"/>
        <v>695</v>
      </c>
      <c r="B707" s="305"/>
      <c r="C707" s="305"/>
      <c r="D707" s="316"/>
      <c r="E707" s="316"/>
      <c r="F707" s="316"/>
      <c r="G707" s="317"/>
      <c r="H707" s="318"/>
      <c r="I707" s="47"/>
      <c r="J707" s="71"/>
      <c r="K707" s="308"/>
      <c r="L707" s="308"/>
      <c r="M707" s="319"/>
      <c r="N707" s="319"/>
      <c r="O707" s="310"/>
      <c r="P707" s="310"/>
      <c r="Q707" s="320"/>
      <c r="R707" s="320"/>
      <c r="S707" s="298"/>
      <c r="T707" s="299"/>
      <c r="U707" s="298"/>
      <c r="V707" s="299"/>
      <c r="W707" s="296"/>
      <c r="X707" s="297"/>
      <c r="Y707" s="296"/>
      <c r="Z707" s="297"/>
      <c r="AA707" s="298"/>
      <c r="AB707" s="299"/>
      <c r="AC707" s="298"/>
      <c r="AD707" s="299"/>
      <c r="AE707" s="296"/>
      <c r="AF707" s="297"/>
      <c r="AG707" s="296"/>
      <c r="AH707" s="297"/>
      <c r="AI707" s="298"/>
      <c r="AJ707" s="299"/>
      <c r="AK707" s="298"/>
      <c r="AL707" s="299"/>
      <c r="AM707" s="296"/>
      <c r="AN707" s="297"/>
      <c r="AO707" s="296"/>
      <c r="AP707" s="297"/>
      <c r="AQ707" s="298"/>
      <c r="AR707" s="299"/>
      <c r="AS707" s="298"/>
      <c r="AT707" s="299"/>
      <c r="AU707" s="296"/>
      <c r="AV707" s="297"/>
      <c r="AW707" s="296"/>
      <c r="AX707" s="297"/>
      <c r="AY707" s="298"/>
      <c r="AZ707" s="299"/>
      <c r="BA707" s="298"/>
      <c r="BB707" s="299"/>
      <c r="BC707" s="296"/>
      <c r="BD707" s="297"/>
      <c r="BE707" s="296"/>
      <c r="BF707" s="297"/>
      <c r="BG707" s="298"/>
      <c r="BH707" s="299"/>
      <c r="BI707" s="298"/>
      <c r="BJ707" s="299"/>
      <c r="BK707" s="296"/>
      <c r="BL707" s="297"/>
      <c r="BM707" s="296"/>
      <c r="BN707" s="297"/>
      <c r="BO707" s="300"/>
      <c r="BP707" s="300"/>
      <c r="BQ707" s="300"/>
      <c r="BR707" s="66"/>
      <c r="BS707" s="301"/>
      <c r="BT707" s="302"/>
      <c r="BU707" s="324"/>
      <c r="BV707" s="324"/>
      <c r="BW707" s="324"/>
      <c r="BX707" s="324"/>
      <c r="BY707" s="324"/>
      <c r="BZ707" s="324"/>
      <c r="CA707" s="324"/>
      <c r="CB707" s="293"/>
      <c r="CC707" s="294"/>
      <c r="CD707" s="294"/>
      <c r="CE707" s="294"/>
      <c r="CF707" s="294"/>
      <c r="CG707" s="294"/>
      <c r="CH707" s="295"/>
      <c r="CI707" s="62">
        <f t="shared" si="32"/>
        <v>0</v>
      </c>
    </row>
    <row r="708" spans="1:87" ht="35.1" customHeight="1" x14ac:dyDescent="0.25">
      <c r="A708" s="40">
        <f t="shared" si="34"/>
        <v>696</v>
      </c>
      <c r="B708" s="304"/>
      <c r="C708" s="304"/>
      <c r="D708" s="305"/>
      <c r="E708" s="305"/>
      <c r="F708" s="305"/>
      <c r="G708" s="306"/>
      <c r="H708" s="307"/>
      <c r="I708" s="47"/>
      <c r="J708" s="72"/>
      <c r="K708" s="308"/>
      <c r="L708" s="308"/>
      <c r="M708" s="309"/>
      <c r="N708" s="309"/>
      <c r="O708" s="310"/>
      <c r="P708" s="310"/>
      <c r="Q708" s="311"/>
      <c r="R708" s="311"/>
      <c r="S708" s="298"/>
      <c r="T708" s="299"/>
      <c r="U708" s="298"/>
      <c r="V708" s="299"/>
      <c r="W708" s="312"/>
      <c r="X708" s="313"/>
      <c r="Y708" s="312"/>
      <c r="Z708" s="313"/>
      <c r="AA708" s="298"/>
      <c r="AB708" s="299"/>
      <c r="AC708" s="298"/>
      <c r="AD708" s="299"/>
      <c r="AE708" s="312"/>
      <c r="AF708" s="313"/>
      <c r="AG708" s="312"/>
      <c r="AH708" s="313"/>
      <c r="AI708" s="298"/>
      <c r="AJ708" s="299"/>
      <c r="AK708" s="298"/>
      <c r="AL708" s="299"/>
      <c r="AM708" s="312"/>
      <c r="AN708" s="313"/>
      <c r="AO708" s="312"/>
      <c r="AP708" s="313"/>
      <c r="AQ708" s="298"/>
      <c r="AR708" s="299"/>
      <c r="AS708" s="298"/>
      <c r="AT708" s="299"/>
      <c r="AU708" s="312"/>
      <c r="AV708" s="313"/>
      <c r="AW708" s="312"/>
      <c r="AX708" s="313"/>
      <c r="AY708" s="298"/>
      <c r="AZ708" s="299"/>
      <c r="BA708" s="298"/>
      <c r="BB708" s="299"/>
      <c r="BC708" s="312"/>
      <c r="BD708" s="313"/>
      <c r="BE708" s="312"/>
      <c r="BF708" s="313"/>
      <c r="BG708" s="298"/>
      <c r="BH708" s="299"/>
      <c r="BI708" s="298"/>
      <c r="BJ708" s="299"/>
      <c r="BK708" s="312"/>
      <c r="BL708" s="313"/>
      <c r="BM708" s="312"/>
      <c r="BN708" s="313"/>
      <c r="BO708" s="300"/>
      <c r="BP708" s="300"/>
      <c r="BQ708" s="300"/>
      <c r="BR708" s="66"/>
      <c r="BS708" s="314"/>
      <c r="BT708" s="315"/>
      <c r="BU708" s="324"/>
      <c r="BV708" s="324"/>
      <c r="BW708" s="324"/>
      <c r="BX708" s="324"/>
      <c r="BY708" s="324"/>
      <c r="BZ708" s="324"/>
      <c r="CA708" s="324"/>
      <c r="CB708" s="293"/>
      <c r="CC708" s="294"/>
      <c r="CD708" s="294"/>
      <c r="CE708" s="294"/>
      <c r="CF708" s="294"/>
      <c r="CG708" s="294"/>
      <c r="CH708" s="295"/>
      <c r="CI708" s="62">
        <f t="shared" si="32"/>
        <v>0</v>
      </c>
    </row>
    <row r="709" spans="1:87" ht="35.1" customHeight="1" x14ac:dyDescent="0.25">
      <c r="A709" s="40">
        <f t="shared" si="34"/>
        <v>697</v>
      </c>
      <c r="B709" s="305"/>
      <c r="C709" s="305"/>
      <c r="D709" s="316"/>
      <c r="E709" s="316"/>
      <c r="F709" s="316"/>
      <c r="G709" s="317"/>
      <c r="H709" s="318"/>
      <c r="I709" s="47"/>
      <c r="J709" s="71"/>
      <c r="K709" s="308"/>
      <c r="L709" s="308"/>
      <c r="M709" s="319"/>
      <c r="N709" s="319"/>
      <c r="O709" s="310"/>
      <c r="P709" s="310"/>
      <c r="Q709" s="320"/>
      <c r="R709" s="320"/>
      <c r="S709" s="298"/>
      <c r="T709" s="299"/>
      <c r="U709" s="298"/>
      <c r="V709" s="299"/>
      <c r="W709" s="296"/>
      <c r="X709" s="297"/>
      <c r="Y709" s="296"/>
      <c r="Z709" s="297"/>
      <c r="AA709" s="298"/>
      <c r="AB709" s="299"/>
      <c r="AC709" s="298"/>
      <c r="AD709" s="299"/>
      <c r="AE709" s="296"/>
      <c r="AF709" s="297"/>
      <c r="AG709" s="296"/>
      <c r="AH709" s="297"/>
      <c r="AI709" s="298"/>
      <c r="AJ709" s="299"/>
      <c r="AK709" s="298"/>
      <c r="AL709" s="299"/>
      <c r="AM709" s="296"/>
      <c r="AN709" s="297"/>
      <c r="AO709" s="296"/>
      <c r="AP709" s="297"/>
      <c r="AQ709" s="298"/>
      <c r="AR709" s="299"/>
      <c r="AS709" s="298"/>
      <c r="AT709" s="299"/>
      <c r="AU709" s="296"/>
      <c r="AV709" s="297"/>
      <c r="AW709" s="296"/>
      <c r="AX709" s="297"/>
      <c r="AY709" s="298"/>
      <c r="AZ709" s="299"/>
      <c r="BA709" s="298"/>
      <c r="BB709" s="299"/>
      <c r="BC709" s="296"/>
      <c r="BD709" s="297"/>
      <c r="BE709" s="296"/>
      <c r="BF709" s="297"/>
      <c r="BG709" s="298"/>
      <c r="BH709" s="299"/>
      <c r="BI709" s="298"/>
      <c r="BJ709" s="299"/>
      <c r="BK709" s="296"/>
      <c r="BL709" s="297"/>
      <c r="BM709" s="296"/>
      <c r="BN709" s="297"/>
      <c r="BO709" s="300"/>
      <c r="BP709" s="300"/>
      <c r="BQ709" s="300"/>
      <c r="BR709" s="66"/>
      <c r="BS709" s="301"/>
      <c r="BT709" s="302"/>
      <c r="BU709" s="324"/>
      <c r="BV709" s="324"/>
      <c r="BW709" s="324"/>
      <c r="BX709" s="324"/>
      <c r="BY709" s="324"/>
      <c r="BZ709" s="324"/>
      <c r="CA709" s="324"/>
      <c r="CB709" s="293"/>
      <c r="CC709" s="294"/>
      <c r="CD709" s="294"/>
      <c r="CE709" s="294"/>
      <c r="CF709" s="294"/>
      <c r="CG709" s="294"/>
      <c r="CH709" s="295"/>
      <c r="CI709" s="62">
        <f t="shared" si="32"/>
        <v>0</v>
      </c>
    </row>
    <row r="710" spans="1:87" ht="35.1" customHeight="1" x14ac:dyDescent="0.25">
      <c r="A710" s="40">
        <f t="shared" si="34"/>
        <v>698</v>
      </c>
      <c r="B710" s="304"/>
      <c r="C710" s="304"/>
      <c r="D710" s="305"/>
      <c r="E710" s="305"/>
      <c r="F710" s="305"/>
      <c r="G710" s="306"/>
      <c r="H710" s="307"/>
      <c r="I710" s="47"/>
      <c r="J710" s="72"/>
      <c r="K710" s="308"/>
      <c r="L710" s="308"/>
      <c r="M710" s="309"/>
      <c r="N710" s="309"/>
      <c r="O710" s="310"/>
      <c r="P710" s="310"/>
      <c r="Q710" s="311"/>
      <c r="R710" s="311"/>
      <c r="S710" s="298"/>
      <c r="T710" s="299"/>
      <c r="U710" s="298"/>
      <c r="V710" s="299"/>
      <c r="W710" s="312"/>
      <c r="X710" s="313"/>
      <c r="Y710" s="312"/>
      <c r="Z710" s="313"/>
      <c r="AA710" s="298"/>
      <c r="AB710" s="299"/>
      <c r="AC710" s="298"/>
      <c r="AD710" s="299"/>
      <c r="AE710" s="312"/>
      <c r="AF710" s="313"/>
      <c r="AG710" s="312"/>
      <c r="AH710" s="313"/>
      <c r="AI710" s="298"/>
      <c r="AJ710" s="299"/>
      <c r="AK710" s="298"/>
      <c r="AL710" s="299"/>
      <c r="AM710" s="312"/>
      <c r="AN710" s="313"/>
      <c r="AO710" s="312"/>
      <c r="AP710" s="313"/>
      <c r="AQ710" s="298"/>
      <c r="AR710" s="299"/>
      <c r="AS710" s="298"/>
      <c r="AT710" s="299"/>
      <c r="AU710" s="312"/>
      <c r="AV710" s="313"/>
      <c r="AW710" s="312"/>
      <c r="AX710" s="313"/>
      <c r="AY710" s="298"/>
      <c r="AZ710" s="299"/>
      <c r="BA710" s="298"/>
      <c r="BB710" s="299"/>
      <c r="BC710" s="312"/>
      <c r="BD710" s="313"/>
      <c r="BE710" s="312"/>
      <c r="BF710" s="313"/>
      <c r="BG710" s="298"/>
      <c r="BH710" s="299"/>
      <c r="BI710" s="298"/>
      <c r="BJ710" s="299"/>
      <c r="BK710" s="312"/>
      <c r="BL710" s="313"/>
      <c r="BM710" s="312"/>
      <c r="BN710" s="313"/>
      <c r="BO710" s="300"/>
      <c r="BP710" s="300"/>
      <c r="BQ710" s="300"/>
      <c r="BR710" s="66"/>
      <c r="BS710" s="314"/>
      <c r="BT710" s="315"/>
      <c r="BU710" s="324"/>
      <c r="BV710" s="324"/>
      <c r="BW710" s="324"/>
      <c r="BX710" s="324"/>
      <c r="BY710" s="324"/>
      <c r="BZ710" s="324"/>
      <c r="CA710" s="324"/>
      <c r="CB710" s="293"/>
      <c r="CC710" s="294"/>
      <c r="CD710" s="294"/>
      <c r="CE710" s="294"/>
      <c r="CF710" s="294"/>
      <c r="CG710" s="294"/>
      <c r="CH710" s="295"/>
      <c r="CI710" s="62">
        <f t="shared" si="32"/>
        <v>0</v>
      </c>
    </row>
    <row r="711" spans="1:87" ht="35.1" customHeight="1" x14ac:dyDescent="0.25">
      <c r="A711" s="40">
        <f t="shared" si="34"/>
        <v>699</v>
      </c>
      <c r="B711" s="305"/>
      <c r="C711" s="305"/>
      <c r="D711" s="316"/>
      <c r="E711" s="316"/>
      <c r="F711" s="316"/>
      <c r="G711" s="317"/>
      <c r="H711" s="318"/>
      <c r="I711" s="47"/>
      <c r="J711" s="71"/>
      <c r="K711" s="308"/>
      <c r="L711" s="308"/>
      <c r="M711" s="319"/>
      <c r="N711" s="319"/>
      <c r="O711" s="310"/>
      <c r="P711" s="310"/>
      <c r="Q711" s="320"/>
      <c r="R711" s="320"/>
      <c r="S711" s="298"/>
      <c r="T711" s="299"/>
      <c r="U711" s="298"/>
      <c r="V711" s="299"/>
      <c r="W711" s="296"/>
      <c r="X711" s="297"/>
      <c r="Y711" s="296"/>
      <c r="Z711" s="297"/>
      <c r="AA711" s="298"/>
      <c r="AB711" s="299"/>
      <c r="AC711" s="298"/>
      <c r="AD711" s="299"/>
      <c r="AE711" s="296"/>
      <c r="AF711" s="297"/>
      <c r="AG711" s="296"/>
      <c r="AH711" s="297"/>
      <c r="AI711" s="298"/>
      <c r="AJ711" s="299"/>
      <c r="AK711" s="298"/>
      <c r="AL711" s="299"/>
      <c r="AM711" s="296"/>
      <c r="AN711" s="297"/>
      <c r="AO711" s="296"/>
      <c r="AP711" s="297"/>
      <c r="AQ711" s="298"/>
      <c r="AR711" s="299"/>
      <c r="AS711" s="298"/>
      <c r="AT711" s="299"/>
      <c r="AU711" s="296"/>
      <c r="AV711" s="297"/>
      <c r="AW711" s="296"/>
      <c r="AX711" s="297"/>
      <c r="AY711" s="298"/>
      <c r="AZ711" s="299"/>
      <c r="BA711" s="298"/>
      <c r="BB711" s="299"/>
      <c r="BC711" s="296"/>
      <c r="BD711" s="297"/>
      <c r="BE711" s="296"/>
      <c r="BF711" s="297"/>
      <c r="BG711" s="298"/>
      <c r="BH711" s="299"/>
      <c r="BI711" s="298"/>
      <c r="BJ711" s="299"/>
      <c r="BK711" s="296"/>
      <c r="BL711" s="297"/>
      <c r="BM711" s="296"/>
      <c r="BN711" s="297"/>
      <c r="BO711" s="300"/>
      <c r="BP711" s="300"/>
      <c r="BQ711" s="300"/>
      <c r="BR711" s="66"/>
      <c r="BS711" s="301"/>
      <c r="BT711" s="302"/>
      <c r="BU711" s="324"/>
      <c r="BV711" s="324"/>
      <c r="BW711" s="324"/>
      <c r="BX711" s="324"/>
      <c r="BY711" s="324"/>
      <c r="BZ711" s="324"/>
      <c r="CA711" s="324"/>
      <c r="CB711" s="293"/>
      <c r="CC711" s="294"/>
      <c r="CD711" s="294"/>
      <c r="CE711" s="294"/>
      <c r="CF711" s="294"/>
      <c r="CG711" s="294"/>
      <c r="CH711" s="295"/>
      <c r="CI711" s="62">
        <f t="shared" si="32"/>
        <v>0</v>
      </c>
    </row>
    <row r="712" spans="1:87" ht="35.1" customHeight="1" x14ac:dyDescent="0.25">
      <c r="A712" s="40">
        <f t="shared" si="34"/>
        <v>700</v>
      </c>
      <c r="B712" s="304"/>
      <c r="C712" s="304"/>
      <c r="D712" s="305"/>
      <c r="E712" s="305"/>
      <c r="F712" s="305"/>
      <c r="G712" s="306"/>
      <c r="H712" s="307"/>
      <c r="I712" s="47"/>
      <c r="J712" s="72"/>
      <c r="K712" s="308"/>
      <c r="L712" s="308"/>
      <c r="M712" s="309"/>
      <c r="N712" s="309"/>
      <c r="O712" s="310"/>
      <c r="P712" s="310"/>
      <c r="Q712" s="311"/>
      <c r="R712" s="311"/>
      <c r="S712" s="298"/>
      <c r="T712" s="299"/>
      <c r="U712" s="298"/>
      <c r="V712" s="299"/>
      <c r="W712" s="312"/>
      <c r="X712" s="313"/>
      <c r="Y712" s="312"/>
      <c r="Z712" s="313"/>
      <c r="AA712" s="298"/>
      <c r="AB712" s="299"/>
      <c r="AC712" s="298"/>
      <c r="AD712" s="299"/>
      <c r="AE712" s="312"/>
      <c r="AF712" s="313"/>
      <c r="AG712" s="312"/>
      <c r="AH712" s="313"/>
      <c r="AI712" s="298"/>
      <c r="AJ712" s="299"/>
      <c r="AK712" s="298"/>
      <c r="AL712" s="299"/>
      <c r="AM712" s="312"/>
      <c r="AN712" s="313"/>
      <c r="AO712" s="312"/>
      <c r="AP712" s="313"/>
      <c r="AQ712" s="298"/>
      <c r="AR712" s="299"/>
      <c r="AS712" s="298"/>
      <c r="AT712" s="299"/>
      <c r="AU712" s="312"/>
      <c r="AV712" s="313"/>
      <c r="AW712" s="312"/>
      <c r="AX712" s="313"/>
      <c r="AY712" s="298"/>
      <c r="AZ712" s="299"/>
      <c r="BA712" s="298"/>
      <c r="BB712" s="299"/>
      <c r="BC712" s="312"/>
      <c r="BD712" s="313"/>
      <c r="BE712" s="312"/>
      <c r="BF712" s="313"/>
      <c r="BG712" s="298"/>
      <c r="BH712" s="299"/>
      <c r="BI712" s="298"/>
      <c r="BJ712" s="299"/>
      <c r="BK712" s="312"/>
      <c r="BL712" s="313"/>
      <c r="BM712" s="312"/>
      <c r="BN712" s="313"/>
      <c r="BO712" s="300"/>
      <c r="BP712" s="300"/>
      <c r="BQ712" s="300"/>
      <c r="BR712" s="66"/>
      <c r="BS712" s="314"/>
      <c r="BT712" s="315"/>
      <c r="BU712" s="324"/>
      <c r="BV712" s="324"/>
      <c r="BW712" s="324"/>
      <c r="BX712" s="324"/>
      <c r="BY712" s="324"/>
      <c r="BZ712" s="324"/>
      <c r="CA712" s="324"/>
      <c r="CB712" s="293"/>
      <c r="CC712" s="294"/>
      <c r="CD712" s="294"/>
      <c r="CE712" s="294"/>
      <c r="CF712" s="294"/>
      <c r="CG712" s="294"/>
      <c r="CH712" s="295"/>
      <c r="CI712" s="62">
        <f t="shared" si="32"/>
        <v>0</v>
      </c>
    </row>
    <row r="713" spans="1:87" ht="35.1" customHeight="1" x14ac:dyDescent="0.25">
      <c r="A713" s="40">
        <f>ROW(A701)</f>
        <v>701</v>
      </c>
      <c r="B713" s="305"/>
      <c r="C713" s="305"/>
      <c r="D713" s="316"/>
      <c r="E713" s="316"/>
      <c r="F713" s="316"/>
      <c r="G713" s="317"/>
      <c r="H713" s="318"/>
      <c r="I713" s="47"/>
      <c r="J713" s="71"/>
      <c r="K713" s="308"/>
      <c r="L713" s="308"/>
      <c r="M713" s="319"/>
      <c r="N713" s="319"/>
      <c r="O713" s="310"/>
      <c r="P713" s="310"/>
      <c r="Q713" s="320"/>
      <c r="R713" s="320"/>
      <c r="S713" s="298"/>
      <c r="T713" s="299"/>
      <c r="U713" s="298"/>
      <c r="V713" s="299"/>
      <c r="W713" s="296"/>
      <c r="X713" s="297"/>
      <c r="Y713" s="296"/>
      <c r="Z713" s="297"/>
      <c r="AA713" s="298"/>
      <c r="AB713" s="299"/>
      <c r="AC713" s="298"/>
      <c r="AD713" s="299"/>
      <c r="AE713" s="296"/>
      <c r="AF713" s="297"/>
      <c r="AG713" s="296"/>
      <c r="AH713" s="297"/>
      <c r="AI713" s="298"/>
      <c r="AJ713" s="299"/>
      <c r="AK713" s="298"/>
      <c r="AL713" s="299"/>
      <c r="AM713" s="296"/>
      <c r="AN713" s="297"/>
      <c r="AO713" s="296"/>
      <c r="AP713" s="297"/>
      <c r="AQ713" s="298"/>
      <c r="AR713" s="299"/>
      <c r="AS713" s="298"/>
      <c r="AT713" s="299"/>
      <c r="AU713" s="296"/>
      <c r="AV713" s="297"/>
      <c r="AW713" s="296"/>
      <c r="AX713" s="297"/>
      <c r="AY713" s="298"/>
      <c r="AZ713" s="299"/>
      <c r="BA713" s="298"/>
      <c r="BB713" s="299"/>
      <c r="BC713" s="296"/>
      <c r="BD713" s="297"/>
      <c r="BE713" s="296"/>
      <c r="BF713" s="297"/>
      <c r="BG713" s="298"/>
      <c r="BH713" s="299"/>
      <c r="BI713" s="298"/>
      <c r="BJ713" s="299"/>
      <c r="BK713" s="296"/>
      <c r="BL713" s="297"/>
      <c r="BM713" s="296"/>
      <c r="BN713" s="297"/>
      <c r="BO713" s="321"/>
      <c r="BP713" s="322"/>
      <c r="BQ713" s="323"/>
      <c r="BR713" s="66"/>
      <c r="BS713" s="301"/>
      <c r="BT713" s="302"/>
      <c r="BU713" s="324"/>
      <c r="BV713" s="324"/>
      <c r="BW713" s="324"/>
      <c r="BX713" s="324"/>
      <c r="BY713" s="324"/>
      <c r="BZ713" s="324"/>
      <c r="CA713" s="324"/>
      <c r="CB713" s="293"/>
      <c r="CC713" s="294"/>
      <c r="CD713" s="294"/>
      <c r="CE713" s="294"/>
      <c r="CF713" s="294"/>
      <c r="CG713" s="294"/>
      <c r="CH713" s="295"/>
      <c r="CI713" s="62">
        <f t="shared" si="32"/>
        <v>0</v>
      </c>
    </row>
    <row r="714" spans="1:87" ht="35.1" customHeight="1" x14ac:dyDescent="0.25">
      <c r="A714" s="40">
        <f t="shared" ref="A714:A740" si="35">ROW(A702)</f>
        <v>702</v>
      </c>
      <c r="B714" s="304"/>
      <c r="C714" s="304"/>
      <c r="D714" s="305"/>
      <c r="E714" s="305"/>
      <c r="F714" s="305"/>
      <c r="G714" s="306"/>
      <c r="H714" s="307"/>
      <c r="I714" s="47"/>
      <c r="J714" s="72"/>
      <c r="K714" s="308"/>
      <c r="L714" s="308"/>
      <c r="M714" s="309"/>
      <c r="N714" s="309"/>
      <c r="O714" s="310"/>
      <c r="P714" s="310"/>
      <c r="Q714" s="311"/>
      <c r="R714" s="311"/>
      <c r="S714" s="298"/>
      <c r="T714" s="299"/>
      <c r="U714" s="298"/>
      <c r="V714" s="299"/>
      <c r="W714" s="312"/>
      <c r="X714" s="313"/>
      <c r="Y714" s="312"/>
      <c r="Z714" s="313"/>
      <c r="AA714" s="298"/>
      <c r="AB714" s="299"/>
      <c r="AC714" s="298"/>
      <c r="AD714" s="299"/>
      <c r="AE714" s="312"/>
      <c r="AF714" s="313"/>
      <c r="AG714" s="312"/>
      <c r="AH714" s="313"/>
      <c r="AI714" s="298"/>
      <c r="AJ714" s="299"/>
      <c r="AK714" s="298"/>
      <c r="AL714" s="299"/>
      <c r="AM714" s="312"/>
      <c r="AN714" s="313"/>
      <c r="AO714" s="312"/>
      <c r="AP714" s="313"/>
      <c r="AQ714" s="298"/>
      <c r="AR714" s="299"/>
      <c r="AS714" s="298"/>
      <c r="AT714" s="299"/>
      <c r="AU714" s="312"/>
      <c r="AV714" s="313"/>
      <c r="AW714" s="312"/>
      <c r="AX714" s="313"/>
      <c r="AY714" s="298"/>
      <c r="AZ714" s="299"/>
      <c r="BA714" s="298"/>
      <c r="BB714" s="299"/>
      <c r="BC714" s="312"/>
      <c r="BD714" s="313"/>
      <c r="BE714" s="312"/>
      <c r="BF714" s="313"/>
      <c r="BG714" s="298"/>
      <c r="BH714" s="299"/>
      <c r="BI714" s="298"/>
      <c r="BJ714" s="299"/>
      <c r="BK714" s="312"/>
      <c r="BL714" s="313"/>
      <c r="BM714" s="312"/>
      <c r="BN714" s="313"/>
      <c r="BO714" s="300"/>
      <c r="BP714" s="300"/>
      <c r="BQ714" s="300"/>
      <c r="BR714" s="66"/>
      <c r="BS714" s="314"/>
      <c r="BT714" s="315"/>
      <c r="BU714" s="324"/>
      <c r="BV714" s="324"/>
      <c r="BW714" s="324"/>
      <c r="BX714" s="324"/>
      <c r="BY714" s="324"/>
      <c r="BZ714" s="324"/>
      <c r="CA714" s="324"/>
      <c r="CB714" s="293"/>
      <c r="CC714" s="294"/>
      <c r="CD714" s="294"/>
      <c r="CE714" s="294"/>
      <c r="CF714" s="294"/>
      <c r="CG714" s="294"/>
      <c r="CH714" s="295"/>
      <c r="CI714" s="62">
        <f t="shared" si="32"/>
        <v>0</v>
      </c>
    </row>
    <row r="715" spans="1:87" ht="35.1" customHeight="1" x14ac:dyDescent="0.25">
      <c r="A715" s="40">
        <f t="shared" si="35"/>
        <v>703</v>
      </c>
      <c r="B715" s="305"/>
      <c r="C715" s="305"/>
      <c r="D715" s="316"/>
      <c r="E715" s="316"/>
      <c r="F715" s="316"/>
      <c r="G715" s="317"/>
      <c r="H715" s="318"/>
      <c r="I715" s="47"/>
      <c r="J715" s="71"/>
      <c r="K715" s="308"/>
      <c r="L715" s="308"/>
      <c r="M715" s="319"/>
      <c r="N715" s="319"/>
      <c r="O715" s="310"/>
      <c r="P715" s="310"/>
      <c r="Q715" s="320"/>
      <c r="R715" s="320"/>
      <c r="S715" s="298"/>
      <c r="T715" s="299"/>
      <c r="U715" s="298"/>
      <c r="V715" s="299"/>
      <c r="W715" s="296"/>
      <c r="X715" s="297"/>
      <c r="Y715" s="296"/>
      <c r="Z715" s="297"/>
      <c r="AA715" s="298"/>
      <c r="AB715" s="299"/>
      <c r="AC715" s="298"/>
      <c r="AD715" s="299"/>
      <c r="AE715" s="296"/>
      <c r="AF715" s="297"/>
      <c r="AG715" s="296"/>
      <c r="AH715" s="297"/>
      <c r="AI715" s="298"/>
      <c r="AJ715" s="299"/>
      <c r="AK715" s="298"/>
      <c r="AL715" s="299"/>
      <c r="AM715" s="296"/>
      <c r="AN715" s="297"/>
      <c r="AO715" s="296"/>
      <c r="AP715" s="297"/>
      <c r="AQ715" s="298"/>
      <c r="AR715" s="299"/>
      <c r="AS715" s="298"/>
      <c r="AT715" s="299"/>
      <c r="AU715" s="296"/>
      <c r="AV715" s="297"/>
      <c r="AW715" s="296"/>
      <c r="AX715" s="297"/>
      <c r="AY715" s="298"/>
      <c r="AZ715" s="299"/>
      <c r="BA715" s="298"/>
      <c r="BB715" s="299"/>
      <c r="BC715" s="296"/>
      <c r="BD715" s="297"/>
      <c r="BE715" s="296"/>
      <c r="BF715" s="297"/>
      <c r="BG715" s="298"/>
      <c r="BH715" s="299"/>
      <c r="BI715" s="298"/>
      <c r="BJ715" s="299"/>
      <c r="BK715" s="296"/>
      <c r="BL715" s="297"/>
      <c r="BM715" s="296"/>
      <c r="BN715" s="297"/>
      <c r="BO715" s="300"/>
      <c r="BP715" s="300"/>
      <c r="BQ715" s="300"/>
      <c r="BR715" s="66"/>
      <c r="BS715" s="301"/>
      <c r="BT715" s="302"/>
      <c r="BU715" s="324"/>
      <c r="BV715" s="324"/>
      <c r="BW715" s="324"/>
      <c r="BX715" s="324"/>
      <c r="BY715" s="324"/>
      <c r="BZ715" s="324"/>
      <c r="CA715" s="324"/>
      <c r="CB715" s="293"/>
      <c r="CC715" s="294"/>
      <c r="CD715" s="294"/>
      <c r="CE715" s="294"/>
      <c r="CF715" s="294"/>
      <c r="CG715" s="294"/>
      <c r="CH715" s="295"/>
      <c r="CI715" s="62">
        <f t="shared" si="32"/>
        <v>0</v>
      </c>
    </row>
    <row r="716" spans="1:87" ht="35.1" customHeight="1" x14ac:dyDescent="0.25">
      <c r="A716" s="40">
        <f t="shared" si="35"/>
        <v>704</v>
      </c>
      <c r="B716" s="304"/>
      <c r="C716" s="304"/>
      <c r="D716" s="305"/>
      <c r="E716" s="305"/>
      <c r="F716" s="305"/>
      <c r="G716" s="306"/>
      <c r="H716" s="307"/>
      <c r="I716" s="47"/>
      <c r="J716" s="72"/>
      <c r="K716" s="308"/>
      <c r="L716" s="308"/>
      <c r="M716" s="309"/>
      <c r="N716" s="309"/>
      <c r="O716" s="310"/>
      <c r="P716" s="310"/>
      <c r="Q716" s="311"/>
      <c r="R716" s="311"/>
      <c r="S716" s="298"/>
      <c r="T716" s="299"/>
      <c r="U716" s="298"/>
      <c r="V716" s="299"/>
      <c r="W716" s="312"/>
      <c r="X716" s="313"/>
      <c r="Y716" s="312"/>
      <c r="Z716" s="313"/>
      <c r="AA716" s="298"/>
      <c r="AB716" s="299"/>
      <c r="AC716" s="298"/>
      <c r="AD716" s="299"/>
      <c r="AE716" s="312"/>
      <c r="AF716" s="313"/>
      <c r="AG716" s="312"/>
      <c r="AH716" s="313"/>
      <c r="AI716" s="298"/>
      <c r="AJ716" s="299"/>
      <c r="AK716" s="298"/>
      <c r="AL716" s="299"/>
      <c r="AM716" s="312"/>
      <c r="AN716" s="313"/>
      <c r="AO716" s="312"/>
      <c r="AP716" s="313"/>
      <c r="AQ716" s="298"/>
      <c r="AR716" s="299"/>
      <c r="AS716" s="298"/>
      <c r="AT716" s="299"/>
      <c r="AU716" s="312"/>
      <c r="AV716" s="313"/>
      <c r="AW716" s="312"/>
      <c r="AX716" s="313"/>
      <c r="AY716" s="298"/>
      <c r="AZ716" s="299"/>
      <c r="BA716" s="298"/>
      <c r="BB716" s="299"/>
      <c r="BC716" s="312"/>
      <c r="BD716" s="313"/>
      <c r="BE716" s="312"/>
      <c r="BF716" s="313"/>
      <c r="BG716" s="298"/>
      <c r="BH716" s="299"/>
      <c r="BI716" s="298"/>
      <c r="BJ716" s="299"/>
      <c r="BK716" s="312"/>
      <c r="BL716" s="313"/>
      <c r="BM716" s="312"/>
      <c r="BN716" s="313"/>
      <c r="BO716" s="300"/>
      <c r="BP716" s="300"/>
      <c r="BQ716" s="300"/>
      <c r="BR716" s="66"/>
      <c r="BS716" s="314"/>
      <c r="BT716" s="315"/>
      <c r="BU716" s="324"/>
      <c r="BV716" s="324"/>
      <c r="BW716" s="324"/>
      <c r="BX716" s="324"/>
      <c r="BY716" s="324"/>
      <c r="BZ716" s="324"/>
      <c r="CA716" s="324"/>
      <c r="CB716" s="293"/>
      <c r="CC716" s="294"/>
      <c r="CD716" s="294"/>
      <c r="CE716" s="294"/>
      <c r="CF716" s="294"/>
      <c r="CG716" s="294"/>
      <c r="CH716" s="295"/>
      <c r="CI716" s="62">
        <f t="shared" si="32"/>
        <v>0</v>
      </c>
    </row>
    <row r="717" spans="1:87" ht="35.1" customHeight="1" x14ac:dyDescent="0.25">
      <c r="A717" s="40">
        <f t="shared" si="35"/>
        <v>705</v>
      </c>
      <c r="B717" s="305"/>
      <c r="C717" s="305"/>
      <c r="D717" s="316"/>
      <c r="E717" s="316"/>
      <c r="F717" s="316"/>
      <c r="G717" s="317"/>
      <c r="H717" s="318"/>
      <c r="I717" s="47"/>
      <c r="J717" s="71"/>
      <c r="K717" s="308"/>
      <c r="L717" s="308"/>
      <c r="M717" s="319"/>
      <c r="N717" s="319"/>
      <c r="O717" s="310"/>
      <c r="P717" s="310"/>
      <c r="Q717" s="320"/>
      <c r="R717" s="320"/>
      <c r="S717" s="298"/>
      <c r="T717" s="299"/>
      <c r="U717" s="298"/>
      <c r="V717" s="299"/>
      <c r="W717" s="296"/>
      <c r="X717" s="297"/>
      <c r="Y717" s="296"/>
      <c r="Z717" s="297"/>
      <c r="AA717" s="298"/>
      <c r="AB717" s="299"/>
      <c r="AC717" s="298"/>
      <c r="AD717" s="299"/>
      <c r="AE717" s="296"/>
      <c r="AF717" s="297"/>
      <c r="AG717" s="296"/>
      <c r="AH717" s="297"/>
      <c r="AI717" s="298"/>
      <c r="AJ717" s="299"/>
      <c r="AK717" s="298"/>
      <c r="AL717" s="299"/>
      <c r="AM717" s="296"/>
      <c r="AN717" s="297"/>
      <c r="AO717" s="296"/>
      <c r="AP717" s="297"/>
      <c r="AQ717" s="298"/>
      <c r="AR717" s="299"/>
      <c r="AS717" s="298"/>
      <c r="AT717" s="299"/>
      <c r="AU717" s="296"/>
      <c r="AV717" s="297"/>
      <c r="AW717" s="296"/>
      <c r="AX717" s="297"/>
      <c r="AY717" s="298"/>
      <c r="AZ717" s="299"/>
      <c r="BA717" s="298"/>
      <c r="BB717" s="299"/>
      <c r="BC717" s="296"/>
      <c r="BD717" s="297"/>
      <c r="BE717" s="296"/>
      <c r="BF717" s="297"/>
      <c r="BG717" s="298"/>
      <c r="BH717" s="299"/>
      <c r="BI717" s="298"/>
      <c r="BJ717" s="299"/>
      <c r="BK717" s="296"/>
      <c r="BL717" s="297"/>
      <c r="BM717" s="296"/>
      <c r="BN717" s="297"/>
      <c r="BO717" s="300"/>
      <c r="BP717" s="300"/>
      <c r="BQ717" s="300"/>
      <c r="BR717" s="66"/>
      <c r="BS717" s="301"/>
      <c r="BT717" s="302"/>
      <c r="BU717" s="324"/>
      <c r="BV717" s="324"/>
      <c r="BW717" s="324"/>
      <c r="BX717" s="324"/>
      <c r="BY717" s="324"/>
      <c r="BZ717" s="324"/>
      <c r="CA717" s="324"/>
      <c r="CB717" s="293"/>
      <c r="CC717" s="294"/>
      <c r="CD717" s="294"/>
      <c r="CE717" s="294"/>
      <c r="CF717" s="294"/>
      <c r="CG717" s="294"/>
      <c r="CH717" s="295"/>
      <c r="CI717" s="62">
        <f t="shared" si="32"/>
        <v>0</v>
      </c>
    </row>
    <row r="718" spans="1:87" ht="35.1" customHeight="1" x14ac:dyDescent="0.25">
      <c r="A718" s="40">
        <f t="shared" si="35"/>
        <v>706</v>
      </c>
      <c r="B718" s="304"/>
      <c r="C718" s="304"/>
      <c r="D718" s="305"/>
      <c r="E718" s="305"/>
      <c r="F718" s="305"/>
      <c r="G718" s="306"/>
      <c r="H718" s="307"/>
      <c r="I718" s="47"/>
      <c r="J718" s="72"/>
      <c r="K718" s="308"/>
      <c r="L718" s="308"/>
      <c r="M718" s="309"/>
      <c r="N718" s="309"/>
      <c r="O718" s="310"/>
      <c r="P718" s="310"/>
      <c r="Q718" s="311"/>
      <c r="R718" s="311"/>
      <c r="S718" s="298"/>
      <c r="T718" s="299"/>
      <c r="U718" s="298"/>
      <c r="V718" s="299"/>
      <c r="W718" s="312"/>
      <c r="X718" s="313"/>
      <c r="Y718" s="312"/>
      <c r="Z718" s="313"/>
      <c r="AA718" s="298"/>
      <c r="AB718" s="299"/>
      <c r="AC718" s="298"/>
      <c r="AD718" s="299"/>
      <c r="AE718" s="312"/>
      <c r="AF718" s="313"/>
      <c r="AG718" s="312"/>
      <c r="AH718" s="313"/>
      <c r="AI718" s="298"/>
      <c r="AJ718" s="299"/>
      <c r="AK718" s="298"/>
      <c r="AL718" s="299"/>
      <c r="AM718" s="312"/>
      <c r="AN718" s="313"/>
      <c r="AO718" s="312"/>
      <c r="AP718" s="313"/>
      <c r="AQ718" s="298"/>
      <c r="AR718" s="299"/>
      <c r="AS718" s="298"/>
      <c r="AT718" s="299"/>
      <c r="AU718" s="312"/>
      <c r="AV718" s="313"/>
      <c r="AW718" s="312"/>
      <c r="AX718" s="313"/>
      <c r="AY718" s="298"/>
      <c r="AZ718" s="299"/>
      <c r="BA718" s="298"/>
      <c r="BB718" s="299"/>
      <c r="BC718" s="312"/>
      <c r="BD718" s="313"/>
      <c r="BE718" s="312"/>
      <c r="BF718" s="313"/>
      <c r="BG718" s="298"/>
      <c r="BH718" s="299"/>
      <c r="BI718" s="298"/>
      <c r="BJ718" s="299"/>
      <c r="BK718" s="312"/>
      <c r="BL718" s="313"/>
      <c r="BM718" s="312"/>
      <c r="BN718" s="313"/>
      <c r="BO718" s="300"/>
      <c r="BP718" s="300"/>
      <c r="BQ718" s="300"/>
      <c r="BR718" s="66"/>
      <c r="BS718" s="314"/>
      <c r="BT718" s="315"/>
      <c r="BU718" s="324"/>
      <c r="BV718" s="324"/>
      <c r="BW718" s="324"/>
      <c r="BX718" s="324"/>
      <c r="BY718" s="324"/>
      <c r="BZ718" s="324"/>
      <c r="CA718" s="324"/>
      <c r="CB718" s="293"/>
      <c r="CC718" s="294"/>
      <c r="CD718" s="294"/>
      <c r="CE718" s="294"/>
      <c r="CF718" s="294"/>
      <c r="CG718" s="294"/>
      <c r="CH718" s="295"/>
      <c r="CI718" s="62">
        <f t="shared" ref="CI718:CI781" si="36">BS718-G718</f>
        <v>0</v>
      </c>
    </row>
    <row r="719" spans="1:87" ht="35.1" customHeight="1" x14ac:dyDescent="0.25">
      <c r="A719" s="40">
        <f t="shared" si="35"/>
        <v>707</v>
      </c>
      <c r="B719" s="305"/>
      <c r="C719" s="305"/>
      <c r="D719" s="316"/>
      <c r="E719" s="316"/>
      <c r="F719" s="316"/>
      <c r="G719" s="317"/>
      <c r="H719" s="318"/>
      <c r="I719" s="47"/>
      <c r="J719" s="71"/>
      <c r="K719" s="308"/>
      <c r="L719" s="308"/>
      <c r="M719" s="319"/>
      <c r="N719" s="319"/>
      <c r="O719" s="310"/>
      <c r="P719" s="310"/>
      <c r="Q719" s="320"/>
      <c r="R719" s="320"/>
      <c r="S719" s="298"/>
      <c r="T719" s="299"/>
      <c r="U719" s="298"/>
      <c r="V719" s="299"/>
      <c r="W719" s="296"/>
      <c r="X719" s="297"/>
      <c r="Y719" s="296"/>
      <c r="Z719" s="297"/>
      <c r="AA719" s="298"/>
      <c r="AB719" s="299"/>
      <c r="AC719" s="298"/>
      <c r="AD719" s="299"/>
      <c r="AE719" s="296"/>
      <c r="AF719" s="297"/>
      <c r="AG719" s="296"/>
      <c r="AH719" s="297"/>
      <c r="AI719" s="298"/>
      <c r="AJ719" s="299"/>
      <c r="AK719" s="298"/>
      <c r="AL719" s="299"/>
      <c r="AM719" s="296"/>
      <c r="AN719" s="297"/>
      <c r="AO719" s="296"/>
      <c r="AP719" s="297"/>
      <c r="AQ719" s="298"/>
      <c r="AR719" s="299"/>
      <c r="AS719" s="298"/>
      <c r="AT719" s="299"/>
      <c r="AU719" s="296"/>
      <c r="AV719" s="297"/>
      <c r="AW719" s="296"/>
      <c r="AX719" s="297"/>
      <c r="AY719" s="298"/>
      <c r="AZ719" s="299"/>
      <c r="BA719" s="298"/>
      <c r="BB719" s="299"/>
      <c r="BC719" s="296"/>
      <c r="BD719" s="297"/>
      <c r="BE719" s="296"/>
      <c r="BF719" s="297"/>
      <c r="BG719" s="298"/>
      <c r="BH719" s="299"/>
      <c r="BI719" s="298"/>
      <c r="BJ719" s="299"/>
      <c r="BK719" s="296"/>
      <c r="BL719" s="297"/>
      <c r="BM719" s="296"/>
      <c r="BN719" s="297"/>
      <c r="BO719" s="300"/>
      <c r="BP719" s="300"/>
      <c r="BQ719" s="300"/>
      <c r="BR719" s="66"/>
      <c r="BS719" s="301"/>
      <c r="BT719" s="302"/>
      <c r="BU719" s="324"/>
      <c r="BV719" s="324"/>
      <c r="BW719" s="324"/>
      <c r="BX719" s="324"/>
      <c r="BY719" s="324"/>
      <c r="BZ719" s="324"/>
      <c r="CA719" s="324"/>
      <c r="CB719" s="293"/>
      <c r="CC719" s="294"/>
      <c r="CD719" s="294"/>
      <c r="CE719" s="294"/>
      <c r="CF719" s="294"/>
      <c r="CG719" s="294"/>
      <c r="CH719" s="295"/>
      <c r="CI719" s="62">
        <f t="shared" si="36"/>
        <v>0</v>
      </c>
    </row>
    <row r="720" spans="1:87" ht="35.1" customHeight="1" x14ac:dyDescent="0.25">
      <c r="A720" s="40">
        <f t="shared" si="35"/>
        <v>708</v>
      </c>
      <c r="B720" s="304"/>
      <c r="C720" s="304"/>
      <c r="D720" s="305"/>
      <c r="E720" s="305"/>
      <c r="F720" s="305"/>
      <c r="G720" s="306"/>
      <c r="H720" s="307"/>
      <c r="I720" s="47"/>
      <c r="J720" s="72"/>
      <c r="K720" s="308"/>
      <c r="L720" s="308"/>
      <c r="M720" s="309"/>
      <c r="N720" s="309"/>
      <c r="O720" s="310"/>
      <c r="P720" s="310"/>
      <c r="Q720" s="311"/>
      <c r="R720" s="311"/>
      <c r="S720" s="298"/>
      <c r="T720" s="299"/>
      <c r="U720" s="298"/>
      <c r="V720" s="299"/>
      <c r="W720" s="312"/>
      <c r="X720" s="313"/>
      <c r="Y720" s="312"/>
      <c r="Z720" s="313"/>
      <c r="AA720" s="298"/>
      <c r="AB720" s="299"/>
      <c r="AC720" s="298"/>
      <c r="AD720" s="299"/>
      <c r="AE720" s="312"/>
      <c r="AF720" s="313"/>
      <c r="AG720" s="312"/>
      <c r="AH720" s="313"/>
      <c r="AI720" s="298"/>
      <c r="AJ720" s="299"/>
      <c r="AK720" s="298"/>
      <c r="AL720" s="299"/>
      <c r="AM720" s="312"/>
      <c r="AN720" s="313"/>
      <c r="AO720" s="312"/>
      <c r="AP720" s="313"/>
      <c r="AQ720" s="298"/>
      <c r="AR720" s="299"/>
      <c r="AS720" s="298"/>
      <c r="AT720" s="299"/>
      <c r="AU720" s="312"/>
      <c r="AV720" s="313"/>
      <c r="AW720" s="312"/>
      <c r="AX720" s="313"/>
      <c r="AY720" s="298"/>
      <c r="AZ720" s="299"/>
      <c r="BA720" s="298"/>
      <c r="BB720" s="299"/>
      <c r="BC720" s="312"/>
      <c r="BD720" s="313"/>
      <c r="BE720" s="312"/>
      <c r="BF720" s="313"/>
      <c r="BG720" s="298"/>
      <c r="BH720" s="299"/>
      <c r="BI720" s="298"/>
      <c r="BJ720" s="299"/>
      <c r="BK720" s="312"/>
      <c r="BL720" s="313"/>
      <c r="BM720" s="312"/>
      <c r="BN720" s="313"/>
      <c r="BO720" s="300"/>
      <c r="BP720" s="300"/>
      <c r="BQ720" s="300"/>
      <c r="BR720" s="66"/>
      <c r="BS720" s="314"/>
      <c r="BT720" s="315"/>
      <c r="BU720" s="324"/>
      <c r="BV720" s="324"/>
      <c r="BW720" s="324"/>
      <c r="BX720" s="324"/>
      <c r="BY720" s="324"/>
      <c r="BZ720" s="324"/>
      <c r="CA720" s="324"/>
      <c r="CB720" s="293"/>
      <c r="CC720" s="294"/>
      <c r="CD720" s="294"/>
      <c r="CE720" s="294"/>
      <c r="CF720" s="294"/>
      <c r="CG720" s="294"/>
      <c r="CH720" s="295"/>
      <c r="CI720" s="62">
        <f t="shared" si="36"/>
        <v>0</v>
      </c>
    </row>
    <row r="721" spans="1:87" ht="35.1" customHeight="1" x14ac:dyDescent="0.25">
      <c r="A721" s="40">
        <f t="shared" si="35"/>
        <v>709</v>
      </c>
      <c r="B721" s="305"/>
      <c r="C721" s="305"/>
      <c r="D721" s="316"/>
      <c r="E721" s="316"/>
      <c r="F721" s="316"/>
      <c r="G721" s="317"/>
      <c r="H721" s="318"/>
      <c r="I721" s="47"/>
      <c r="J721" s="71"/>
      <c r="K721" s="308"/>
      <c r="L721" s="308"/>
      <c r="M721" s="319"/>
      <c r="N721" s="319"/>
      <c r="O721" s="310"/>
      <c r="P721" s="310"/>
      <c r="Q721" s="320"/>
      <c r="R721" s="320"/>
      <c r="S721" s="298"/>
      <c r="T721" s="299"/>
      <c r="U721" s="298"/>
      <c r="V721" s="299"/>
      <c r="W721" s="296"/>
      <c r="X721" s="297"/>
      <c r="Y721" s="296"/>
      <c r="Z721" s="297"/>
      <c r="AA721" s="298"/>
      <c r="AB721" s="299"/>
      <c r="AC721" s="298"/>
      <c r="AD721" s="299"/>
      <c r="AE721" s="296"/>
      <c r="AF721" s="297"/>
      <c r="AG721" s="296"/>
      <c r="AH721" s="297"/>
      <c r="AI721" s="298"/>
      <c r="AJ721" s="299"/>
      <c r="AK721" s="298"/>
      <c r="AL721" s="299"/>
      <c r="AM721" s="296"/>
      <c r="AN721" s="297"/>
      <c r="AO721" s="296"/>
      <c r="AP721" s="297"/>
      <c r="AQ721" s="298"/>
      <c r="AR721" s="299"/>
      <c r="AS721" s="298"/>
      <c r="AT721" s="299"/>
      <c r="AU721" s="296"/>
      <c r="AV721" s="297"/>
      <c r="AW721" s="296"/>
      <c r="AX721" s="297"/>
      <c r="AY721" s="298"/>
      <c r="AZ721" s="299"/>
      <c r="BA721" s="298"/>
      <c r="BB721" s="299"/>
      <c r="BC721" s="296"/>
      <c r="BD721" s="297"/>
      <c r="BE721" s="296"/>
      <c r="BF721" s="297"/>
      <c r="BG721" s="298"/>
      <c r="BH721" s="299"/>
      <c r="BI721" s="298"/>
      <c r="BJ721" s="299"/>
      <c r="BK721" s="296"/>
      <c r="BL721" s="297"/>
      <c r="BM721" s="296"/>
      <c r="BN721" s="297"/>
      <c r="BO721" s="300"/>
      <c r="BP721" s="300"/>
      <c r="BQ721" s="300"/>
      <c r="BR721" s="66"/>
      <c r="BS721" s="301"/>
      <c r="BT721" s="302"/>
      <c r="BU721" s="324"/>
      <c r="BV721" s="324"/>
      <c r="BW721" s="324"/>
      <c r="BX721" s="324"/>
      <c r="BY721" s="324"/>
      <c r="BZ721" s="324"/>
      <c r="CA721" s="324"/>
      <c r="CB721" s="293"/>
      <c r="CC721" s="294"/>
      <c r="CD721" s="294"/>
      <c r="CE721" s="294"/>
      <c r="CF721" s="294"/>
      <c r="CG721" s="294"/>
      <c r="CH721" s="295"/>
      <c r="CI721" s="62">
        <f t="shared" si="36"/>
        <v>0</v>
      </c>
    </row>
    <row r="722" spans="1:87" ht="35.1" customHeight="1" x14ac:dyDescent="0.25">
      <c r="A722" s="40">
        <f t="shared" si="35"/>
        <v>710</v>
      </c>
      <c r="B722" s="304"/>
      <c r="C722" s="304"/>
      <c r="D722" s="305"/>
      <c r="E722" s="305"/>
      <c r="F722" s="305"/>
      <c r="G722" s="306"/>
      <c r="H722" s="307"/>
      <c r="I722" s="47"/>
      <c r="J722" s="72"/>
      <c r="K722" s="308"/>
      <c r="L722" s="308"/>
      <c r="M722" s="309"/>
      <c r="N722" s="309"/>
      <c r="O722" s="310"/>
      <c r="P722" s="310"/>
      <c r="Q722" s="311"/>
      <c r="R722" s="311"/>
      <c r="S722" s="298"/>
      <c r="T722" s="299"/>
      <c r="U722" s="298"/>
      <c r="V722" s="299"/>
      <c r="W722" s="312"/>
      <c r="X722" s="313"/>
      <c r="Y722" s="312"/>
      <c r="Z722" s="313"/>
      <c r="AA722" s="298"/>
      <c r="AB722" s="299"/>
      <c r="AC722" s="298"/>
      <c r="AD722" s="299"/>
      <c r="AE722" s="312"/>
      <c r="AF722" s="313"/>
      <c r="AG722" s="312"/>
      <c r="AH722" s="313"/>
      <c r="AI722" s="298"/>
      <c r="AJ722" s="299"/>
      <c r="AK722" s="298"/>
      <c r="AL722" s="299"/>
      <c r="AM722" s="312"/>
      <c r="AN722" s="313"/>
      <c r="AO722" s="312"/>
      <c r="AP722" s="313"/>
      <c r="AQ722" s="298"/>
      <c r="AR722" s="299"/>
      <c r="AS722" s="298"/>
      <c r="AT722" s="299"/>
      <c r="AU722" s="312"/>
      <c r="AV722" s="313"/>
      <c r="AW722" s="312"/>
      <c r="AX722" s="313"/>
      <c r="AY722" s="298"/>
      <c r="AZ722" s="299"/>
      <c r="BA722" s="298"/>
      <c r="BB722" s="299"/>
      <c r="BC722" s="312"/>
      <c r="BD722" s="313"/>
      <c r="BE722" s="312"/>
      <c r="BF722" s="313"/>
      <c r="BG722" s="298"/>
      <c r="BH722" s="299"/>
      <c r="BI722" s="298"/>
      <c r="BJ722" s="299"/>
      <c r="BK722" s="312"/>
      <c r="BL722" s="313"/>
      <c r="BM722" s="312"/>
      <c r="BN722" s="313"/>
      <c r="BO722" s="300"/>
      <c r="BP722" s="300"/>
      <c r="BQ722" s="300"/>
      <c r="BR722" s="66"/>
      <c r="BS722" s="314"/>
      <c r="BT722" s="315"/>
      <c r="BU722" s="324"/>
      <c r="BV722" s="324"/>
      <c r="BW722" s="324"/>
      <c r="BX722" s="324"/>
      <c r="BY722" s="324"/>
      <c r="BZ722" s="324"/>
      <c r="CA722" s="324"/>
      <c r="CB722" s="293"/>
      <c r="CC722" s="294"/>
      <c r="CD722" s="294"/>
      <c r="CE722" s="294"/>
      <c r="CF722" s="294"/>
      <c r="CG722" s="294"/>
      <c r="CH722" s="295"/>
      <c r="CI722" s="62">
        <f t="shared" si="36"/>
        <v>0</v>
      </c>
    </row>
    <row r="723" spans="1:87" ht="35.1" customHeight="1" x14ac:dyDescent="0.25">
      <c r="A723" s="40">
        <f t="shared" si="35"/>
        <v>711</v>
      </c>
      <c r="B723" s="305"/>
      <c r="C723" s="305"/>
      <c r="D723" s="316"/>
      <c r="E723" s="316"/>
      <c r="F723" s="316"/>
      <c r="G723" s="317"/>
      <c r="H723" s="318"/>
      <c r="I723" s="47"/>
      <c r="J723" s="71"/>
      <c r="K723" s="308"/>
      <c r="L723" s="308"/>
      <c r="M723" s="319"/>
      <c r="N723" s="319"/>
      <c r="O723" s="310"/>
      <c r="P723" s="310"/>
      <c r="Q723" s="320"/>
      <c r="R723" s="320"/>
      <c r="S723" s="298"/>
      <c r="T723" s="299"/>
      <c r="U723" s="298"/>
      <c r="V723" s="299"/>
      <c r="W723" s="296"/>
      <c r="X723" s="297"/>
      <c r="Y723" s="296"/>
      <c r="Z723" s="297"/>
      <c r="AA723" s="298"/>
      <c r="AB723" s="299"/>
      <c r="AC723" s="298"/>
      <c r="AD723" s="299"/>
      <c r="AE723" s="296"/>
      <c r="AF723" s="297"/>
      <c r="AG723" s="296"/>
      <c r="AH723" s="297"/>
      <c r="AI723" s="298"/>
      <c r="AJ723" s="299"/>
      <c r="AK723" s="298"/>
      <c r="AL723" s="299"/>
      <c r="AM723" s="296"/>
      <c r="AN723" s="297"/>
      <c r="AO723" s="296"/>
      <c r="AP723" s="297"/>
      <c r="AQ723" s="298"/>
      <c r="AR723" s="299"/>
      <c r="AS723" s="298"/>
      <c r="AT723" s="299"/>
      <c r="AU723" s="296"/>
      <c r="AV723" s="297"/>
      <c r="AW723" s="296"/>
      <c r="AX723" s="297"/>
      <c r="AY723" s="298"/>
      <c r="AZ723" s="299"/>
      <c r="BA723" s="298"/>
      <c r="BB723" s="299"/>
      <c r="BC723" s="296"/>
      <c r="BD723" s="297"/>
      <c r="BE723" s="296"/>
      <c r="BF723" s="297"/>
      <c r="BG723" s="298"/>
      <c r="BH723" s="299"/>
      <c r="BI723" s="298"/>
      <c r="BJ723" s="299"/>
      <c r="BK723" s="296"/>
      <c r="BL723" s="297"/>
      <c r="BM723" s="296"/>
      <c r="BN723" s="297"/>
      <c r="BO723" s="300"/>
      <c r="BP723" s="300"/>
      <c r="BQ723" s="300"/>
      <c r="BR723" s="66"/>
      <c r="BS723" s="301"/>
      <c r="BT723" s="302"/>
      <c r="BU723" s="324"/>
      <c r="BV723" s="324"/>
      <c r="BW723" s="324"/>
      <c r="BX723" s="324"/>
      <c r="BY723" s="324"/>
      <c r="BZ723" s="324"/>
      <c r="CA723" s="324"/>
      <c r="CB723" s="293"/>
      <c r="CC723" s="294"/>
      <c r="CD723" s="294"/>
      <c r="CE723" s="294"/>
      <c r="CF723" s="294"/>
      <c r="CG723" s="294"/>
      <c r="CH723" s="295"/>
      <c r="CI723" s="62">
        <f t="shared" si="36"/>
        <v>0</v>
      </c>
    </row>
    <row r="724" spans="1:87" ht="35.1" customHeight="1" x14ac:dyDescent="0.25">
      <c r="A724" s="40">
        <f t="shared" si="35"/>
        <v>712</v>
      </c>
      <c r="B724" s="304"/>
      <c r="C724" s="304"/>
      <c r="D724" s="305"/>
      <c r="E724" s="305"/>
      <c r="F724" s="305"/>
      <c r="G724" s="306"/>
      <c r="H724" s="307"/>
      <c r="I724" s="47"/>
      <c r="J724" s="72"/>
      <c r="K724" s="308"/>
      <c r="L724" s="308"/>
      <c r="M724" s="309"/>
      <c r="N724" s="309"/>
      <c r="O724" s="310"/>
      <c r="P724" s="310"/>
      <c r="Q724" s="311"/>
      <c r="R724" s="311"/>
      <c r="S724" s="298"/>
      <c r="T724" s="299"/>
      <c r="U724" s="298"/>
      <c r="V724" s="299"/>
      <c r="W724" s="312"/>
      <c r="X724" s="313"/>
      <c r="Y724" s="312"/>
      <c r="Z724" s="313"/>
      <c r="AA724" s="298"/>
      <c r="AB724" s="299"/>
      <c r="AC724" s="298"/>
      <c r="AD724" s="299"/>
      <c r="AE724" s="312"/>
      <c r="AF724" s="313"/>
      <c r="AG724" s="312"/>
      <c r="AH724" s="313"/>
      <c r="AI724" s="298"/>
      <c r="AJ724" s="299"/>
      <c r="AK724" s="298"/>
      <c r="AL724" s="299"/>
      <c r="AM724" s="312"/>
      <c r="AN724" s="313"/>
      <c r="AO724" s="312"/>
      <c r="AP724" s="313"/>
      <c r="AQ724" s="298"/>
      <c r="AR724" s="299"/>
      <c r="AS724" s="298"/>
      <c r="AT724" s="299"/>
      <c r="AU724" s="312"/>
      <c r="AV724" s="313"/>
      <c r="AW724" s="312"/>
      <c r="AX724" s="313"/>
      <c r="AY724" s="298"/>
      <c r="AZ724" s="299"/>
      <c r="BA724" s="298"/>
      <c r="BB724" s="299"/>
      <c r="BC724" s="312"/>
      <c r="BD724" s="313"/>
      <c r="BE724" s="312"/>
      <c r="BF724" s="313"/>
      <c r="BG724" s="298"/>
      <c r="BH724" s="299"/>
      <c r="BI724" s="298"/>
      <c r="BJ724" s="299"/>
      <c r="BK724" s="312"/>
      <c r="BL724" s="313"/>
      <c r="BM724" s="312"/>
      <c r="BN724" s="313"/>
      <c r="BO724" s="300"/>
      <c r="BP724" s="300"/>
      <c r="BQ724" s="300"/>
      <c r="BR724" s="66"/>
      <c r="BS724" s="314"/>
      <c r="BT724" s="315"/>
      <c r="BU724" s="324"/>
      <c r="BV724" s="324"/>
      <c r="BW724" s="324"/>
      <c r="BX724" s="324"/>
      <c r="BY724" s="324"/>
      <c r="BZ724" s="324"/>
      <c r="CA724" s="324"/>
      <c r="CB724" s="293"/>
      <c r="CC724" s="294"/>
      <c r="CD724" s="294"/>
      <c r="CE724" s="294"/>
      <c r="CF724" s="294"/>
      <c r="CG724" s="294"/>
      <c r="CH724" s="295"/>
      <c r="CI724" s="62">
        <f t="shared" si="36"/>
        <v>0</v>
      </c>
    </row>
    <row r="725" spans="1:87" ht="35.1" customHeight="1" x14ac:dyDescent="0.25">
      <c r="A725" s="40">
        <f t="shared" si="35"/>
        <v>713</v>
      </c>
      <c r="B725" s="305"/>
      <c r="C725" s="305"/>
      <c r="D725" s="316"/>
      <c r="E725" s="316"/>
      <c r="F725" s="316"/>
      <c r="G725" s="317"/>
      <c r="H725" s="318"/>
      <c r="I725" s="47"/>
      <c r="J725" s="71"/>
      <c r="K725" s="308"/>
      <c r="L725" s="308"/>
      <c r="M725" s="319"/>
      <c r="N725" s="319"/>
      <c r="O725" s="310"/>
      <c r="P725" s="310"/>
      <c r="Q725" s="320"/>
      <c r="R725" s="320"/>
      <c r="S725" s="298"/>
      <c r="T725" s="299"/>
      <c r="U725" s="298"/>
      <c r="V725" s="299"/>
      <c r="W725" s="296"/>
      <c r="X725" s="297"/>
      <c r="Y725" s="296"/>
      <c r="Z725" s="297"/>
      <c r="AA725" s="298"/>
      <c r="AB725" s="299"/>
      <c r="AC725" s="298"/>
      <c r="AD725" s="299"/>
      <c r="AE725" s="296"/>
      <c r="AF725" s="297"/>
      <c r="AG725" s="296"/>
      <c r="AH725" s="297"/>
      <c r="AI725" s="298"/>
      <c r="AJ725" s="299"/>
      <c r="AK725" s="298"/>
      <c r="AL725" s="299"/>
      <c r="AM725" s="296"/>
      <c r="AN725" s="297"/>
      <c r="AO725" s="296"/>
      <c r="AP725" s="297"/>
      <c r="AQ725" s="298"/>
      <c r="AR725" s="299"/>
      <c r="AS725" s="298"/>
      <c r="AT725" s="299"/>
      <c r="AU725" s="296"/>
      <c r="AV725" s="297"/>
      <c r="AW725" s="296"/>
      <c r="AX725" s="297"/>
      <c r="AY725" s="298"/>
      <c r="AZ725" s="299"/>
      <c r="BA725" s="298"/>
      <c r="BB725" s="299"/>
      <c r="BC725" s="296"/>
      <c r="BD725" s="297"/>
      <c r="BE725" s="296"/>
      <c r="BF725" s="297"/>
      <c r="BG725" s="298"/>
      <c r="BH725" s="299"/>
      <c r="BI725" s="298"/>
      <c r="BJ725" s="299"/>
      <c r="BK725" s="296"/>
      <c r="BL725" s="297"/>
      <c r="BM725" s="296"/>
      <c r="BN725" s="297"/>
      <c r="BO725" s="300"/>
      <c r="BP725" s="300"/>
      <c r="BQ725" s="300"/>
      <c r="BR725" s="66"/>
      <c r="BS725" s="301"/>
      <c r="BT725" s="302"/>
      <c r="BU725" s="324"/>
      <c r="BV725" s="324"/>
      <c r="BW725" s="324"/>
      <c r="BX725" s="324"/>
      <c r="BY725" s="324"/>
      <c r="BZ725" s="324"/>
      <c r="CA725" s="324"/>
      <c r="CB725" s="293"/>
      <c r="CC725" s="294"/>
      <c r="CD725" s="294"/>
      <c r="CE725" s="294"/>
      <c r="CF725" s="294"/>
      <c r="CG725" s="294"/>
      <c r="CH725" s="295"/>
      <c r="CI725" s="62">
        <f t="shared" si="36"/>
        <v>0</v>
      </c>
    </row>
    <row r="726" spans="1:87" ht="35.1" customHeight="1" x14ac:dyDescent="0.25">
      <c r="A726" s="40">
        <f t="shared" si="35"/>
        <v>714</v>
      </c>
      <c r="B726" s="304"/>
      <c r="C726" s="304"/>
      <c r="D726" s="305"/>
      <c r="E726" s="305"/>
      <c r="F726" s="305"/>
      <c r="G726" s="306"/>
      <c r="H726" s="307"/>
      <c r="I726" s="47"/>
      <c r="J726" s="72"/>
      <c r="K726" s="308"/>
      <c r="L726" s="308"/>
      <c r="M726" s="309"/>
      <c r="N726" s="309"/>
      <c r="O726" s="310"/>
      <c r="P726" s="310"/>
      <c r="Q726" s="311"/>
      <c r="R726" s="311"/>
      <c r="S726" s="298"/>
      <c r="T726" s="299"/>
      <c r="U726" s="298"/>
      <c r="V726" s="299"/>
      <c r="W726" s="312"/>
      <c r="X726" s="313"/>
      <c r="Y726" s="312"/>
      <c r="Z726" s="313"/>
      <c r="AA726" s="298"/>
      <c r="AB726" s="299"/>
      <c r="AC726" s="298"/>
      <c r="AD726" s="299"/>
      <c r="AE726" s="312"/>
      <c r="AF726" s="313"/>
      <c r="AG726" s="312"/>
      <c r="AH726" s="313"/>
      <c r="AI726" s="298"/>
      <c r="AJ726" s="299"/>
      <c r="AK726" s="298"/>
      <c r="AL726" s="299"/>
      <c r="AM726" s="312"/>
      <c r="AN726" s="313"/>
      <c r="AO726" s="312"/>
      <c r="AP726" s="313"/>
      <c r="AQ726" s="298"/>
      <c r="AR726" s="299"/>
      <c r="AS726" s="298"/>
      <c r="AT726" s="299"/>
      <c r="AU726" s="312"/>
      <c r="AV726" s="313"/>
      <c r="AW726" s="312"/>
      <c r="AX726" s="313"/>
      <c r="AY726" s="298"/>
      <c r="AZ726" s="299"/>
      <c r="BA726" s="298"/>
      <c r="BB726" s="299"/>
      <c r="BC726" s="312"/>
      <c r="BD726" s="313"/>
      <c r="BE726" s="312"/>
      <c r="BF726" s="313"/>
      <c r="BG726" s="298"/>
      <c r="BH726" s="299"/>
      <c r="BI726" s="298"/>
      <c r="BJ726" s="299"/>
      <c r="BK726" s="312"/>
      <c r="BL726" s="313"/>
      <c r="BM726" s="312"/>
      <c r="BN726" s="313"/>
      <c r="BO726" s="300"/>
      <c r="BP726" s="300"/>
      <c r="BQ726" s="300"/>
      <c r="BR726" s="66"/>
      <c r="BS726" s="314"/>
      <c r="BT726" s="315"/>
      <c r="BU726" s="324"/>
      <c r="BV726" s="324"/>
      <c r="BW726" s="324"/>
      <c r="BX726" s="324"/>
      <c r="BY726" s="324"/>
      <c r="BZ726" s="324"/>
      <c r="CA726" s="324"/>
      <c r="CB726" s="293"/>
      <c r="CC726" s="294"/>
      <c r="CD726" s="294"/>
      <c r="CE726" s="294"/>
      <c r="CF726" s="294"/>
      <c r="CG726" s="294"/>
      <c r="CH726" s="295"/>
      <c r="CI726" s="62">
        <f t="shared" si="36"/>
        <v>0</v>
      </c>
    </row>
    <row r="727" spans="1:87" ht="35.1" customHeight="1" x14ac:dyDescent="0.25">
      <c r="A727" s="40">
        <f>ROW(A715)</f>
        <v>715</v>
      </c>
      <c r="B727" s="305"/>
      <c r="C727" s="305"/>
      <c r="D727" s="316"/>
      <c r="E727" s="316"/>
      <c r="F727" s="316"/>
      <c r="G727" s="317"/>
      <c r="H727" s="318"/>
      <c r="I727" s="47"/>
      <c r="J727" s="71"/>
      <c r="K727" s="308"/>
      <c r="L727" s="308"/>
      <c r="M727" s="319"/>
      <c r="N727" s="319"/>
      <c r="O727" s="310"/>
      <c r="P727" s="310"/>
      <c r="Q727" s="320"/>
      <c r="R727" s="320"/>
      <c r="S727" s="298"/>
      <c r="T727" s="299"/>
      <c r="U727" s="298"/>
      <c r="V727" s="299"/>
      <c r="W727" s="296"/>
      <c r="X727" s="297"/>
      <c r="Y727" s="296"/>
      <c r="Z727" s="297"/>
      <c r="AA727" s="298"/>
      <c r="AB727" s="299"/>
      <c r="AC727" s="298"/>
      <c r="AD727" s="299"/>
      <c r="AE727" s="296"/>
      <c r="AF727" s="297"/>
      <c r="AG727" s="296"/>
      <c r="AH727" s="297"/>
      <c r="AI727" s="298"/>
      <c r="AJ727" s="299"/>
      <c r="AK727" s="298"/>
      <c r="AL727" s="299"/>
      <c r="AM727" s="296"/>
      <c r="AN727" s="297"/>
      <c r="AO727" s="296"/>
      <c r="AP727" s="297"/>
      <c r="AQ727" s="298"/>
      <c r="AR727" s="299"/>
      <c r="AS727" s="298"/>
      <c r="AT727" s="299"/>
      <c r="AU727" s="296"/>
      <c r="AV727" s="297"/>
      <c r="AW727" s="296"/>
      <c r="AX727" s="297"/>
      <c r="AY727" s="298"/>
      <c r="AZ727" s="299"/>
      <c r="BA727" s="298"/>
      <c r="BB727" s="299"/>
      <c r="BC727" s="296"/>
      <c r="BD727" s="297"/>
      <c r="BE727" s="296"/>
      <c r="BF727" s="297"/>
      <c r="BG727" s="298"/>
      <c r="BH727" s="299"/>
      <c r="BI727" s="298"/>
      <c r="BJ727" s="299"/>
      <c r="BK727" s="296"/>
      <c r="BL727" s="297"/>
      <c r="BM727" s="296"/>
      <c r="BN727" s="297"/>
      <c r="BO727" s="321"/>
      <c r="BP727" s="322"/>
      <c r="BQ727" s="323"/>
      <c r="BR727" s="66"/>
      <c r="BS727" s="301"/>
      <c r="BT727" s="302"/>
      <c r="BU727" s="324"/>
      <c r="BV727" s="324"/>
      <c r="BW727" s="324"/>
      <c r="BX727" s="324"/>
      <c r="BY727" s="324"/>
      <c r="BZ727" s="324"/>
      <c r="CA727" s="324"/>
      <c r="CB727" s="293"/>
      <c r="CC727" s="294"/>
      <c r="CD727" s="294"/>
      <c r="CE727" s="294"/>
      <c r="CF727" s="294"/>
      <c r="CG727" s="294"/>
      <c r="CH727" s="295"/>
      <c r="CI727" s="62">
        <f t="shared" si="36"/>
        <v>0</v>
      </c>
    </row>
    <row r="728" spans="1:87" ht="35.1" customHeight="1" x14ac:dyDescent="0.25">
      <c r="A728" s="40">
        <f t="shared" si="35"/>
        <v>716</v>
      </c>
      <c r="B728" s="304"/>
      <c r="C728" s="304"/>
      <c r="D728" s="305"/>
      <c r="E728" s="305"/>
      <c r="F728" s="305"/>
      <c r="G728" s="306"/>
      <c r="H728" s="307"/>
      <c r="I728" s="47"/>
      <c r="J728" s="72"/>
      <c r="K728" s="308"/>
      <c r="L728" s="308"/>
      <c r="M728" s="309"/>
      <c r="N728" s="309"/>
      <c r="O728" s="310"/>
      <c r="P728" s="310"/>
      <c r="Q728" s="311"/>
      <c r="R728" s="311"/>
      <c r="S728" s="298"/>
      <c r="T728" s="299"/>
      <c r="U728" s="298"/>
      <c r="V728" s="299"/>
      <c r="W728" s="312"/>
      <c r="X728" s="313"/>
      <c r="Y728" s="312"/>
      <c r="Z728" s="313"/>
      <c r="AA728" s="298"/>
      <c r="AB728" s="299"/>
      <c r="AC728" s="298"/>
      <c r="AD728" s="299"/>
      <c r="AE728" s="312"/>
      <c r="AF728" s="313"/>
      <c r="AG728" s="312"/>
      <c r="AH728" s="313"/>
      <c r="AI728" s="298"/>
      <c r="AJ728" s="299"/>
      <c r="AK728" s="298"/>
      <c r="AL728" s="299"/>
      <c r="AM728" s="312"/>
      <c r="AN728" s="313"/>
      <c r="AO728" s="312"/>
      <c r="AP728" s="313"/>
      <c r="AQ728" s="298"/>
      <c r="AR728" s="299"/>
      <c r="AS728" s="298"/>
      <c r="AT728" s="299"/>
      <c r="AU728" s="312"/>
      <c r="AV728" s="313"/>
      <c r="AW728" s="312"/>
      <c r="AX728" s="313"/>
      <c r="AY728" s="298"/>
      <c r="AZ728" s="299"/>
      <c r="BA728" s="298"/>
      <c r="BB728" s="299"/>
      <c r="BC728" s="312"/>
      <c r="BD728" s="313"/>
      <c r="BE728" s="312"/>
      <c r="BF728" s="313"/>
      <c r="BG728" s="298"/>
      <c r="BH728" s="299"/>
      <c r="BI728" s="298"/>
      <c r="BJ728" s="299"/>
      <c r="BK728" s="312"/>
      <c r="BL728" s="313"/>
      <c r="BM728" s="312"/>
      <c r="BN728" s="313"/>
      <c r="BO728" s="300"/>
      <c r="BP728" s="300"/>
      <c r="BQ728" s="300"/>
      <c r="BR728" s="66"/>
      <c r="BS728" s="314"/>
      <c r="BT728" s="315"/>
      <c r="BU728" s="324"/>
      <c r="BV728" s="324"/>
      <c r="BW728" s="324"/>
      <c r="BX728" s="324"/>
      <c r="BY728" s="324"/>
      <c r="BZ728" s="324"/>
      <c r="CA728" s="324"/>
      <c r="CB728" s="293"/>
      <c r="CC728" s="294"/>
      <c r="CD728" s="294"/>
      <c r="CE728" s="294"/>
      <c r="CF728" s="294"/>
      <c r="CG728" s="294"/>
      <c r="CH728" s="295"/>
      <c r="CI728" s="62">
        <f t="shared" si="36"/>
        <v>0</v>
      </c>
    </row>
    <row r="729" spans="1:87" ht="35.1" customHeight="1" x14ac:dyDescent="0.25">
      <c r="A729" s="40">
        <f t="shared" si="35"/>
        <v>717</v>
      </c>
      <c r="B729" s="305"/>
      <c r="C729" s="305"/>
      <c r="D729" s="316"/>
      <c r="E729" s="316"/>
      <c r="F729" s="316"/>
      <c r="G729" s="317"/>
      <c r="H729" s="318"/>
      <c r="I729" s="47"/>
      <c r="J729" s="71"/>
      <c r="K729" s="308"/>
      <c r="L729" s="308"/>
      <c r="M729" s="319"/>
      <c r="N729" s="319"/>
      <c r="O729" s="310"/>
      <c r="P729" s="310"/>
      <c r="Q729" s="320"/>
      <c r="R729" s="320"/>
      <c r="S729" s="298"/>
      <c r="T729" s="299"/>
      <c r="U729" s="298"/>
      <c r="V729" s="299"/>
      <c r="W729" s="296"/>
      <c r="X729" s="297"/>
      <c r="Y729" s="296"/>
      <c r="Z729" s="297"/>
      <c r="AA729" s="298"/>
      <c r="AB729" s="299"/>
      <c r="AC729" s="298"/>
      <c r="AD729" s="299"/>
      <c r="AE729" s="296"/>
      <c r="AF729" s="297"/>
      <c r="AG729" s="296"/>
      <c r="AH729" s="297"/>
      <c r="AI729" s="298"/>
      <c r="AJ729" s="299"/>
      <c r="AK729" s="298"/>
      <c r="AL729" s="299"/>
      <c r="AM729" s="296"/>
      <c r="AN729" s="297"/>
      <c r="AO729" s="296"/>
      <c r="AP729" s="297"/>
      <c r="AQ729" s="298"/>
      <c r="AR729" s="299"/>
      <c r="AS729" s="298"/>
      <c r="AT729" s="299"/>
      <c r="AU729" s="296"/>
      <c r="AV729" s="297"/>
      <c r="AW729" s="296"/>
      <c r="AX729" s="297"/>
      <c r="AY729" s="298"/>
      <c r="AZ729" s="299"/>
      <c r="BA729" s="298"/>
      <c r="BB729" s="299"/>
      <c r="BC729" s="296"/>
      <c r="BD729" s="297"/>
      <c r="BE729" s="296"/>
      <c r="BF729" s="297"/>
      <c r="BG729" s="298"/>
      <c r="BH729" s="299"/>
      <c r="BI729" s="298"/>
      <c r="BJ729" s="299"/>
      <c r="BK729" s="296"/>
      <c r="BL729" s="297"/>
      <c r="BM729" s="296"/>
      <c r="BN729" s="297"/>
      <c r="BO729" s="300"/>
      <c r="BP729" s="300"/>
      <c r="BQ729" s="300"/>
      <c r="BR729" s="66"/>
      <c r="BS729" s="301"/>
      <c r="BT729" s="302"/>
      <c r="BU729" s="324"/>
      <c r="BV729" s="324"/>
      <c r="BW729" s="324"/>
      <c r="BX729" s="324"/>
      <c r="BY729" s="324"/>
      <c r="BZ729" s="324"/>
      <c r="CA729" s="324"/>
      <c r="CB729" s="293"/>
      <c r="CC729" s="294"/>
      <c r="CD729" s="294"/>
      <c r="CE729" s="294"/>
      <c r="CF729" s="294"/>
      <c r="CG729" s="294"/>
      <c r="CH729" s="295"/>
      <c r="CI729" s="62">
        <f t="shared" si="36"/>
        <v>0</v>
      </c>
    </row>
    <row r="730" spans="1:87" ht="35.1" customHeight="1" x14ac:dyDescent="0.25">
      <c r="A730" s="40">
        <f t="shared" si="35"/>
        <v>718</v>
      </c>
      <c r="B730" s="304"/>
      <c r="C730" s="304"/>
      <c r="D730" s="305"/>
      <c r="E730" s="305"/>
      <c r="F730" s="305"/>
      <c r="G730" s="306"/>
      <c r="H730" s="307"/>
      <c r="I730" s="47"/>
      <c r="J730" s="72"/>
      <c r="K730" s="308"/>
      <c r="L730" s="308"/>
      <c r="M730" s="309"/>
      <c r="N730" s="309"/>
      <c r="O730" s="310"/>
      <c r="P730" s="310"/>
      <c r="Q730" s="311"/>
      <c r="R730" s="311"/>
      <c r="S730" s="298"/>
      <c r="T730" s="299"/>
      <c r="U730" s="298"/>
      <c r="V730" s="299"/>
      <c r="W730" s="312"/>
      <c r="X730" s="313"/>
      <c r="Y730" s="312"/>
      <c r="Z730" s="313"/>
      <c r="AA730" s="298"/>
      <c r="AB730" s="299"/>
      <c r="AC730" s="298"/>
      <c r="AD730" s="299"/>
      <c r="AE730" s="312"/>
      <c r="AF730" s="313"/>
      <c r="AG730" s="312"/>
      <c r="AH730" s="313"/>
      <c r="AI730" s="298"/>
      <c r="AJ730" s="299"/>
      <c r="AK730" s="298"/>
      <c r="AL730" s="299"/>
      <c r="AM730" s="312"/>
      <c r="AN730" s="313"/>
      <c r="AO730" s="312"/>
      <c r="AP730" s="313"/>
      <c r="AQ730" s="298"/>
      <c r="AR730" s="299"/>
      <c r="AS730" s="298"/>
      <c r="AT730" s="299"/>
      <c r="AU730" s="312"/>
      <c r="AV730" s="313"/>
      <c r="AW730" s="312"/>
      <c r="AX730" s="313"/>
      <c r="AY730" s="298"/>
      <c r="AZ730" s="299"/>
      <c r="BA730" s="298"/>
      <c r="BB730" s="299"/>
      <c r="BC730" s="312"/>
      <c r="BD730" s="313"/>
      <c r="BE730" s="312"/>
      <c r="BF730" s="313"/>
      <c r="BG730" s="298"/>
      <c r="BH730" s="299"/>
      <c r="BI730" s="298"/>
      <c r="BJ730" s="299"/>
      <c r="BK730" s="312"/>
      <c r="BL730" s="313"/>
      <c r="BM730" s="312"/>
      <c r="BN730" s="313"/>
      <c r="BO730" s="300"/>
      <c r="BP730" s="300"/>
      <c r="BQ730" s="300"/>
      <c r="BR730" s="66"/>
      <c r="BS730" s="314"/>
      <c r="BT730" s="315"/>
      <c r="BU730" s="324"/>
      <c r="BV730" s="324"/>
      <c r="BW730" s="324"/>
      <c r="BX730" s="324"/>
      <c r="BY730" s="324"/>
      <c r="BZ730" s="324"/>
      <c r="CA730" s="324"/>
      <c r="CB730" s="293"/>
      <c r="CC730" s="294"/>
      <c r="CD730" s="294"/>
      <c r="CE730" s="294"/>
      <c r="CF730" s="294"/>
      <c r="CG730" s="294"/>
      <c r="CH730" s="295"/>
      <c r="CI730" s="62">
        <f t="shared" si="36"/>
        <v>0</v>
      </c>
    </row>
    <row r="731" spans="1:87" ht="35.1" customHeight="1" x14ac:dyDescent="0.25">
      <c r="A731" s="40">
        <f t="shared" si="35"/>
        <v>719</v>
      </c>
      <c r="B731" s="305"/>
      <c r="C731" s="305"/>
      <c r="D731" s="316"/>
      <c r="E731" s="316"/>
      <c r="F731" s="316"/>
      <c r="G731" s="317"/>
      <c r="H731" s="318"/>
      <c r="I731" s="47"/>
      <c r="J731" s="71"/>
      <c r="K731" s="308"/>
      <c r="L731" s="308"/>
      <c r="M731" s="319"/>
      <c r="N731" s="319"/>
      <c r="O731" s="310"/>
      <c r="P731" s="310"/>
      <c r="Q731" s="320"/>
      <c r="R731" s="320"/>
      <c r="S731" s="298"/>
      <c r="T731" s="299"/>
      <c r="U731" s="298"/>
      <c r="V731" s="299"/>
      <c r="W731" s="296"/>
      <c r="X731" s="297"/>
      <c r="Y731" s="296"/>
      <c r="Z731" s="297"/>
      <c r="AA731" s="298"/>
      <c r="AB731" s="299"/>
      <c r="AC731" s="298"/>
      <c r="AD731" s="299"/>
      <c r="AE731" s="296"/>
      <c r="AF731" s="297"/>
      <c r="AG731" s="296"/>
      <c r="AH731" s="297"/>
      <c r="AI731" s="298"/>
      <c r="AJ731" s="299"/>
      <c r="AK731" s="298"/>
      <c r="AL731" s="299"/>
      <c r="AM731" s="296"/>
      <c r="AN731" s="297"/>
      <c r="AO731" s="296"/>
      <c r="AP731" s="297"/>
      <c r="AQ731" s="298"/>
      <c r="AR731" s="299"/>
      <c r="AS731" s="298"/>
      <c r="AT731" s="299"/>
      <c r="AU731" s="296"/>
      <c r="AV731" s="297"/>
      <c r="AW731" s="296"/>
      <c r="AX731" s="297"/>
      <c r="AY731" s="298"/>
      <c r="AZ731" s="299"/>
      <c r="BA731" s="298"/>
      <c r="BB731" s="299"/>
      <c r="BC731" s="296"/>
      <c r="BD731" s="297"/>
      <c r="BE731" s="296"/>
      <c r="BF731" s="297"/>
      <c r="BG731" s="298"/>
      <c r="BH731" s="299"/>
      <c r="BI731" s="298"/>
      <c r="BJ731" s="299"/>
      <c r="BK731" s="296"/>
      <c r="BL731" s="297"/>
      <c r="BM731" s="296"/>
      <c r="BN731" s="297"/>
      <c r="BO731" s="300"/>
      <c r="BP731" s="300"/>
      <c r="BQ731" s="300"/>
      <c r="BR731" s="66"/>
      <c r="BS731" s="301"/>
      <c r="BT731" s="302"/>
      <c r="BU731" s="324"/>
      <c r="BV731" s="324"/>
      <c r="BW731" s="324"/>
      <c r="BX731" s="324"/>
      <c r="BY731" s="324"/>
      <c r="BZ731" s="324"/>
      <c r="CA731" s="324"/>
      <c r="CB731" s="293"/>
      <c r="CC731" s="294"/>
      <c r="CD731" s="294"/>
      <c r="CE731" s="294"/>
      <c r="CF731" s="294"/>
      <c r="CG731" s="294"/>
      <c r="CH731" s="295"/>
      <c r="CI731" s="62">
        <f t="shared" si="36"/>
        <v>0</v>
      </c>
    </row>
    <row r="732" spans="1:87" ht="35.1" customHeight="1" x14ac:dyDescent="0.25">
      <c r="A732" s="40">
        <f t="shared" si="35"/>
        <v>720</v>
      </c>
      <c r="B732" s="304"/>
      <c r="C732" s="304"/>
      <c r="D732" s="305"/>
      <c r="E732" s="305"/>
      <c r="F732" s="305"/>
      <c r="G732" s="306"/>
      <c r="H732" s="307"/>
      <c r="I732" s="47"/>
      <c r="J732" s="72"/>
      <c r="K732" s="308"/>
      <c r="L732" s="308"/>
      <c r="M732" s="309"/>
      <c r="N732" s="309"/>
      <c r="O732" s="310"/>
      <c r="P732" s="310"/>
      <c r="Q732" s="311"/>
      <c r="R732" s="311"/>
      <c r="S732" s="298"/>
      <c r="T732" s="299"/>
      <c r="U732" s="298"/>
      <c r="V732" s="299"/>
      <c r="W732" s="312"/>
      <c r="X732" s="313"/>
      <c r="Y732" s="312"/>
      <c r="Z732" s="313"/>
      <c r="AA732" s="298"/>
      <c r="AB732" s="299"/>
      <c r="AC732" s="298"/>
      <c r="AD732" s="299"/>
      <c r="AE732" s="312"/>
      <c r="AF732" s="313"/>
      <c r="AG732" s="312"/>
      <c r="AH732" s="313"/>
      <c r="AI732" s="298"/>
      <c r="AJ732" s="299"/>
      <c r="AK732" s="298"/>
      <c r="AL732" s="299"/>
      <c r="AM732" s="312"/>
      <c r="AN732" s="313"/>
      <c r="AO732" s="312"/>
      <c r="AP732" s="313"/>
      <c r="AQ732" s="298"/>
      <c r="AR732" s="299"/>
      <c r="AS732" s="298"/>
      <c r="AT732" s="299"/>
      <c r="AU732" s="312"/>
      <c r="AV732" s="313"/>
      <c r="AW732" s="312"/>
      <c r="AX732" s="313"/>
      <c r="AY732" s="298"/>
      <c r="AZ732" s="299"/>
      <c r="BA732" s="298"/>
      <c r="BB732" s="299"/>
      <c r="BC732" s="312"/>
      <c r="BD732" s="313"/>
      <c r="BE732" s="312"/>
      <c r="BF732" s="313"/>
      <c r="BG732" s="298"/>
      <c r="BH732" s="299"/>
      <c r="BI732" s="298"/>
      <c r="BJ732" s="299"/>
      <c r="BK732" s="312"/>
      <c r="BL732" s="313"/>
      <c r="BM732" s="312"/>
      <c r="BN732" s="313"/>
      <c r="BO732" s="300"/>
      <c r="BP732" s="300"/>
      <c r="BQ732" s="300"/>
      <c r="BR732" s="66"/>
      <c r="BS732" s="314"/>
      <c r="BT732" s="315"/>
      <c r="BU732" s="324"/>
      <c r="BV732" s="324"/>
      <c r="BW732" s="324"/>
      <c r="BX732" s="324"/>
      <c r="BY732" s="324"/>
      <c r="BZ732" s="324"/>
      <c r="CA732" s="324"/>
      <c r="CB732" s="293"/>
      <c r="CC732" s="294"/>
      <c r="CD732" s="294"/>
      <c r="CE732" s="294"/>
      <c r="CF732" s="294"/>
      <c r="CG732" s="294"/>
      <c r="CH732" s="295"/>
      <c r="CI732" s="62">
        <f t="shared" si="36"/>
        <v>0</v>
      </c>
    </row>
    <row r="733" spans="1:87" ht="35.1" customHeight="1" x14ac:dyDescent="0.25">
      <c r="A733" s="40">
        <f t="shared" si="35"/>
        <v>721</v>
      </c>
      <c r="B733" s="305"/>
      <c r="C733" s="305"/>
      <c r="D733" s="316"/>
      <c r="E733" s="316"/>
      <c r="F733" s="316"/>
      <c r="G733" s="317"/>
      <c r="H733" s="318"/>
      <c r="I733" s="47"/>
      <c r="J733" s="71"/>
      <c r="K733" s="308"/>
      <c r="L733" s="308"/>
      <c r="M733" s="319"/>
      <c r="N733" s="319"/>
      <c r="O733" s="310"/>
      <c r="P733" s="310"/>
      <c r="Q733" s="320"/>
      <c r="R733" s="320"/>
      <c r="S733" s="298"/>
      <c r="T733" s="299"/>
      <c r="U733" s="298"/>
      <c r="V733" s="299"/>
      <c r="W733" s="296"/>
      <c r="X733" s="297"/>
      <c r="Y733" s="296"/>
      <c r="Z733" s="297"/>
      <c r="AA733" s="298"/>
      <c r="AB733" s="299"/>
      <c r="AC733" s="298"/>
      <c r="AD733" s="299"/>
      <c r="AE733" s="296"/>
      <c r="AF733" s="297"/>
      <c r="AG733" s="296"/>
      <c r="AH733" s="297"/>
      <c r="AI733" s="298"/>
      <c r="AJ733" s="299"/>
      <c r="AK733" s="298"/>
      <c r="AL733" s="299"/>
      <c r="AM733" s="296"/>
      <c r="AN733" s="297"/>
      <c r="AO733" s="296"/>
      <c r="AP733" s="297"/>
      <c r="AQ733" s="298"/>
      <c r="AR733" s="299"/>
      <c r="AS733" s="298"/>
      <c r="AT733" s="299"/>
      <c r="AU733" s="296"/>
      <c r="AV733" s="297"/>
      <c r="AW733" s="296"/>
      <c r="AX733" s="297"/>
      <c r="AY733" s="298"/>
      <c r="AZ733" s="299"/>
      <c r="BA733" s="298"/>
      <c r="BB733" s="299"/>
      <c r="BC733" s="296"/>
      <c r="BD733" s="297"/>
      <c r="BE733" s="296"/>
      <c r="BF733" s="297"/>
      <c r="BG733" s="298"/>
      <c r="BH733" s="299"/>
      <c r="BI733" s="298"/>
      <c r="BJ733" s="299"/>
      <c r="BK733" s="296"/>
      <c r="BL733" s="297"/>
      <c r="BM733" s="296"/>
      <c r="BN733" s="297"/>
      <c r="BO733" s="300"/>
      <c r="BP733" s="300"/>
      <c r="BQ733" s="300"/>
      <c r="BR733" s="66"/>
      <c r="BS733" s="301"/>
      <c r="BT733" s="302"/>
      <c r="BU733" s="324"/>
      <c r="BV733" s="324"/>
      <c r="BW733" s="324"/>
      <c r="BX733" s="324"/>
      <c r="BY733" s="324"/>
      <c r="BZ733" s="324"/>
      <c r="CA733" s="324"/>
      <c r="CB733" s="293"/>
      <c r="CC733" s="294"/>
      <c r="CD733" s="294"/>
      <c r="CE733" s="294"/>
      <c r="CF733" s="294"/>
      <c r="CG733" s="294"/>
      <c r="CH733" s="295"/>
      <c r="CI733" s="62">
        <f t="shared" si="36"/>
        <v>0</v>
      </c>
    </row>
    <row r="734" spans="1:87" ht="35.1" customHeight="1" x14ac:dyDescent="0.25">
      <c r="A734" s="40">
        <f t="shared" si="35"/>
        <v>722</v>
      </c>
      <c r="B734" s="304"/>
      <c r="C734" s="304"/>
      <c r="D734" s="305"/>
      <c r="E734" s="305"/>
      <c r="F734" s="305"/>
      <c r="G734" s="306"/>
      <c r="H734" s="307"/>
      <c r="I734" s="47"/>
      <c r="J734" s="72"/>
      <c r="K734" s="308"/>
      <c r="L734" s="308"/>
      <c r="M734" s="309"/>
      <c r="N734" s="309"/>
      <c r="O734" s="310"/>
      <c r="P734" s="310"/>
      <c r="Q734" s="311"/>
      <c r="R734" s="311"/>
      <c r="S734" s="298"/>
      <c r="T734" s="299"/>
      <c r="U734" s="298"/>
      <c r="V734" s="299"/>
      <c r="W734" s="312"/>
      <c r="X734" s="313"/>
      <c r="Y734" s="312"/>
      <c r="Z734" s="313"/>
      <c r="AA734" s="298"/>
      <c r="AB734" s="299"/>
      <c r="AC734" s="298"/>
      <c r="AD734" s="299"/>
      <c r="AE734" s="312"/>
      <c r="AF734" s="313"/>
      <c r="AG734" s="312"/>
      <c r="AH734" s="313"/>
      <c r="AI734" s="298"/>
      <c r="AJ734" s="299"/>
      <c r="AK734" s="298"/>
      <c r="AL734" s="299"/>
      <c r="AM734" s="312"/>
      <c r="AN734" s="313"/>
      <c r="AO734" s="312"/>
      <c r="AP734" s="313"/>
      <c r="AQ734" s="298"/>
      <c r="AR734" s="299"/>
      <c r="AS734" s="298"/>
      <c r="AT734" s="299"/>
      <c r="AU734" s="312"/>
      <c r="AV734" s="313"/>
      <c r="AW734" s="312"/>
      <c r="AX734" s="313"/>
      <c r="AY734" s="298"/>
      <c r="AZ734" s="299"/>
      <c r="BA734" s="298"/>
      <c r="BB734" s="299"/>
      <c r="BC734" s="312"/>
      <c r="BD734" s="313"/>
      <c r="BE734" s="312"/>
      <c r="BF734" s="313"/>
      <c r="BG734" s="298"/>
      <c r="BH734" s="299"/>
      <c r="BI734" s="298"/>
      <c r="BJ734" s="299"/>
      <c r="BK734" s="312"/>
      <c r="BL734" s="313"/>
      <c r="BM734" s="312"/>
      <c r="BN734" s="313"/>
      <c r="BO734" s="300"/>
      <c r="BP734" s="300"/>
      <c r="BQ734" s="300"/>
      <c r="BR734" s="66"/>
      <c r="BS734" s="314"/>
      <c r="BT734" s="315"/>
      <c r="BU734" s="324"/>
      <c r="BV734" s="324"/>
      <c r="BW734" s="324"/>
      <c r="BX734" s="324"/>
      <c r="BY734" s="324"/>
      <c r="BZ734" s="324"/>
      <c r="CA734" s="324"/>
      <c r="CB734" s="293"/>
      <c r="CC734" s="294"/>
      <c r="CD734" s="294"/>
      <c r="CE734" s="294"/>
      <c r="CF734" s="294"/>
      <c r="CG734" s="294"/>
      <c r="CH734" s="295"/>
      <c r="CI734" s="62">
        <f t="shared" si="36"/>
        <v>0</v>
      </c>
    </row>
    <row r="735" spans="1:87" ht="35.1" customHeight="1" x14ac:dyDescent="0.25">
      <c r="A735" s="40">
        <f t="shared" si="35"/>
        <v>723</v>
      </c>
      <c r="B735" s="305"/>
      <c r="C735" s="305"/>
      <c r="D735" s="316"/>
      <c r="E735" s="316"/>
      <c r="F735" s="316"/>
      <c r="G735" s="317"/>
      <c r="H735" s="318"/>
      <c r="I735" s="47"/>
      <c r="J735" s="71"/>
      <c r="K735" s="308"/>
      <c r="L735" s="308"/>
      <c r="M735" s="319"/>
      <c r="N735" s="319"/>
      <c r="O735" s="310"/>
      <c r="P735" s="310"/>
      <c r="Q735" s="320"/>
      <c r="R735" s="320"/>
      <c r="S735" s="298"/>
      <c r="T735" s="299"/>
      <c r="U735" s="298"/>
      <c r="V735" s="299"/>
      <c r="W735" s="296"/>
      <c r="X735" s="297"/>
      <c r="Y735" s="296"/>
      <c r="Z735" s="297"/>
      <c r="AA735" s="298"/>
      <c r="AB735" s="299"/>
      <c r="AC735" s="298"/>
      <c r="AD735" s="299"/>
      <c r="AE735" s="296"/>
      <c r="AF735" s="297"/>
      <c r="AG735" s="296"/>
      <c r="AH735" s="297"/>
      <c r="AI735" s="298"/>
      <c r="AJ735" s="299"/>
      <c r="AK735" s="298"/>
      <c r="AL735" s="299"/>
      <c r="AM735" s="296"/>
      <c r="AN735" s="297"/>
      <c r="AO735" s="296"/>
      <c r="AP735" s="297"/>
      <c r="AQ735" s="298"/>
      <c r="AR735" s="299"/>
      <c r="AS735" s="298"/>
      <c r="AT735" s="299"/>
      <c r="AU735" s="296"/>
      <c r="AV735" s="297"/>
      <c r="AW735" s="296"/>
      <c r="AX735" s="297"/>
      <c r="AY735" s="298"/>
      <c r="AZ735" s="299"/>
      <c r="BA735" s="298"/>
      <c r="BB735" s="299"/>
      <c r="BC735" s="296"/>
      <c r="BD735" s="297"/>
      <c r="BE735" s="296"/>
      <c r="BF735" s="297"/>
      <c r="BG735" s="298"/>
      <c r="BH735" s="299"/>
      <c r="BI735" s="298"/>
      <c r="BJ735" s="299"/>
      <c r="BK735" s="296"/>
      <c r="BL735" s="297"/>
      <c r="BM735" s="296"/>
      <c r="BN735" s="297"/>
      <c r="BO735" s="300"/>
      <c r="BP735" s="300"/>
      <c r="BQ735" s="300"/>
      <c r="BR735" s="66"/>
      <c r="BS735" s="301"/>
      <c r="BT735" s="302"/>
      <c r="BU735" s="324"/>
      <c r="BV735" s="324"/>
      <c r="BW735" s="324"/>
      <c r="BX735" s="324"/>
      <c r="BY735" s="324"/>
      <c r="BZ735" s="324"/>
      <c r="CA735" s="324"/>
      <c r="CB735" s="293"/>
      <c r="CC735" s="294"/>
      <c r="CD735" s="294"/>
      <c r="CE735" s="294"/>
      <c r="CF735" s="294"/>
      <c r="CG735" s="294"/>
      <c r="CH735" s="295"/>
      <c r="CI735" s="62">
        <f t="shared" si="36"/>
        <v>0</v>
      </c>
    </row>
    <row r="736" spans="1:87" ht="35.1" customHeight="1" x14ac:dyDescent="0.25">
      <c r="A736" s="40">
        <f t="shared" si="35"/>
        <v>724</v>
      </c>
      <c r="B736" s="304"/>
      <c r="C736" s="304"/>
      <c r="D736" s="305"/>
      <c r="E736" s="305"/>
      <c r="F736" s="305"/>
      <c r="G736" s="306"/>
      <c r="H736" s="307"/>
      <c r="I736" s="47"/>
      <c r="J736" s="72"/>
      <c r="K736" s="308"/>
      <c r="L736" s="308"/>
      <c r="M736" s="309"/>
      <c r="N736" s="309"/>
      <c r="O736" s="310"/>
      <c r="P736" s="310"/>
      <c r="Q736" s="311"/>
      <c r="R736" s="311"/>
      <c r="S736" s="298"/>
      <c r="T736" s="299"/>
      <c r="U736" s="298"/>
      <c r="V736" s="299"/>
      <c r="W736" s="312"/>
      <c r="X736" s="313"/>
      <c r="Y736" s="312"/>
      <c r="Z736" s="313"/>
      <c r="AA736" s="298"/>
      <c r="AB736" s="299"/>
      <c r="AC736" s="298"/>
      <c r="AD736" s="299"/>
      <c r="AE736" s="312"/>
      <c r="AF736" s="313"/>
      <c r="AG736" s="312"/>
      <c r="AH736" s="313"/>
      <c r="AI736" s="298"/>
      <c r="AJ736" s="299"/>
      <c r="AK736" s="298"/>
      <c r="AL736" s="299"/>
      <c r="AM736" s="312"/>
      <c r="AN736" s="313"/>
      <c r="AO736" s="312"/>
      <c r="AP736" s="313"/>
      <c r="AQ736" s="298"/>
      <c r="AR736" s="299"/>
      <c r="AS736" s="298"/>
      <c r="AT736" s="299"/>
      <c r="AU736" s="312"/>
      <c r="AV736" s="313"/>
      <c r="AW736" s="312"/>
      <c r="AX736" s="313"/>
      <c r="AY736" s="298"/>
      <c r="AZ736" s="299"/>
      <c r="BA736" s="298"/>
      <c r="BB736" s="299"/>
      <c r="BC736" s="312"/>
      <c r="BD736" s="313"/>
      <c r="BE736" s="312"/>
      <c r="BF736" s="313"/>
      <c r="BG736" s="298"/>
      <c r="BH736" s="299"/>
      <c r="BI736" s="298"/>
      <c r="BJ736" s="299"/>
      <c r="BK736" s="312"/>
      <c r="BL736" s="313"/>
      <c r="BM736" s="312"/>
      <c r="BN736" s="313"/>
      <c r="BO736" s="300"/>
      <c r="BP736" s="300"/>
      <c r="BQ736" s="300"/>
      <c r="BR736" s="66"/>
      <c r="BS736" s="314"/>
      <c r="BT736" s="315"/>
      <c r="BU736" s="324"/>
      <c r="BV736" s="324"/>
      <c r="BW736" s="324"/>
      <c r="BX736" s="324"/>
      <c r="BY736" s="324"/>
      <c r="BZ736" s="324"/>
      <c r="CA736" s="324"/>
      <c r="CB736" s="293"/>
      <c r="CC736" s="294"/>
      <c r="CD736" s="294"/>
      <c r="CE736" s="294"/>
      <c r="CF736" s="294"/>
      <c r="CG736" s="294"/>
      <c r="CH736" s="295"/>
      <c r="CI736" s="62">
        <f t="shared" si="36"/>
        <v>0</v>
      </c>
    </row>
    <row r="737" spans="1:87" ht="35.1" customHeight="1" x14ac:dyDescent="0.25">
      <c r="A737" s="40">
        <f t="shared" si="35"/>
        <v>725</v>
      </c>
      <c r="B737" s="305"/>
      <c r="C737" s="305"/>
      <c r="D737" s="316"/>
      <c r="E737" s="316"/>
      <c r="F737" s="316"/>
      <c r="G737" s="317"/>
      <c r="H737" s="318"/>
      <c r="I737" s="47"/>
      <c r="J737" s="71"/>
      <c r="K737" s="308"/>
      <c r="L737" s="308"/>
      <c r="M737" s="319"/>
      <c r="N737" s="319"/>
      <c r="O737" s="310"/>
      <c r="P737" s="310"/>
      <c r="Q737" s="320"/>
      <c r="R737" s="320"/>
      <c r="S737" s="298"/>
      <c r="T737" s="299"/>
      <c r="U737" s="298"/>
      <c r="V737" s="299"/>
      <c r="W737" s="296"/>
      <c r="X737" s="297"/>
      <c r="Y737" s="296"/>
      <c r="Z737" s="297"/>
      <c r="AA737" s="298"/>
      <c r="AB737" s="299"/>
      <c r="AC737" s="298"/>
      <c r="AD737" s="299"/>
      <c r="AE737" s="296"/>
      <c r="AF737" s="297"/>
      <c r="AG737" s="296"/>
      <c r="AH737" s="297"/>
      <c r="AI737" s="298"/>
      <c r="AJ737" s="299"/>
      <c r="AK737" s="298"/>
      <c r="AL737" s="299"/>
      <c r="AM737" s="296"/>
      <c r="AN737" s="297"/>
      <c r="AO737" s="296"/>
      <c r="AP737" s="297"/>
      <c r="AQ737" s="298"/>
      <c r="AR737" s="299"/>
      <c r="AS737" s="298"/>
      <c r="AT737" s="299"/>
      <c r="AU737" s="296"/>
      <c r="AV737" s="297"/>
      <c r="AW737" s="296"/>
      <c r="AX737" s="297"/>
      <c r="AY737" s="298"/>
      <c r="AZ737" s="299"/>
      <c r="BA737" s="298"/>
      <c r="BB737" s="299"/>
      <c r="BC737" s="296"/>
      <c r="BD737" s="297"/>
      <c r="BE737" s="296"/>
      <c r="BF737" s="297"/>
      <c r="BG737" s="298"/>
      <c r="BH737" s="299"/>
      <c r="BI737" s="298"/>
      <c r="BJ737" s="299"/>
      <c r="BK737" s="296"/>
      <c r="BL737" s="297"/>
      <c r="BM737" s="296"/>
      <c r="BN737" s="297"/>
      <c r="BO737" s="300"/>
      <c r="BP737" s="300"/>
      <c r="BQ737" s="300"/>
      <c r="BR737" s="66"/>
      <c r="BS737" s="301"/>
      <c r="BT737" s="302"/>
      <c r="BU737" s="324"/>
      <c r="BV737" s="324"/>
      <c r="BW737" s="324"/>
      <c r="BX737" s="324"/>
      <c r="BY737" s="324"/>
      <c r="BZ737" s="324"/>
      <c r="CA737" s="324"/>
      <c r="CB737" s="293"/>
      <c r="CC737" s="294"/>
      <c r="CD737" s="294"/>
      <c r="CE737" s="294"/>
      <c r="CF737" s="294"/>
      <c r="CG737" s="294"/>
      <c r="CH737" s="295"/>
      <c r="CI737" s="62">
        <f t="shared" si="36"/>
        <v>0</v>
      </c>
    </row>
    <row r="738" spans="1:87" ht="35.1" customHeight="1" x14ac:dyDescent="0.25">
      <c r="A738" s="40">
        <f t="shared" si="35"/>
        <v>726</v>
      </c>
      <c r="B738" s="304"/>
      <c r="C738" s="304"/>
      <c r="D738" s="305"/>
      <c r="E738" s="305"/>
      <c r="F738" s="305"/>
      <c r="G738" s="306"/>
      <c r="H738" s="307"/>
      <c r="I738" s="47"/>
      <c r="J738" s="72"/>
      <c r="K738" s="308"/>
      <c r="L738" s="308"/>
      <c r="M738" s="309"/>
      <c r="N738" s="309"/>
      <c r="O738" s="310"/>
      <c r="P738" s="310"/>
      <c r="Q738" s="311"/>
      <c r="R738" s="311"/>
      <c r="S738" s="298"/>
      <c r="T738" s="299"/>
      <c r="U738" s="298"/>
      <c r="V738" s="299"/>
      <c r="W738" s="312"/>
      <c r="X738" s="313"/>
      <c r="Y738" s="312"/>
      <c r="Z738" s="313"/>
      <c r="AA738" s="298"/>
      <c r="AB738" s="299"/>
      <c r="AC738" s="298"/>
      <c r="AD738" s="299"/>
      <c r="AE738" s="312"/>
      <c r="AF738" s="313"/>
      <c r="AG738" s="312"/>
      <c r="AH738" s="313"/>
      <c r="AI738" s="298"/>
      <c r="AJ738" s="299"/>
      <c r="AK738" s="298"/>
      <c r="AL738" s="299"/>
      <c r="AM738" s="312"/>
      <c r="AN738" s="313"/>
      <c r="AO738" s="312"/>
      <c r="AP738" s="313"/>
      <c r="AQ738" s="298"/>
      <c r="AR738" s="299"/>
      <c r="AS738" s="298"/>
      <c r="AT738" s="299"/>
      <c r="AU738" s="312"/>
      <c r="AV738" s="313"/>
      <c r="AW738" s="312"/>
      <c r="AX738" s="313"/>
      <c r="AY738" s="298"/>
      <c r="AZ738" s="299"/>
      <c r="BA738" s="298"/>
      <c r="BB738" s="299"/>
      <c r="BC738" s="312"/>
      <c r="BD738" s="313"/>
      <c r="BE738" s="312"/>
      <c r="BF738" s="313"/>
      <c r="BG738" s="298"/>
      <c r="BH738" s="299"/>
      <c r="BI738" s="298"/>
      <c r="BJ738" s="299"/>
      <c r="BK738" s="312"/>
      <c r="BL738" s="313"/>
      <c r="BM738" s="312"/>
      <c r="BN738" s="313"/>
      <c r="BO738" s="300"/>
      <c r="BP738" s="300"/>
      <c r="BQ738" s="300"/>
      <c r="BR738" s="66"/>
      <c r="BS738" s="314"/>
      <c r="BT738" s="315"/>
      <c r="BU738" s="324"/>
      <c r="BV738" s="324"/>
      <c r="BW738" s="324"/>
      <c r="BX738" s="324"/>
      <c r="BY738" s="324"/>
      <c r="BZ738" s="324"/>
      <c r="CA738" s="324"/>
      <c r="CB738" s="293"/>
      <c r="CC738" s="294"/>
      <c r="CD738" s="294"/>
      <c r="CE738" s="294"/>
      <c r="CF738" s="294"/>
      <c r="CG738" s="294"/>
      <c r="CH738" s="295"/>
      <c r="CI738" s="62">
        <f t="shared" si="36"/>
        <v>0</v>
      </c>
    </row>
    <row r="739" spans="1:87" ht="35.1" customHeight="1" x14ac:dyDescent="0.25">
      <c r="A739" s="40">
        <f t="shared" si="35"/>
        <v>727</v>
      </c>
      <c r="B739" s="305"/>
      <c r="C739" s="305"/>
      <c r="D739" s="316"/>
      <c r="E739" s="316"/>
      <c r="F739" s="316"/>
      <c r="G739" s="317"/>
      <c r="H739" s="318"/>
      <c r="I739" s="47"/>
      <c r="J739" s="71"/>
      <c r="K739" s="308"/>
      <c r="L739" s="308"/>
      <c r="M739" s="319"/>
      <c r="N739" s="319"/>
      <c r="O739" s="310"/>
      <c r="P739" s="310"/>
      <c r="Q739" s="320"/>
      <c r="R739" s="320"/>
      <c r="S739" s="298"/>
      <c r="T739" s="299"/>
      <c r="U739" s="298"/>
      <c r="V739" s="299"/>
      <c r="W739" s="296"/>
      <c r="X739" s="297"/>
      <c r="Y739" s="296"/>
      <c r="Z739" s="297"/>
      <c r="AA739" s="298"/>
      <c r="AB739" s="299"/>
      <c r="AC739" s="298"/>
      <c r="AD739" s="299"/>
      <c r="AE739" s="296"/>
      <c r="AF739" s="297"/>
      <c r="AG739" s="296"/>
      <c r="AH739" s="297"/>
      <c r="AI739" s="298"/>
      <c r="AJ739" s="299"/>
      <c r="AK739" s="298"/>
      <c r="AL739" s="299"/>
      <c r="AM739" s="296"/>
      <c r="AN739" s="297"/>
      <c r="AO739" s="296"/>
      <c r="AP739" s="297"/>
      <c r="AQ739" s="298"/>
      <c r="AR739" s="299"/>
      <c r="AS739" s="298"/>
      <c r="AT739" s="299"/>
      <c r="AU739" s="296"/>
      <c r="AV739" s="297"/>
      <c r="AW739" s="296"/>
      <c r="AX739" s="297"/>
      <c r="AY739" s="298"/>
      <c r="AZ739" s="299"/>
      <c r="BA739" s="298"/>
      <c r="BB739" s="299"/>
      <c r="BC739" s="296"/>
      <c r="BD739" s="297"/>
      <c r="BE739" s="296"/>
      <c r="BF739" s="297"/>
      <c r="BG739" s="298"/>
      <c r="BH739" s="299"/>
      <c r="BI739" s="298"/>
      <c r="BJ739" s="299"/>
      <c r="BK739" s="296"/>
      <c r="BL739" s="297"/>
      <c r="BM739" s="296"/>
      <c r="BN739" s="297"/>
      <c r="BO739" s="300"/>
      <c r="BP739" s="300"/>
      <c r="BQ739" s="300"/>
      <c r="BR739" s="66"/>
      <c r="BS739" s="301"/>
      <c r="BT739" s="302"/>
      <c r="BU739" s="324"/>
      <c r="BV739" s="324"/>
      <c r="BW739" s="324"/>
      <c r="BX739" s="324"/>
      <c r="BY739" s="324"/>
      <c r="BZ739" s="324"/>
      <c r="CA739" s="324"/>
      <c r="CB739" s="293"/>
      <c r="CC739" s="294"/>
      <c r="CD739" s="294"/>
      <c r="CE739" s="294"/>
      <c r="CF739" s="294"/>
      <c r="CG739" s="294"/>
      <c r="CH739" s="295"/>
      <c r="CI739" s="62">
        <f t="shared" si="36"/>
        <v>0</v>
      </c>
    </row>
    <row r="740" spans="1:87" ht="35.1" customHeight="1" x14ac:dyDescent="0.25">
      <c r="A740" s="40">
        <f t="shared" si="35"/>
        <v>728</v>
      </c>
      <c r="B740" s="304"/>
      <c r="C740" s="304"/>
      <c r="D740" s="305"/>
      <c r="E740" s="305"/>
      <c r="F740" s="305"/>
      <c r="G740" s="306"/>
      <c r="H740" s="307"/>
      <c r="I740" s="47"/>
      <c r="J740" s="72"/>
      <c r="K740" s="308"/>
      <c r="L740" s="308"/>
      <c r="M740" s="309"/>
      <c r="N740" s="309"/>
      <c r="O740" s="310"/>
      <c r="P740" s="310"/>
      <c r="Q740" s="311"/>
      <c r="R740" s="311"/>
      <c r="S740" s="298"/>
      <c r="T740" s="299"/>
      <c r="U740" s="298"/>
      <c r="V740" s="299"/>
      <c r="W740" s="312"/>
      <c r="X740" s="313"/>
      <c r="Y740" s="312"/>
      <c r="Z740" s="313"/>
      <c r="AA740" s="298"/>
      <c r="AB740" s="299"/>
      <c r="AC740" s="298"/>
      <c r="AD740" s="299"/>
      <c r="AE740" s="312"/>
      <c r="AF740" s="313"/>
      <c r="AG740" s="312"/>
      <c r="AH740" s="313"/>
      <c r="AI740" s="298"/>
      <c r="AJ740" s="299"/>
      <c r="AK740" s="298"/>
      <c r="AL740" s="299"/>
      <c r="AM740" s="312"/>
      <c r="AN740" s="313"/>
      <c r="AO740" s="312"/>
      <c r="AP740" s="313"/>
      <c r="AQ740" s="298"/>
      <c r="AR740" s="299"/>
      <c r="AS740" s="298"/>
      <c r="AT740" s="299"/>
      <c r="AU740" s="312"/>
      <c r="AV740" s="313"/>
      <c r="AW740" s="312"/>
      <c r="AX740" s="313"/>
      <c r="AY740" s="298"/>
      <c r="AZ740" s="299"/>
      <c r="BA740" s="298"/>
      <c r="BB740" s="299"/>
      <c r="BC740" s="312"/>
      <c r="BD740" s="313"/>
      <c r="BE740" s="312"/>
      <c r="BF740" s="313"/>
      <c r="BG740" s="298"/>
      <c r="BH740" s="299"/>
      <c r="BI740" s="298"/>
      <c r="BJ740" s="299"/>
      <c r="BK740" s="312"/>
      <c r="BL740" s="313"/>
      <c r="BM740" s="312"/>
      <c r="BN740" s="313"/>
      <c r="BO740" s="300"/>
      <c r="BP740" s="300"/>
      <c r="BQ740" s="300"/>
      <c r="BR740" s="66"/>
      <c r="BS740" s="314"/>
      <c r="BT740" s="315"/>
      <c r="BU740" s="324"/>
      <c r="BV740" s="324"/>
      <c r="BW740" s="324"/>
      <c r="BX740" s="324"/>
      <c r="BY740" s="324"/>
      <c r="BZ740" s="324"/>
      <c r="CA740" s="324"/>
      <c r="CB740" s="293"/>
      <c r="CC740" s="294"/>
      <c r="CD740" s="294"/>
      <c r="CE740" s="294"/>
      <c r="CF740" s="294"/>
      <c r="CG740" s="294"/>
      <c r="CH740" s="295"/>
      <c r="CI740" s="62">
        <f t="shared" si="36"/>
        <v>0</v>
      </c>
    </row>
    <row r="741" spans="1:87" ht="35.1" customHeight="1" x14ac:dyDescent="0.25">
      <c r="A741" s="40">
        <f>ROW(A729)</f>
        <v>729</v>
      </c>
      <c r="B741" s="305"/>
      <c r="C741" s="305"/>
      <c r="D741" s="316"/>
      <c r="E741" s="316"/>
      <c r="F741" s="316"/>
      <c r="G741" s="317"/>
      <c r="H741" s="318"/>
      <c r="I741" s="47"/>
      <c r="J741" s="71"/>
      <c r="K741" s="308"/>
      <c r="L741" s="308"/>
      <c r="M741" s="319"/>
      <c r="N741" s="319"/>
      <c r="O741" s="310"/>
      <c r="P741" s="310"/>
      <c r="Q741" s="320"/>
      <c r="R741" s="320"/>
      <c r="S741" s="298"/>
      <c r="T741" s="299"/>
      <c r="U741" s="298"/>
      <c r="V741" s="299"/>
      <c r="W741" s="296"/>
      <c r="X741" s="297"/>
      <c r="Y741" s="296"/>
      <c r="Z741" s="297"/>
      <c r="AA741" s="298"/>
      <c r="AB741" s="299"/>
      <c r="AC741" s="298"/>
      <c r="AD741" s="299"/>
      <c r="AE741" s="296"/>
      <c r="AF741" s="297"/>
      <c r="AG741" s="296"/>
      <c r="AH741" s="297"/>
      <c r="AI741" s="298"/>
      <c r="AJ741" s="299"/>
      <c r="AK741" s="298"/>
      <c r="AL741" s="299"/>
      <c r="AM741" s="296"/>
      <c r="AN741" s="297"/>
      <c r="AO741" s="296"/>
      <c r="AP741" s="297"/>
      <c r="AQ741" s="298"/>
      <c r="AR741" s="299"/>
      <c r="AS741" s="298"/>
      <c r="AT741" s="299"/>
      <c r="AU741" s="296"/>
      <c r="AV741" s="297"/>
      <c r="AW741" s="296"/>
      <c r="AX741" s="297"/>
      <c r="AY741" s="298"/>
      <c r="AZ741" s="299"/>
      <c r="BA741" s="298"/>
      <c r="BB741" s="299"/>
      <c r="BC741" s="296"/>
      <c r="BD741" s="297"/>
      <c r="BE741" s="296"/>
      <c r="BF741" s="297"/>
      <c r="BG741" s="298"/>
      <c r="BH741" s="299"/>
      <c r="BI741" s="298"/>
      <c r="BJ741" s="299"/>
      <c r="BK741" s="296"/>
      <c r="BL741" s="297"/>
      <c r="BM741" s="296"/>
      <c r="BN741" s="297"/>
      <c r="BO741" s="321"/>
      <c r="BP741" s="322"/>
      <c r="BQ741" s="323"/>
      <c r="BR741" s="66"/>
      <c r="BS741" s="301"/>
      <c r="BT741" s="302"/>
      <c r="BU741" s="324"/>
      <c r="BV741" s="324"/>
      <c r="BW741" s="324"/>
      <c r="BX741" s="324"/>
      <c r="BY741" s="324"/>
      <c r="BZ741" s="324"/>
      <c r="CA741" s="324"/>
      <c r="CB741" s="293"/>
      <c r="CC741" s="294"/>
      <c r="CD741" s="294"/>
      <c r="CE741" s="294"/>
      <c r="CF741" s="294"/>
      <c r="CG741" s="294"/>
      <c r="CH741" s="295"/>
      <c r="CI741" s="62">
        <f t="shared" si="36"/>
        <v>0</v>
      </c>
    </row>
    <row r="742" spans="1:87" ht="35.1" customHeight="1" x14ac:dyDescent="0.25">
      <c r="A742" s="40">
        <f t="shared" ref="A742:A768" si="37">ROW(A730)</f>
        <v>730</v>
      </c>
      <c r="B742" s="304"/>
      <c r="C742" s="304"/>
      <c r="D742" s="305"/>
      <c r="E742" s="305"/>
      <c r="F742" s="305"/>
      <c r="G742" s="306"/>
      <c r="H742" s="307"/>
      <c r="I742" s="47"/>
      <c r="J742" s="72"/>
      <c r="K742" s="308"/>
      <c r="L742" s="308"/>
      <c r="M742" s="309"/>
      <c r="N742" s="309"/>
      <c r="O742" s="310"/>
      <c r="P742" s="310"/>
      <c r="Q742" s="311"/>
      <c r="R742" s="311"/>
      <c r="S742" s="298"/>
      <c r="T742" s="299"/>
      <c r="U742" s="298"/>
      <c r="V742" s="299"/>
      <c r="W742" s="312"/>
      <c r="X742" s="313"/>
      <c r="Y742" s="312"/>
      <c r="Z742" s="313"/>
      <c r="AA742" s="298"/>
      <c r="AB742" s="299"/>
      <c r="AC742" s="298"/>
      <c r="AD742" s="299"/>
      <c r="AE742" s="312"/>
      <c r="AF742" s="313"/>
      <c r="AG742" s="312"/>
      <c r="AH742" s="313"/>
      <c r="AI742" s="298"/>
      <c r="AJ742" s="299"/>
      <c r="AK742" s="298"/>
      <c r="AL742" s="299"/>
      <c r="AM742" s="312"/>
      <c r="AN742" s="313"/>
      <c r="AO742" s="312"/>
      <c r="AP742" s="313"/>
      <c r="AQ742" s="298"/>
      <c r="AR742" s="299"/>
      <c r="AS742" s="298"/>
      <c r="AT742" s="299"/>
      <c r="AU742" s="312"/>
      <c r="AV742" s="313"/>
      <c r="AW742" s="312"/>
      <c r="AX742" s="313"/>
      <c r="AY742" s="298"/>
      <c r="AZ742" s="299"/>
      <c r="BA742" s="298"/>
      <c r="BB742" s="299"/>
      <c r="BC742" s="312"/>
      <c r="BD742" s="313"/>
      <c r="BE742" s="312"/>
      <c r="BF742" s="313"/>
      <c r="BG742" s="298"/>
      <c r="BH742" s="299"/>
      <c r="BI742" s="298"/>
      <c r="BJ742" s="299"/>
      <c r="BK742" s="312"/>
      <c r="BL742" s="313"/>
      <c r="BM742" s="312"/>
      <c r="BN742" s="313"/>
      <c r="BO742" s="300"/>
      <c r="BP742" s="300"/>
      <c r="BQ742" s="300"/>
      <c r="BR742" s="66"/>
      <c r="BS742" s="314"/>
      <c r="BT742" s="315"/>
      <c r="BU742" s="324"/>
      <c r="BV742" s="324"/>
      <c r="BW742" s="324"/>
      <c r="BX742" s="324"/>
      <c r="BY742" s="324"/>
      <c r="BZ742" s="324"/>
      <c r="CA742" s="324"/>
      <c r="CB742" s="293"/>
      <c r="CC742" s="294"/>
      <c r="CD742" s="294"/>
      <c r="CE742" s="294"/>
      <c r="CF742" s="294"/>
      <c r="CG742" s="294"/>
      <c r="CH742" s="295"/>
      <c r="CI742" s="62">
        <f t="shared" si="36"/>
        <v>0</v>
      </c>
    </row>
    <row r="743" spans="1:87" ht="35.1" customHeight="1" x14ac:dyDescent="0.25">
      <c r="A743" s="40">
        <f t="shared" si="37"/>
        <v>731</v>
      </c>
      <c r="B743" s="305"/>
      <c r="C743" s="305"/>
      <c r="D743" s="316"/>
      <c r="E743" s="316"/>
      <c r="F743" s="316"/>
      <c r="G743" s="317"/>
      <c r="H743" s="318"/>
      <c r="I743" s="47"/>
      <c r="J743" s="71"/>
      <c r="K743" s="308"/>
      <c r="L743" s="308"/>
      <c r="M743" s="319"/>
      <c r="N743" s="319"/>
      <c r="O743" s="310"/>
      <c r="P743" s="310"/>
      <c r="Q743" s="320"/>
      <c r="R743" s="320"/>
      <c r="S743" s="298"/>
      <c r="T743" s="299"/>
      <c r="U743" s="298"/>
      <c r="V743" s="299"/>
      <c r="W743" s="296"/>
      <c r="X743" s="297"/>
      <c r="Y743" s="296"/>
      <c r="Z743" s="297"/>
      <c r="AA743" s="298"/>
      <c r="AB743" s="299"/>
      <c r="AC743" s="298"/>
      <c r="AD743" s="299"/>
      <c r="AE743" s="296"/>
      <c r="AF743" s="297"/>
      <c r="AG743" s="296"/>
      <c r="AH743" s="297"/>
      <c r="AI743" s="298"/>
      <c r="AJ743" s="299"/>
      <c r="AK743" s="298"/>
      <c r="AL743" s="299"/>
      <c r="AM743" s="296"/>
      <c r="AN743" s="297"/>
      <c r="AO743" s="296"/>
      <c r="AP743" s="297"/>
      <c r="AQ743" s="298"/>
      <c r="AR743" s="299"/>
      <c r="AS743" s="298"/>
      <c r="AT743" s="299"/>
      <c r="AU743" s="296"/>
      <c r="AV743" s="297"/>
      <c r="AW743" s="296"/>
      <c r="AX743" s="297"/>
      <c r="AY743" s="298"/>
      <c r="AZ743" s="299"/>
      <c r="BA743" s="298"/>
      <c r="BB743" s="299"/>
      <c r="BC743" s="296"/>
      <c r="BD743" s="297"/>
      <c r="BE743" s="296"/>
      <c r="BF743" s="297"/>
      <c r="BG743" s="298"/>
      <c r="BH743" s="299"/>
      <c r="BI743" s="298"/>
      <c r="BJ743" s="299"/>
      <c r="BK743" s="296"/>
      <c r="BL743" s="297"/>
      <c r="BM743" s="296"/>
      <c r="BN743" s="297"/>
      <c r="BO743" s="300"/>
      <c r="BP743" s="300"/>
      <c r="BQ743" s="300"/>
      <c r="BR743" s="66"/>
      <c r="BS743" s="301"/>
      <c r="BT743" s="302"/>
      <c r="BU743" s="324"/>
      <c r="BV743" s="324"/>
      <c r="BW743" s="324"/>
      <c r="BX743" s="324"/>
      <c r="BY743" s="324"/>
      <c r="BZ743" s="324"/>
      <c r="CA743" s="324"/>
      <c r="CB743" s="293"/>
      <c r="CC743" s="294"/>
      <c r="CD743" s="294"/>
      <c r="CE743" s="294"/>
      <c r="CF743" s="294"/>
      <c r="CG743" s="294"/>
      <c r="CH743" s="295"/>
      <c r="CI743" s="62">
        <f t="shared" si="36"/>
        <v>0</v>
      </c>
    </row>
    <row r="744" spans="1:87" ht="35.1" customHeight="1" x14ac:dyDescent="0.25">
      <c r="A744" s="40">
        <f t="shared" si="37"/>
        <v>732</v>
      </c>
      <c r="B744" s="304"/>
      <c r="C744" s="304"/>
      <c r="D744" s="305"/>
      <c r="E744" s="305"/>
      <c r="F744" s="305"/>
      <c r="G744" s="306"/>
      <c r="H744" s="307"/>
      <c r="I744" s="47"/>
      <c r="J744" s="72"/>
      <c r="K744" s="308"/>
      <c r="L744" s="308"/>
      <c r="M744" s="309"/>
      <c r="N744" s="309"/>
      <c r="O744" s="310"/>
      <c r="P744" s="310"/>
      <c r="Q744" s="311"/>
      <c r="R744" s="311"/>
      <c r="S744" s="298"/>
      <c r="T744" s="299"/>
      <c r="U744" s="298"/>
      <c r="V744" s="299"/>
      <c r="W744" s="312"/>
      <c r="X744" s="313"/>
      <c r="Y744" s="312"/>
      <c r="Z744" s="313"/>
      <c r="AA744" s="298"/>
      <c r="AB744" s="299"/>
      <c r="AC744" s="298"/>
      <c r="AD744" s="299"/>
      <c r="AE744" s="312"/>
      <c r="AF744" s="313"/>
      <c r="AG744" s="312"/>
      <c r="AH744" s="313"/>
      <c r="AI744" s="298"/>
      <c r="AJ744" s="299"/>
      <c r="AK744" s="298"/>
      <c r="AL744" s="299"/>
      <c r="AM744" s="312"/>
      <c r="AN744" s="313"/>
      <c r="AO744" s="312"/>
      <c r="AP744" s="313"/>
      <c r="AQ744" s="298"/>
      <c r="AR744" s="299"/>
      <c r="AS744" s="298"/>
      <c r="AT744" s="299"/>
      <c r="AU744" s="312"/>
      <c r="AV744" s="313"/>
      <c r="AW744" s="312"/>
      <c r="AX744" s="313"/>
      <c r="AY744" s="298"/>
      <c r="AZ744" s="299"/>
      <c r="BA744" s="298"/>
      <c r="BB744" s="299"/>
      <c r="BC744" s="312"/>
      <c r="BD744" s="313"/>
      <c r="BE744" s="312"/>
      <c r="BF744" s="313"/>
      <c r="BG744" s="298"/>
      <c r="BH744" s="299"/>
      <c r="BI744" s="298"/>
      <c r="BJ744" s="299"/>
      <c r="BK744" s="312"/>
      <c r="BL744" s="313"/>
      <c r="BM744" s="312"/>
      <c r="BN744" s="313"/>
      <c r="BO744" s="300"/>
      <c r="BP744" s="300"/>
      <c r="BQ744" s="300"/>
      <c r="BR744" s="66"/>
      <c r="BS744" s="314"/>
      <c r="BT744" s="315"/>
      <c r="BU744" s="324"/>
      <c r="BV744" s="324"/>
      <c r="BW744" s="324"/>
      <c r="BX744" s="324"/>
      <c r="BY744" s="324"/>
      <c r="BZ744" s="324"/>
      <c r="CA744" s="324"/>
      <c r="CB744" s="293"/>
      <c r="CC744" s="294"/>
      <c r="CD744" s="294"/>
      <c r="CE744" s="294"/>
      <c r="CF744" s="294"/>
      <c r="CG744" s="294"/>
      <c r="CH744" s="295"/>
      <c r="CI744" s="62">
        <f t="shared" si="36"/>
        <v>0</v>
      </c>
    </row>
    <row r="745" spans="1:87" ht="35.1" customHeight="1" x14ac:dyDescent="0.25">
      <c r="A745" s="40">
        <f t="shared" si="37"/>
        <v>733</v>
      </c>
      <c r="B745" s="305"/>
      <c r="C745" s="305"/>
      <c r="D745" s="316"/>
      <c r="E745" s="316"/>
      <c r="F745" s="316"/>
      <c r="G745" s="317"/>
      <c r="H745" s="318"/>
      <c r="I745" s="47"/>
      <c r="J745" s="71"/>
      <c r="K745" s="308"/>
      <c r="L745" s="308"/>
      <c r="M745" s="319"/>
      <c r="N745" s="319"/>
      <c r="O745" s="310"/>
      <c r="P745" s="310"/>
      <c r="Q745" s="320"/>
      <c r="R745" s="320"/>
      <c r="S745" s="298"/>
      <c r="T745" s="299"/>
      <c r="U745" s="298"/>
      <c r="V745" s="299"/>
      <c r="W745" s="296"/>
      <c r="X745" s="297"/>
      <c r="Y745" s="296"/>
      <c r="Z745" s="297"/>
      <c r="AA745" s="298"/>
      <c r="AB745" s="299"/>
      <c r="AC745" s="298"/>
      <c r="AD745" s="299"/>
      <c r="AE745" s="296"/>
      <c r="AF745" s="297"/>
      <c r="AG745" s="296"/>
      <c r="AH745" s="297"/>
      <c r="AI745" s="298"/>
      <c r="AJ745" s="299"/>
      <c r="AK745" s="298"/>
      <c r="AL745" s="299"/>
      <c r="AM745" s="296"/>
      <c r="AN745" s="297"/>
      <c r="AO745" s="296"/>
      <c r="AP745" s="297"/>
      <c r="AQ745" s="298"/>
      <c r="AR745" s="299"/>
      <c r="AS745" s="298"/>
      <c r="AT745" s="299"/>
      <c r="AU745" s="296"/>
      <c r="AV745" s="297"/>
      <c r="AW745" s="296"/>
      <c r="AX745" s="297"/>
      <c r="AY745" s="298"/>
      <c r="AZ745" s="299"/>
      <c r="BA745" s="298"/>
      <c r="BB745" s="299"/>
      <c r="BC745" s="296"/>
      <c r="BD745" s="297"/>
      <c r="BE745" s="296"/>
      <c r="BF745" s="297"/>
      <c r="BG745" s="298"/>
      <c r="BH745" s="299"/>
      <c r="BI745" s="298"/>
      <c r="BJ745" s="299"/>
      <c r="BK745" s="296"/>
      <c r="BL745" s="297"/>
      <c r="BM745" s="296"/>
      <c r="BN745" s="297"/>
      <c r="BO745" s="300"/>
      <c r="BP745" s="300"/>
      <c r="BQ745" s="300"/>
      <c r="BR745" s="66"/>
      <c r="BS745" s="301"/>
      <c r="BT745" s="302"/>
      <c r="BU745" s="324"/>
      <c r="BV745" s="324"/>
      <c r="BW745" s="324"/>
      <c r="BX745" s="324"/>
      <c r="BY745" s="324"/>
      <c r="BZ745" s="324"/>
      <c r="CA745" s="324"/>
      <c r="CB745" s="293"/>
      <c r="CC745" s="294"/>
      <c r="CD745" s="294"/>
      <c r="CE745" s="294"/>
      <c r="CF745" s="294"/>
      <c r="CG745" s="294"/>
      <c r="CH745" s="295"/>
      <c r="CI745" s="62">
        <f t="shared" si="36"/>
        <v>0</v>
      </c>
    </row>
    <row r="746" spans="1:87" ht="35.1" customHeight="1" x14ac:dyDescent="0.25">
      <c r="A746" s="40">
        <f t="shared" si="37"/>
        <v>734</v>
      </c>
      <c r="B746" s="304"/>
      <c r="C746" s="304"/>
      <c r="D746" s="305"/>
      <c r="E746" s="305"/>
      <c r="F746" s="305"/>
      <c r="G746" s="306"/>
      <c r="H746" s="307"/>
      <c r="I746" s="47"/>
      <c r="J746" s="72"/>
      <c r="K746" s="308"/>
      <c r="L746" s="308"/>
      <c r="M746" s="309"/>
      <c r="N746" s="309"/>
      <c r="O746" s="310"/>
      <c r="P746" s="310"/>
      <c r="Q746" s="311"/>
      <c r="R746" s="311"/>
      <c r="S746" s="298"/>
      <c r="T746" s="299"/>
      <c r="U746" s="298"/>
      <c r="V746" s="299"/>
      <c r="W746" s="312"/>
      <c r="X746" s="313"/>
      <c r="Y746" s="312"/>
      <c r="Z746" s="313"/>
      <c r="AA746" s="298"/>
      <c r="AB746" s="299"/>
      <c r="AC746" s="298"/>
      <c r="AD746" s="299"/>
      <c r="AE746" s="312"/>
      <c r="AF746" s="313"/>
      <c r="AG746" s="312"/>
      <c r="AH746" s="313"/>
      <c r="AI746" s="298"/>
      <c r="AJ746" s="299"/>
      <c r="AK746" s="298"/>
      <c r="AL746" s="299"/>
      <c r="AM746" s="312"/>
      <c r="AN746" s="313"/>
      <c r="AO746" s="312"/>
      <c r="AP746" s="313"/>
      <c r="AQ746" s="298"/>
      <c r="AR746" s="299"/>
      <c r="AS746" s="298"/>
      <c r="AT746" s="299"/>
      <c r="AU746" s="312"/>
      <c r="AV746" s="313"/>
      <c r="AW746" s="312"/>
      <c r="AX746" s="313"/>
      <c r="AY746" s="298"/>
      <c r="AZ746" s="299"/>
      <c r="BA746" s="298"/>
      <c r="BB746" s="299"/>
      <c r="BC746" s="312"/>
      <c r="BD746" s="313"/>
      <c r="BE746" s="312"/>
      <c r="BF746" s="313"/>
      <c r="BG746" s="298"/>
      <c r="BH746" s="299"/>
      <c r="BI746" s="298"/>
      <c r="BJ746" s="299"/>
      <c r="BK746" s="312"/>
      <c r="BL746" s="313"/>
      <c r="BM746" s="312"/>
      <c r="BN746" s="313"/>
      <c r="BO746" s="300"/>
      <c r="BP746" s="300"/>
      <c r="BQ746" s="300"/>
      <c r="BR746" s="66"/>
      <c r="BS746" s="314"/>
      <c r="BT746" s="315"/>
      <c r="BU746" s="324"/>
      <c r="BV746" s="324"/>
      <c r="BW746" s="324"/>
      <c r="BX746" s="324"/>
      <c r="BY746" s="324"/>
      <c r="BZ746" s="324"/>
      <c r="CA746" s="324"/>
      <c r="CB746" s="293"/>
      <c r="CC746" s="294"/>
      <c r="CD746" s="294"/>
      <c r="CE746" s="294"/>
      <c r="CF746" s="294"/>
      <c r="CG746" s="294"/>
      <c r="CH746" s="295"/>
      <c r="CI746" s="62">
        <f t="shared" si="36"/>
        <v>0</v>
      </c>
    </row>
    <row r="747" spans="1:87" ht="35.1" customHeight="1" x14ac:dyDescent="0.25">
      <c r="A747" s="40">
        <f t="shared" si="37"/>
        <v>735</v>
      </c>
      <c r="B747" s="305"/>
      <c r="C747" s="305"/>
      <c r="D747" s="316"/>
      <c r="E747" s="316"/>
      <c r="F747" s="316"/>
      <c r="G747" s="317"/>
      <c r="H747" s="318"/>
      <c r="I747" s="47"/>
      <c r="J747" s="71"/>
      <c r="K747" s="308"/>
      <c r="L747" s="308"/>
      <c r="M747" s="319"/>
      <c r="N747" s="319"/>
      <c r="O747" s="310"/>
      <c r="P747" s="310"/>
      <c r="Q747" s="320"/>
      <c r="R747" s="320"/>
      <c r="S747" s="298"/>
      <c r="T747" s="299"/>
      <c r="U747" s="298"/>
      <c r="V747" s="299"/>
      <c r="W747" s="296"/>
      <c r="X747" s="297"/>
      <c r="Y747" s="296"/>
      <c r="Z747" s="297"/>
      <c r="AA747" s="298"/>
      <c r="AB747" s="299"/>
      <c r="AC747" s="298"/>
      <c r="AD747" s="299"/>
      <c r="AE747" s="296"/>
      <c r="AF747" s="297"/>
      <c r="AG747" s="296"/>
      <c r="AH747" s="297"/>
      <c r="AI747" s="298"/>
      <c r="AJ747" s="299"/>
      <c r="AK747" s="298"/>
      <c r="AL747" s="299"/>
      <c r="AM747" s="296"/>
      <c r="AN747" s="297"/>
      <c r="AO747" s="296"/>
      <c r="AP747" s="297"/>
      <c r="AQ747" s="298"/>
      <c r="AR747" s="299"/>
      <c r="AS747" s="298"/>
      <c r="AT747" s="299"/>
      <c r="AU747" s="296"/>
      <c r="AV747" s="297"/>
      <c r="AW747" s="296"/>
      <c r="AX747" s="297"/>
      <c r="AY747" s="298"/>
      <c r="AZ747" s="299"/>
      <c r="BA747" s="298"/>
      <c r="BB747" s="299"/>
      <c r="BC747" s="296"/>
      <c r="BD747" s="297"/>
      <c r="BE747" s="296"/>
      <c r="BF747" s="297"/>
      <c r="BG747" s="298"/>
      <c r="BH747" s="299"/>
      <c r="BI747" s="298"/>
      <c r="BJ747" s="299"/>
      <c r="BK747" s="296"/>
      <c r="BL747" s="297"/>
      <c r="BM747" s="296"/>
      <c r="BN747" s="297"/>
      <c r="BO747" s="300"/>
      <c r="BP747" s="300"/>
      <c r="BQ747" s="300"/>
      <c r="BR747" s="66"/>
      <c r="BS747" s="301"/>
      <c r="BT747" s="302"/>
      <c r="BU747" s="324"/>
      <c r="BV747" s="324"/>
      <c r="BW747" s="324"/>
      <c r="BX747" s="324"/>
      <c r="BY747" s="324"/>
      <c r="BZ747" s="324"/>
      <c r="CA747" s="324"/>
      <c r="CB747" s="293"/>
      <c r="CC747" s="294"/>
      <c r="CD747" s="294"/>
      <c r="CE747" s="294"/>
      <c r="CF747" s="294"/>
      <c r="CG747" s="294"/>
      <c r="CH747" s="295"/>
      <c r="CI747" s="62">
        <f t="shared" si="36"/>
        <v>0</v>
      </c>
    </row>
    <row r="748" spans="1:87" ht="35.1" customHeight="1" x14ac:dyDescent="0.25">
      <c r="A748" s="40">
        <f t="shared" si="37"/>
        <v>736</v>
      </c>
      <c r="B748" s="304"/>
      <c r="C748" s="304"/>
      <c r="D748" s="305"/>
      <c r="E748" s="305"/>
      <c r="F748" s="305"/>
      <c r="G748" s="306"/>
      <c r="H748" s="307"/>
      <c r="I748" s="47"/>
      <c r="J748" s="72"/>
      <c r="K748" s="308"/>
      <c r="L748" s="308"/>
      <c r="M748" s="309"/>
      <c r="N748" s="309"/>
      <c r="O748" s="310"/>
      <c r="P748" s="310"/>
      <c r="Q748" s="311"/>
      <c r="R748" s="311"/>
      <c r="S748" s="298"/>
      <c r="T748" s="299"/>
      <c r="U748" s="298"/>
      <c r="V748" s="299"/>
      <c r="W748" s="312"/>
      <c r="X748" s="313"/>
      <c r="Y748" s="312"/>
      <c r="Z748" s="313"/>
      <c r="AA748" s="298"/>
      <c r="AB748" s="299"/>
      <c r="AC748" s="298"/>
      <c r="AD748" s="299"/>
      <c r="AE748" s="312"/>
      <c r="AF748" s="313"/>
      <c r="AG748" s="312"/>
      <c r="AH748" s="313"/>
      <c r="AI748" s="298"/>
      <c r="AJ748" s="299"/>
      <c r="AK748" s="298"/>
      <c r="AL748" s="299"/>
      <c r="AM748" s="312"/>
      <c r="AN748" s="313"/>
      <c r="AO748" s="312"/>
      <c r="AP748" s="313"/>
      <c r="AQ748" s="298"/>
      <c r="AR748" s="299"/>
      <c r="AS748" s="298"/>
      <c r="AT748" s="299"/>
      <c r="AU748" s="312"/>
      <c r="AV748" s="313"/>
      <c r="AW748" s="312"/>
      <c r="AX748" s="313"/>
      <c r="AY748" s="298"/>
      <c r="AZ748" s="299"/>
      <c r="BA748" s="298"/>
      <c r="BB748" s="299"/>
      <c r="BC748" s="312"/>
      <c r="BD748" s="313"/>
      <c r="BE748" s="312"/>
      <c r="BF748" s="313"/>
      <c r="BG748" s="298"/>
      <c r="BH748" s="299"/>
      <c r="BI748" s="298"/>
      <c r="BJ748" s="299"/>
      <c r="BK748" s="312"/>
      <c r="BL748" s="313"/>
      <c r="BM748" s="312"/>
      <c r="BN748" s="313"/>
      <c r="BO748" s="300"/>
      <c r="BP748" s="300"/>
      <c r="BQ748" s="300"/>
      <c r="BR748" s="66"/>
      <c r="BS748" s="314"/>
      <c r="BT748" s="315"/>
      <c r="BU748" s="324"/>
      <c r="BV748" s="324"/>
      <c r="BW748" s="324"/>
      <c r="BX748" s="324"/>
      <c r="BY748" s="324"/>
      <c r="BZ748" s="324"/>
      <c r="CA748" s="324"/>
      <c r="CB748" s="293"/>
      <c r="CC748" s="294"/>
      <c r="CD748" s="294"/>
      <c r="CE748" s="294"/>
      <c r="CF748" s="294"/>
      <c r="CG748" s="294"/>
      <c r="CH748" s="295"/>
      <c r="CI748" s="62">
        <f t="shared" si="36"/>
        <v>0</v>
      </c>
    </row>
    <row r="749" spans="1:87" ht="35.1" customHeight="1" x14ac:dyDescent="0.25">
      <c r="A749" s="40">
        <f t="shared" si="37"/>
        <v>737</v>
      </c>
      <c r="B749" s="305"/>
      <c r="C749" s="305"/>
      <c r="D749" s="316"/>
      <c r="E749" s="316"/>
      <c r="F749" s="316"/>
      <c r="G749" s="317"/>
      <c r="H749" s="318"/>
      <c r="I749" s="47"/>
      <c r="J749" s="71"/>
      <c r="K749" s="308"/>
      <c r="L749" s="308"/>
      <c r="M749" s="319"/>
      <c r="N749" s="319"/>
      <c r="O749" s="310"/>
      <c r="P749" s="310"/>
      <c r="Q749" s="320"/>
      <c r="R749" s="320"/>
      <c r="S749" s="298"/>
      <c r="T749" s="299"/>
      <c r="U749" s="298"/>
      <c r="V749" s="299"/>
      <c r="W749" s="296"/>
      <c r="X749" s="297"/>
      <c r="Y749" s="296"/>
      <c r="Z749" s="297"/>
      <c r="AA749" s="298"/>
      <c r="AB749" s="299"/>
      <c r="AC749" s="298"/>
      <c r="AD749" s="299"/>
      <c r="AE749" s="296"/>
      <c r="AF749" s="297"/>
      <c r="AG749" s="296"/>
      <c r="AH749" s="297"/>
      <c r="AI749" s="298"/>
      <c r="AJ749" s="299"/>
      <c r="AK749" s="298"/>
      <c r="AL749" s="299"/>
      <c r="AM749" s="296"/>
      <c r="AN749" s="297"/>
      <c r="AO749" s="296"/>
      <c r="AP749" s="297"/>
      <c r="AQ749" s="298"/>
      <c r="AR749" s="299"/>
      <c r="AS749" s="298"/>
      <c r="AT749" s="299"/>
      <c r="AU749" s="296"/>
      <c r="AV749" s="297"/>
      <c r="AW749" s="296"/>
      <c r="AX749" s="297"/>
      <c r="AY749" s="298"/>
      <c r="AZ749" s="299"/>
      <c r="BA749" s="298"/>
      <c r="BB749" s="299"/>
      <c r="BC749" s="296"/>
      <c r="BD749" s="297"/>
      <c r="BE749" s="296"/>
      <c r="BF749" s="297"/>
      <c r="BG749" s="298"/>
      <c r="BH749" s="299"/>
      <c r="BI749" s="298"/>
      <c r="BJ749" s="299"/>
      <c r="BK749" s="296"/>
      <c r="BL749" s="297"/>
      <c r="BM749" s="296"/>
      <c r="BN749" s="297"/>
      <c r="BO749" s="300"/>
      <c r="BP749" s="300"/>
      <c r="BQ749" s="300"/>
      <c r="BR749" s="66"/>
      <c r="BS749" s="301"/>
      <c r="BT749" s="302"/>
      <c r="BU749" s="324"/>
      <c r="BV749" s="324"/>
      <c r="BW749" s="324"/>
      <c r="BX749" s="324"/>
      <c r="BY749" s="324"/>
      <c r="BZ749" s="324"/>
      <c r="CA749" s="324"/>
      <c r="CB749" s="293"/>
      <c r="CC749" s="294"/>
      <c r="CD749" s="294"/>
      <c r="CE749" s="294"/>
      <c r="CF749" s="294"/>
      <c r="CG749" s="294"/>
      <c r="CH749" s="295"/>
      <c r="CI749" s="62">
        <f t="shared" si="36"/>
        <v>0</v>
      </c>
    </row>
    <row r="750" spans="1:87" ht="35.1" customHeight="1" x14ac:dyDescent="0.25">
      <c r="A750" s="40">
        <f t="shared" si="37"/>
        <v>738</v>
      </c>
      <c r="B750" s="304"/>
      <c r="C750" s="304"/>
      <c r="D750" s="305"/>
      <c r="E750" s="305"/>
      <c r="F750" s="305"/>
      <c r="G750" s="306"/>
      <c r="H750" s="307"/>
      <c r="I750" s="47"/>
      <c r="J750" s="72"/>
      <c r="K750" s="308"/>
      <c r="L750" s="308"/>
      <c r="M750" s="309"/>
      <c r="N750" s="309"/>
      <c r="O750" s="310"/>
      <c r="P750" s="310"/>
      <c r="Q750" s="311"/>
      <c r="R750" s="311"/>
      <c r="S750" s="298"/>
      <c r="T750" s="299"/>
      <c r="U750" s="298"/>
      <c r="V750" s="299"/>
      <c r="W750" s="312"/>
      <c r="X750" s="313"/>
      <c r="Y750" s="312"/>
      <c r="Z750" s="313"/>
      <c r="AA750" s="298"/>
      <c r="AB750" s="299"/>
      <c r="AC750" s="298"/>
      <c r="AD750" s="299"/>
      <c r="AE750" s="312"/>
      <c r="AF750" s="313"/>
      <c r="AG750" s="312"/>
      <c r="AH750" s="313"/>
      <c r="AI750" s="298"/>
      <c r="AJ750" s="299"/>
      <c r="AK750" s="298"/>
      <c r="AL750" s="299"/>
      <c r="AM750" s="312"/>
      <c r="AN750" s="313"/>
      <c r="AO750" s="312"/>
      <c r="AP750" s="313"/>
      <c r="AQ750" s="298"/>
      <c r="AR750" s="299"/>
      <c r="AS750" s="298"/>
      <c r="AT750" s="299"/>
      <c r="AU750" s="312"/>
      <c r="AV750" s="313"/>
      <c r="AW750" s="312"/>
      <c r="AX750" s="313"/>
      <c r="AY750" s="298"/>
      <c r="AZ750" s="299"/>
      <c r="BA750" s="298"/>
      <c r="BB750" s="299"/>
      <c r="BC750" s="312"/>
      <c r="BD750" s="313"/>
      <c r="BE750" s="312"/>
      <c r="BF750" s="313"/>
      <c r="BG750" s="298"/>
      <c r="BH750" s="299"/>
      <c r="BI750" s="298"/>
      <c r="BJ750" s="299"/>
      <c r="BK750" s="312"/>
      <c r="BL750" s="313"/>
      <c r="BM750" s="312"/>
      <c r="BN750" s="313"/>
      <c r="BO750" s="300"/>
      <c r="BP750" s="300"/>
      <c r="BQ750" s="300"/>
      <c r="BR750" s="66"/>
      <c r="BS750" s="314"/>
      <c r="BT750" s="315"/>
      <c r="BU750" s="324"/>
      <c r="BV750" s="324"/>
      <c r="BW750" s="324"/>
      <c r="BX750" s="324"/>
      <c r="BY750" s="324"/>
      <c r="BZ750" s="324"/>
      <c r="CA750" s="324"/>
      <c r="CB750" s="293"/>
      <c r="CC750" s="294"/>
      <c r="CD750" s="294"/>
      <c r="CE750" s="294"/>
      <c r="CF750" s="294"/>
      <c r="CG750" s="294"/>
      <c r="CH750" s="295"/>
      <c r="CI750" s="62">
        <f t="shared" si="36"/>
        <v>0</v>
      </c>
    </row>
    <row r="751" spans="1:87" ht="35.1" customHeight="1" x14ac:dyDescent="0.25">
      <c r="A751" s="40">
        <f t="shared" si="37"/>
        <v>739</v>
      </c>
      <c r="B751" s="305"/>
      <c r="C751" s="305"/>
      <c r="D751" s="316"/>
      <c r="E751" s="316"/>
      <c r="F751" s="316"/>
      <c r="G751" s="317"/>
      <c r="H751" s="318"/>
      <c r="I751" s="47"/>
      <c r="J751" s="71"/>
      <c r="K751" s="308"/>
      <c r="L751" s="308"/>
      <c r="M751" s="319"/>
      <c r="N751" s="319"/>
      <c r="O751" s="310"/>
      <c r="P751" s="310"/>
      <c r="Q751" s="320"/>
      <c r="R751" s="320"/>
      <c r="S751" s="298"/>
      <c r="T751" s="299"/>
      <c r="U751" s="298"/>
      <c r="V751" s="299"/>
      <c r="W751" s="296"/>
      <c r="X751" s="297"/>
      <c r="Y751" s="296"/>
      <c r="Z751" s="297"/>
      <c r="AA751" s="298"/>
      <c r="AB751" s="299"/>
      <c r="AC751" s="298"/>
      <c r="AD751" s="299"/>
      <c r="AE751" s="296"/>
      <c r="AF751" s="297"/>
      <c r="AG751" s="296"/>
      <c r="AH751" s="297"/>
      <c r="AI751" s="298"/>
      <c r="AJ751" s="299"/>
      <c r="AK751" s="298"/>
      <c r="AL751" s="299"/>
      <c r="AM751" s="296"/>
      <c r="AN751" s="297"/>
      <c r="AO751" s="296"/>
      <c r="AP751" s="297"/>
      <c r="AQ751" s="298"/>
      <c r="AR751" s="299"/>
      <c r="AS751" s="298"/>
      <c r="AT751" s="299"/>
      <c r="AU751" s="296"/>
      <c r="AV751" s="297"/>
      <c r="AW751" s="296"/>
      <c r="AX751" s="297"/>
      <c r="AY751" s="298"/>
      <c r="AZ751" s="299"/>
      <c r="BA751" s="298"/>
      <c r="BB751" s="299"/>
      <c r="BC751" s="296"/>
      <c r="BD751" s="297"/>
      <c r="BE751" s="296"/>
      <c r="BF751" s="297"/>
      <c r="BG751" s="298"/>
      <c r="BH751" s="299"/>
      <c r="BI751" s="298"/>
      <c r="BJ751" s="299"/>
      <c r="BK751" s="296"/>
      <c r="BL751" s="297"/>
      <c r="BM751" s="296"/>
      <c r="BN751" s="297"/>
      <c r="BO751" s="300"/>
      <c r="BP751" s="300"/>
      <c r="BQ751" s="300"/>
      <c r="BR751" s="66"/>
      <c r="BS751" s="301"/>
      <c r="BT751" s="302"/>
      <c r="BU751" s="324"/>
      <c r="BV751" s="324"/>
      <c r="BW751" s="324"/>
      <c r="BX751" s="324"/>
      <c r="BY751" s="324"/>
      <c r="BZ751" s="324"/>
      <c r="CA751" s="324"/>
      <c r="CB751" s="293"/>
      <c r="CC751" s="294"/>
      <c r="CD751" s="294"/>
      <c r="CE751" s="294"/>
      <c r="CF751" s="294"/>
      <c r="CG751" s="294"/>
      <c r="CH751" s="295"/>
      <c r="CI751" s="62">
        <f t="shared" si="36"/>
        <v>0</v>
      </c>
    </row>
    <row r="752" spans="1:87" ht="35.1" customHeight="1" x14ac:dyDescent="0.25">
      <c r="A752" s="40">
        <f t="shared" si="37"/>
        <v>740</v>
      </c>
      <c r="B752" s="304"/>
      <c r="C752" s="304"/>
      <c r="D752" s="305"/>
      <c r="E752" s="305"/>
      <c r="F752" s="305"/>
      <c r="G752" s="306"/>
      <c r="H752" s="307"/>
      <c r="I752" s="47"/>
      <c r="J752" s="72"/>
      <c r="K752" s="308"/>
      <c r="L752" s="308"/>
      <c r="M752" s="309"/>
      <c r="N752" s="309"/>
      <c r="O752" s="310"/>
      <c r="P752" s="310"/>
      <c r="Q752" s="311"/>
      <c r="R752" s="311"/>
      <c r="S752" s="298"/>
      <c r="T752" s="299"/>
      <c r="U752" s="298"/>
      <c r="V752" s="299"/>
      <c r="W752" s="312"/>
      <c r="X752" s="313"/>
      <c r="Y752" s="312"/>
      <c r="Z752" s="313"/>
      <c r="AA752" s="298"/>
      <c r="AB752" s="299"/>
      <c r="AC752" s="298"/>
      <c r="AD752" s="299"/>
      <c r="AE752" s="312"/>
      <c r="AF752" s="313"/>
      <c r="AG752" s="312"/>
      <c r="AH752" s="313"/>
      <c r="AI752" s="298"/>
      <c r="AJ752" s="299"/>
      <c r="AK752" s="298"/>
      <c r="AL752" s="299"/>
      <c r="AM752" s="312"/>
      <c r="AN752" s="313"/>
      <c r="AO752" s="312"/>
      <c r="AP752" s="313"/>
      <c r="AQ752" s="298"/>
      <c r="AR752" s="299"/>
      <c r="AS752" s="298"/>
      <c r="AT752" s="299"/>
      <c r="AU752" s="312"/>
      <c r="AV752" s="313"/>
      <c r="AW752" s="312"/>
      <c r="AX752" s="313"/>
      <c r="AY752" s="298"/>
      <c r="AZ752" s="299"/>
      <c r="BA752" s="298"/>
      <c r="BB752" s="299"/>
      <c r="BC752" s="312"/>
      <c r="BD752" s="313"/>
      <c r="BE752" s="312"/>
      <c r="BF752" s="313"/>
      <c r="BG752" s="298"/>
      <c r="BH752" s="299"/>
      <c r="BI752" s="298"/>
      <c r="BJ752" s="299"/>
      <c r="BK752" s="312"/>
      <c r="BL752" s="313"/>
      <c r="BM752" s="312"/>
      <c r="BN752" s="313"/>
      <c r="BO752" s="300"/>
      <c r="BP752" s="300"/>
      <c r="BQ752" s="300"/>
      <c r="BR752" s="66"/>
      <c r="BS752" s="314"/>
      <c r="BT752" s="315"/>
      <c r="BU752" s="324"/>
      <c r="BV752" s="324"/>
      <c r="BW752" s="324"/>
      <c r="BX752" s="324"/>
      <c r="BY752" s="324"/>
      <c r="BZ752" s="324"/>
      <c r="CA752" s="324"/>
      <c r="CB752" s="293"/>
      <c r="CC752" s="294"/>
      <c r="CD752" s="294"/>
      <c r="CE752" s="294"/>
      <c r="CF752" s="294"/>
      <c r="CG752" s="294"/>
      <c r="CH752" s="295"/>
      <c r="CI752" s="62">
        <f t="shared" si="36"/>
        <v>0</v>
      </c>
    </row>
    <row r="753" spans="1:87" ht="35.1" customHeight="1" x14ac:dyDescent="0.25">
      <c r="A753" s="40">
        <f t="shared" si="37"/>
        <v>741</v>
      </c>
      <c r="B753" s="305"/>
      <c r="C753" s="305"/>
      <c r="D753" s="316"/>
      <c r="E753" s="316"/>
      <c r="F753" s="316"/>
      <c r="G753" s="317"/>
      <c r="H753" s="318"/>
      <c r="I753" s="47"/>
      <c r="J753" s="71"/>
      <c r="K753" s="308"/>
      <c r="L753" s="308"/>
      <c r="M753" s="319"/>
      <c r="N753" s="319"/>
      <c r="O753" s="310"/>
      <c r="P753" s="310"/>
      <c r="Q753" s="320"/>
      <c r="R753" s="320"/>
      <c r="S753" s="298"/>
      <c r="T753" s="299"/>
      <c r="U753" s="298"/>
      <c r="V753" s="299"/>
      <c r="W753" s="296"/>
      <c r="X753" s="297"/>
      <c r="Y753" s="296"/>
      <c r="Z753" s="297"/>
      <c r="AA753" s="298"/>
      <c r="AB753" s="299"/>
      <c r="AC753" s="298"/>
      <c r="AD753" s="299"/>
      <c r="AE753" s="296"/>
      <c r="AF753" s="297"/>
      <c r="AG753" s="296"/>
      <c r="AH753" s="297"/>
      <c r="AI753" s="298"/>
      <c r="AJ753" s="299"/>
      <c r="AK753" s="298"/>
      <c r="AL753" s="299"/>
      <c r="AM753" s="296"/>
      <c r="AN753" s="297"/>
      <c r="AO753" s="296"/>
      <c r="AP753" s="297"/>
      <c r="AQ753" s="298"/>
      <c r="AR753" s="299"/>
      <c r="AS753" s="298"/>
      <c r="AT753" s="299"/>
      <c r="AU753" s="296"/>
      <c r="AV753" s="297"/>
      <c r="AW753" s="296"/>
      <c r="AX753" s="297"/>
      <c r="AY753" s="298"/>
      <c r="AZ753" s="299"/>
      <c r="BA753" s="298"/>
      <c r="BB753" s="299"/>
      <c r="BC753" s="296"/>
      <c r="BD753" s="297"/>
      <c r="BE753" s="296"/>
      <c r="BF753" s="297"/>
      <c r="BG753" s="298"/>
      <c r="BH753" s="299"/>
      <c r="BI753" s="298"/>
      <c r="BJ753" s="299"/>
      <c r="BK753" s="296"/>
      <c r="BL753" s="297"/>
      <c r="BM753" s="296"/>
      <c r="BN753" s="297"/>
      <c r="BO753" s="300"/>
      <c r="BP753" s="300"/>
      <c r="BQ753" s="300"/>
      <c r="BR753" s="66"/>
      <c r="BS753" s="301"/>
      <c r="BT753" s="302"/>
      <c r="BU753" s="324"/>
      <c r="BV753" s="324"/>
      <c r="BW753" s="324"/>
      <c r="BX753" s="324"/>
      <c r="BY753" s="324"/>
      <c r="BZ753" s="324"/>
      <c r="CA753" s="324"/>
      <c r="CB753" s="293"/>
      <c r="CC753" s="294"/>
      <c r="CD753" s="294"/>
      <c r="CE753" s="294"/>
      <c r="CF753" s="294"/>
      <c r="CG753" s="294"/>
      <c r="CH753" s="295"/>
      <c r="CI753" s="62">
        <f t="shared" si="36"/>
        <v>0</v>
      </c>
    </row>
    <row r="754" spans="1:87" ht="35.1" customHeight="1" x14ac:dyDescent="0.25">
      <c r="A754" s="40">
        <f t="shared" si="37"/>
        <v>742</v>
      </c>
      <c r="B754" s="304"/>
      <c r="C754" s="304"/>
      <c r="D754" s="305"/>
      <c r="E754" s="305"/>
      <c r="F754" s="305"/>
      <c r="G754" s="306"/>
      <c r="H754" s="307"/>
      <c r="I754" s="47"/>
      <c r="J754" s="72"/>
      <c r="K754" s="308"/>
      <c r="L754" s="308"/>
      <c r="M754" s="309"/>
      <c r="N754" s="309"/>
      <c r="O754" s="310"/>
      <c r="P754" s="310"/>
      <c r="Q754" s="311"/>
      <c r="R754" s="311"/>
      <c r="S754" s="298"/>
      <c r="T754" s="299"/>
      <c r="U754" s="298"/>
      <c r="V754" s="299"/>
      <c r="W754" s="312"/>
      <c r="X754" s="313"/>
      <c r="Y754" s="312"/>
      <c r="Z754" s="313"/>
      <c r="AA754" s="298"/>
      <c r="AB754" s="299"/>
      <c r="AC754" s="298"/>
      <c r="AD754" s="299"/>
      <c r="AE754" s="312"/>
      <c r="AF754" s="313"/>
      <c r="AG754" s="312"/>
      <c r="AH754" s="313"/>
      <c r="AI754" s="298"/>
      <c r="AJ754" s="299"/>
      <c r="AK754" s="298"/>
      <c r="AL754" s="299"/>
      <c r="AM754" s="312"/>
      <c r="AN754" s="313"/>
      <c r="AO754" s="312"/>
      <c r="AP754" s="313"/>
      <c r="AQ754" s="298"/>
      <c r="AR754" s="299"/>
      <c r="AS754" s="298"/>
      <c r="AT754" s="299"/>
      <c r="AU754" s="312"/>
      <c r="AV754" s="313"/>
      <c r="AW754" s="312"/>
      <c r="AX754" s="313"/>
      <c r="AY754" s="298"/>
      <c r="AZ754" s="299"/>
      <c r="BA754" s="298"/>
      <c r="BB754" s="299"/>
      <c r="BC754" s="312"/>
      <c r="BD754" s="313"/>
      <c r="BE754" s="312"/>
      <c r="BF754" s="313"/>
      <c r="BG754" s="298"/>
      <c r="BH754" s="299"/>
      <c r="BI754" s="298"/>
      <c r="BJ754" s="299"/>
      <c r="BK754" s="312"/>
      <c r="BL754" s="313"/>
      <c r="BM754" s="312"/>
      <c r="BN754" s="313"/>
      <c r="BO754" s="300"/>
      <c r="BP754" s="300"/>
      <c r="BQ754" s="300"/>
      <c r="BR754" s="66"/>
      <c r="BS754" s="314"/>
      <c r="BT754" s="315"/>
      <c r="BU754" s="324"/>
      <c r="BV754" s="324"/>
      <c r="BW754" s="324"/>
      <c r="BX754" s="324"/>
      <c r="BY754" s="324"/>
      <c r="BZ754" s="324"/>
      <c r="CA754" s="324"/>
      <c r="CB754" s="293"/>
      <c r="CC754" s="294"/>
      <c r="CD754" s="294"/>
      <c r="CE754" s="294"/>
      <c r="CF754" s="294"/>
      <c r="CG754" s="294"/>
      <c r="CH754" s="295"/>
      <c r="CI754" s="62">
        <f t="shared" si="36"/>
        <v>0</v>
      </c>
    </row>
    <row r="755" spans="1:87" ht="35.1" customHeight="1" x14ac:dyDescent="0.25">
      <c r="A755" s="40">
        <f>ROW(A743)</f>
        <v>743</v>
      </c>
      <c r="B755" s="305"/>
      <c r="C755" s="305"/>
      <c r="D755" s="316"/>
      <c r="E755" s="316"/>
      <c r="F755" s="316"/>
      <c r="G755" s="317"/>
      <c r="H755" s="318"/>
      <c r="I755" s="47"/>
      <c r="J755" s="71"/>
      <c r="K755" s="308"/>
      <c r="L755" s="308"/>
      <c r="M755" s="319"/>
      <c r="N755" s="319"/>
      <c r="O755" s="310"/>
      <c r="P755" s="310"/>
      <c r="Q755" s="320"/>
      <c r="R755" s="320"/>
      <c r="S755" s="298"/>
      <c r="T755" s="299"/>
      <c r="U755" s="298"/>
      <c r="V755" s="299"/>
      <c r="W755" s="296"/>
      <c r="X755" s="297"/>
      <c r="Y755" s="296"/>
      <c r="Z755" s="297"/>
      <c r="AA755" s="298"/>
      <c r="AB755" s="299"/>
      <c r="AC755" s="298"/>
      <c r="AD755" s="299"/>
      <c r="AE755" s="296"/>
      <c r="AF755" s="297"/>
      <c r="AG755" s="296"/>
      <c r="AH755" s="297"/>
      <c r="AI755" s="298"/>
      <c r="AJ755" s="299"/>
      <c r="AK755" s="298"/>
      <c r="AL755" s="299"/>
      <c r="AM755" s="296"/>
      <c r="AN755" s="297"/>
      <c r="AO755" s="296"/>
      <c r="AP755" s="297"/>
      <c r="AQ755" s="298"/>
      <c r="AR755" s="299"/>
      <c r="AS755" s="298"/>
      <c r="AT755" s="299"/>
      <c r="AU755" s="296"/>
      <c r="AV755" s="297"/>
      <c r="AW755" s="296"/>
      <c r="AX755" s="297"/>
      <c r="AY755" s="298"/>
      <c r="AZ755" s="299"/>
      <c r="BA755" s="298"/>
      <c r="BB755" s="299"/>
      <c r="BC755" s="296"/>
      <c r="BD755" s="297"/>
      <c r="BE755" s="296"/>
      <c r="BF755" s="297"/>
      <c r="BG755" s="298"/>
      <c r="BH755" s="299"/>
      <c r="BI755" s="298"/>
      <c r="BJ755" s="299"/>
      <c r="BK755" s="296"/>
      <c r="BL755" s="297"/>
      <c r="BM755" s="296"/>
      <c r="BN755" s="297"/>
      <c r="BO755" s="321"/>
      <c r="BP755" s="322"/>
      <c r="BQ755" s="323"/>
      <c r="BR755" s="66"/>
      <c r="BS755" s="301"/>
      <c r="BT755" s="302"/>
      <c r="BU755" s="324"/>
      <c r="BV755" s="324"/>
      <c r="BW755" s="324"/>
      <c r="BX755" s="324"/>
      <c r="BY755" s="324"/>
      <c r="BZ755" s="324"/>
      <c r="CA755" s="324"/>
      <c r="CB755" s="293"/>
      <c r="CC755" s="294"/>
      <c r="CD755" s="294"/>
      <c r="CE755" s="294"/>
      <c r="CF755" s="294"/>
      <c r="CG755" s="294"/>
      <c r="CH755" s="295"/>
      <c r="CI755" s="62">
        <f t="shared" si="36"/>
        <v>0</v>
      </c>
    </row>
    <row r="756" spans="1:87" ht="35.1" customHeight="1" x14ac:dyDescent="0.25">
      <c r="A756" s="40">
        <f t="shared" si="37"/>
        <v>744</v>
      </c>
      <c r="B756" s="304"/>
      <c r="C756" s="304"/>
      <c r="D756" s="305"/>
      <c r="E756" s="305"/>
      <c r="F756" s="305"/>
      <c r="G756" s="306"/>
      <c r="H756" s="307"/>
      <c r="I756" s="47"/>
      <c r="J756" s="72"/>
      <c r="K756" s="308"/>
      <c r="L756" s="308"/>
      <c r="M756" s="309"/>
      <c r="N756" s="309"/>
      <c r="O756" s="310"/>
      <c r="P756" s="310"/>
      <c r="Q756" s="311"/>
      <c r="R756" s="311"/>
      <c r="S756" s="298"/>
      <c r="T756" s="299"/>
      <c r="U756" s="298"/>
      <c r="V756" s="299"/>
      <c r="W756" s="312"/>
      <c r="X756" s="313"/>
      <c r="Y756" s="312"/>
      <c r="Z756" s="313"/>
      <c r="AA756" s="298"/>
      <c r="AB756" s="299"/>
      <c r="AC756" s="298"/>
      <c r="AD756" s="299"/>
      <c r="AE756" s="312"/>
      <c r="AF756" s="313"/>
      <c r="AG756" s="312"/>
      <c r="AH756" s="313"/>
      <c r="AI756" s="298"/>
      <c r="AJ756" s="299"/>
      <c r="AK756" s="298"/>
      <c r="AL756" s="299"/>
      <c r="AM756" s="312"/>
      <c r="AN756" s="313"/>
      <c r="AO756" s="312"/>
      <c r="AP756" s="313"/>
      <c r="AQ756" s="298"/>
      <c r="AR756" s="299"/>
      <c r="AS756" s="298"/>
      <c r="AT756" s="299"/>
      <c r="AU756" s="312"/>
      <c r="AV756" s="313"/>
      <c r="AW756" s="312"/>
      <c r="AX756" s="313"/>
      <c r="AY756" s="298"/>
      <c r="AZ756" s="299"/>
      <c r="BA756" s="298"/>
      <c r="BB756" s="299"/>
      <c r="BC756" s="312"/>
      <c r="BD756" s="313"/>
      <c r="BE756" s="312"/>
      <c r="BF756" s="313"/>
      <c r="BG756" s="298"/>
      <c r="BH756" s="299"/>
      <c r="BI756" s="298"/>
      <c r="BJ756" s="299"/>
      <c r="BK756" s="312"/>
      <c r="BL756" s="313"/>
      <c r="BM756" s="312"/>
      <c r="BN756" s="313"/>
      <c r="BO756" s="300"/>
      <c r="BP756" s="300"/>
      <c r="BQ756" s="300"/>
      <c r="BR756" s="66"/>
      <c r="BS756" s="314"/>
      <c r="BT756" s="315"/>
      <c r="BU756" s="324"/>
      <c r="BV756" s="324"/>
      <c r="BW756" s="324"/>
      <c r="BX756" s="324"/>
      <c r="BY756" s="324"/>
      <c r="BZ756" s="324"/>
      <c r="CA756" s="324"/>
      <c r="CB756" s="293"/>
      <c r="CC756" s="294"/>
      <c r="CD756" s="294"/>
      <c r="CE756" s="294"/>
      <c r="CF756" s="294"/>
      <c r="CG756" s="294"/>
      <c r="CH756" s="295"/>
      <c r="CI756" s="62">
        <f t="shared" si="36"/>
        <v>0</v>
      </c>
    </row>
    <row r="757" spans="1:87" ht="35.1" customHeight="1" x14ac:dyDescent="0.25">
      <c r="A757" s="40">
        <f t="shared" si="37"/>
        <v>745</v>
      </c>
      <c r="B757" s="305"/>
      <c r="C757" s="305"/>
      <c r="D757" s="316"/>
      <c r="E757" s="316"/>
      <c r="F757" s="316"/>
      <c r="G757" s="317"/>
      <c r="H757" s="318"/>
      <c r="I757" s="47"/>
      <c r="J757" s="71"/>
      <c r="K757" s="308"/>
      <c r="L757" s="308"/>
      <c r="M757" s="319"/>
      <c r="N757" s="319"/>
      <c r="O757" s="310"/>
      <c r="P757" s="310"/>
      <c r="Q757" s="320"/>
      <c r="R757" s="320"/>
      <c r="S757" s="298"/>
      <c r="T757" s="299"/>
      <c r="U757" s="298"/>
      <c r="V757" s="299"/>
      <c r="W757" s="296"/>
      <c r="X757" s="297"/>
      <c r="Y757" s="296"/>
      <c r="Z757" s="297"/>
      <c r="AA757" s="298"/>
      <c r="AB757" s="299"/>
      <c r="AC757" s="298"/>
      <c r="AD757" s="299"/>
      <c r="AE757" s="296"/>
      <c r="AF757" s="297"/>
      <c r="AG757" s="296"/>
      <c r="AH757" s="297"/>
      <c r="AI757" s="298"/>
      <c r="AJ757" s="299"/>
      <c r="AK757" s="298"/>
      <c r="AL757" s="299"/>
      <c r="AM757" s="296"/>
      <c r="AN757" s="297"/>
      <c r="AO757" s="296"/>
      <c r="AP757" s="297"/>
      <c r="AQ757" s="298"/>
      <c r="AR757" s="299"/>
      <c r="AS757" s="298"/>
      <c r="AT757" s="299"/>
      <c r="AU757" s="296"/>
      <c r="AV757" s="297"/>
      <c r="AW757" s="296"/>
      <c r="AX757" s="297"/>
      <c r="AY757" s="298"/>
      <c r="AZ757" s="299"/>
      <c r="BA757" s="298"/>
      <c r="BB757" s="299"/>
      <c r="BC757" s="296"/>
      <c r="BD757" s="297"/>
      <c r="BE757" s="296"/>
      <c r="BF757" s="297"/>
      <c r="BG757" s="298"/>
      <c r="BH757" s="299"/>
      <c r="BI757" s="298"/>
      <c r="BJ757" s="299"/>
      <c r="BK757" s="296"/>
      <c r="BL757" s="297"/>
      <c r="BM757" s="296"/>
      <c r="BN757" s="297"/>
      <c r="BO757" s="300"/>
      <c r="BP757" s="300"/>
      <c r="BQ757" s="300"/>
      <c r="BR757" s="66"/>
      <c r="BS757" s="301"/>
      <c r="BT757" s="302"/>
      <c r="BU757" s="324"/>
      <c r="BV757" s="324"/>
      <c r="BW757" s="324"/>
      <c r="BX757" s="324"/>
      <c r="BY757" s="324"/>
      <c r="BZ757" s="324"/>
      <c r="CA757" s="324"/>
      <c r="CB757" s="293"/>
      <c r="CC757" s="294"/>
      <c r="CD757" s="294"/>
      <c r="CE757" s="294"/>
      <c r="CF757" s="294"/>
      <c r="CG757" s="294"/>
      <c r="CH757" s="295"/>
      <c r="CI757" s="62">
        <f t="shared" si="36"/>
        <v>0</v>
      </c>
    </row>
    <row r="758" spans="1:87" ht="35.1" customHeight="1" x14ac:dyDescent="0.25">
      <c r="A758" s="40">
        <f t="shared" si="37"/>
        <v>746</v>
      </c>
      <c r="B758" s="304"/>
      <c r="C758" s="304"/>
      <c r="D758" s="305"/>
      <c r="E758" s="305"/>
      <c r="F758" s="305"/>
      <c r="G758" s="306"/>
      <c r="H758" s="307"/>
      <c r="I758" s="47"/>
      <c r="J758" s="72"/>
      <c r="K758" s="308"/>
      <c r="L758" s="308"/>
      <c r="M758" s="309"/>
      <c r="N758" s="309"/>
      <c r="O758" s="310"/>
      <c r="P758" s="310"/>
      <c r="Q758" s="311"/>
      <c r="R758" s="311"/>
      <c r="S758" s="298"/>
      <c r="T758" s="299"/>
      <c r="U758" s="298"/>
      <c r="V758" s="299"/>
      <c r="W758" s="312"/>
      <c r="X758" s="313"/>
      <c r="Y758" s="312"/>
      <c r="Z758" s="313"/>
      <c r="AA758" s="298"/>
      <c r="AB758" s="299"/>
      <c r="AC758" s="298"/>
      <c r="AD758" s="299"/>
      <c r="AE758" s="312"/>
      <c r="AF758" s="313"/>
      <c r="AG758" s="312"/>
      <c r="AH758" s="313"/>
      <c r="AI758" s="298"/>
      <c r="AJ758" s="299"/>
      <c r="AK758" s="298"/>
      <c r="AL758" s="299"/>
      <c r="AM758" s="312"/>
      <c r="AN758" s="313"/>
      <c r="AO758" s="312"/>
      <c r="AP758" s="313"/>
      <c r="AQ758" s="298"/>
      <c r="AR758" s="299"/>
      <c r="AS758" s="298"/>
      <c r="AT758" s="299"/>
      <c r="AU758" s="312"/>
      <c r="AV758" s="313"/>
      <c r="AW758" s="312"/>
      <c r="AX758" s="313"/>
      <c r="AY758" s="298"/>
      <c r="AZ758" s="299"/>
      <c r="BA758" s="298"/>
      <c r="BB758" s="299"/>
      <c r="BC758" s="312"/>
      <c r="BD758" s="313"/>
      <c r="BE758" s="312"/>
      <c r="BF758" s="313"/>
      <c r="BG758" s="298"/>
      <c r="BH758" s="299"/>
      <c r="BI758" s="298"/>
      <c r="BJ758" s="299"/>
      <c r="BK758" s="312"/>
      <c r="BL758" s="313"/>
      <c r="BM758" s="312"/>
      <c r="BN758" s="313"/>
      <c r="BO758" s="300"/>
      <c r="BP758" s="300"/>
      <c r="BQ758" s="300"/>
      <c r="BR758" s="66"/>
      <c r="BS758" s="314"/>
      <c r="BT758" s="315"/>
      <c r="BU758" s="324"/>
      <c r="BV758" s="324"/>
      <c r="BW758" s="324"/>
      <c r="BX758" s="324"/>
      <c r="BY758" s="324"/>
      <c r="BZ758" s="324"/>
      <c r="CA758" s="324"/>
      <c r="CB758" s="293"/>
      <c r="CC758" s="294"/>
      <c r="CD758" s="294"/>
      <c r="CE758" s="294"/>
      <c r="CF758" s="294"/>
      <c r="CG758" s="294"/>
      <c r="CH758" s="295"/>
      <c r="CI758" s="62">
        <f t="shared" si="36"/>
        <v>0</v>
      </c>
    </row>
    <row r="759" spans="1:87" ht="35.1" customHeight="1" x14ac:dyDescent="0.25">
      <c r="A759" s="40">
        <f t="shared" si="37"/>
        <v>747</v>
      </c>
      <c r="B759" s="305"/>
      <c r="C759" s="305"/>
      <c r="D759" s="316"/>
      <c r="E759" s="316"/>
      <c r="F759" s="316"/>
      <c r="G759" s="317"/>
      <c r="H759" s="318"/>
      <c r="I759" s="47"/>
      <c r="J759" s="71"/>
      <c r="K759" s="308"/>
      <c r="L759" s="308"/>
      <c r="M759" s="319"/>
      <c r="N759" s="319"/>
      <c r="O759" s="310"/>
      <c r="P759" s="310"/>
      <c r="Q759" s="320"/>
      <c r="R759" s="320"/>
      <c r="S759" s="298"/>
      <c r="T759" s="299"/>
      <c r="U759" s="298"/>
      <c r="V759" s="299"/>
      <c r="W759" s="296"/>
      <c r="X759" s="297"/>
      <c r="Y759" s="296"/>
      <c r="Z759" s="297"/>
      <c r="AA759" s="298"/>
      <c r="AB759" s="299"/>
      <c r="AC759" s="298"/>
      <c r="AD759" s="299"/>
      <c r="AE759" s="296"/>
      <c r="AF759" s="297"/>
      <c r="AG759" s="296"/>
      <c r="AH759" s="297"/>
      <c r="AI759" s="298"/>
      <c r="AJ759" s="299"/>
      <c r="AK759" s="298"/>
      <c r="AL759" s="299"/>
      <c r="AM759" s="296"/>
      <c r="AN759" s="297"/>
      <c r="AO759" s="296"/>
      <c r="AP759" s="297"/>
      <c r="AQ759" s="298"/>
      <c r="AR759" s="299"/>
      <c r="AS759" s="298"/>
      <c r="AT759" s="299"/>
      <c r="AU759" s="296"/>
      <c r="AV759" s="297"/>
      <c r="AW759" s="296"/>
      <c r="AX759" s="297"/>
      <c r="AY759" s="298"/>
      <c r="AZ759" s="299"/>
      <c r="BA759" s="298"/>
      <c r="BB759" s="299"/>
      <c r="BC759" s="296"/>
      <c r="BD759" s="297"/>
      <c r="BE759" s="296"/>
      <c r="BF759" s="297"/>
      <c r="BG759" s="298"/>
      <c r="BH759" s="299"/>
      <c r="BI759" s="298"/>
      <c r="BJ759" s="299"/>
      <c r="BK759" s="296"/>
      <c r="BL759" s="297"/>
      <c r="BM759" s="296"/>
      <c r="BN759" s="297"/>
      <c r="BO759" s="300"/>
      <c r="BP759" s="300"/>
      <c r="BQ759" s="300"/>
      <c r="BR759" s="66"/>
      <c r="BS759" s="301"/>
      <c r="BT759" s="302"/>
      <c r="BU759" s="324"/>
      <c r="BV759" s="324"/>
      <c r="BW759" s="324"/>
      <c r="BX759" s="324"/>
      <c r="BY759" s="324"/>
      <c r="BZ759" s="324"/>
      <c r="CA759" s="324"/>
      <c r="CB759" s="293"/>
      <c r="CC759" s="294"/>
      <c r="CD759" s="294"/>
      <c r="CE759" s="294"/>
      <c r="CF759" s="294"/>
      <c r="CG759" s="294"/>
      <c r="CH759" s="295"/>
      <c r="CI759" s="62">
        <f t="shared" si="36"/>
        <v>0</v>
      </c>
    </row>
    <row r="760" spans="1:87" ht="35.1" customHeight="1" x14ac:dyDescent="0.25">
      <c r="A760" s="40">
        <f t="shared" si="37"/>
        <v>748</v>
      </c>
      <c r="B760" s="304"/>
      <c r="C760" s="304"/>
      <c r="D760" s="305"/>
      <c r="E760" s="305"/>
      <c r="F760" s="305"/>
      <c r="G760" s="306"/>
      <c r="H760" s="307"/>
      <c r="I760" s="47"/>
      <c r="J760" s="72"/>
      <c r="K760" s="308"/>
      <c r="L760" s="308"/>
      <c r="M760" s="309"/>
      <c r="N760" s="309"/>
      <c r="O760" s="310"/>
      <c r="P760" s="310"/>
      <c r="Q760" s="311"/>
      <c r="R760" s="311"/>
      <c r="S760" s="298"/>
      <c r="T760" s="299"/>
      <c r="U760" s="298"/>
      <c r="V760" s="299"/>
      <c r="W760" s="312"/>
      <c r="X760" s="313"/>
      <c r="Y760" s="312"/>
      <c r="Z760" s="313"/>
      <c r="AA760" s="298"/>
      <c r="AB760" s="299"/>
      <c r="AC760" s="298"/>
      <c r="AD760" s="299"/>
      <c r="AE760" s="312"/>
      <c r="AF760" s="313"/>
      <c r="AG760" s="312"/>
      <c r="AH760" s="313"/>
      <c r="AI760" s="298"/>
      <c r="AJ760" s="299"/>
      <c r="AK760" s="298"/>
      <c r="AL760" s="299"/>
      <c r="AM760" s="312"/>
      <c r="AN760" s="313"/>
      <c r="AO760" s="312"/>
      <c r="AP760" s="313"/>
      <c r="AQ760" s="298"/>
      <c r="AR760" s="299"/>
      <c r="AS760" s="298"/>
      <c r="AT760" s="299"/>
      <c r="AU760" s="312"/>
      <c r="AV760" s="313"/>
      <c r="AW760" s="312"/>
      <c r="AX760" s="313"/>
      <c r="AY760" s="298"/>
      <c r="AZ760" s="299"/>
      <c r="BA760" s="298"/>
      <c r="BB760" s="299"/>
      <c r="BC760" s="312"/>
      <c r="BD760" s="313"/>
      <c r="BE760" s="312"/>
      <c r="BF760" s="313"/>
      <c r="BG760" s="298"/>
      <c r="BH760" s="299"/>
      <c r="BI760" s="298"/>
      <c r="BJ760" s="299"/>
      <c r="BK760" s="312"/>
      <c r="BL760" s="313"/>
      <c r="BM760" s="312"/>
      <c r="BN760" s="313"/>
      <c r="BO760" s="300"/>
      <c r="BP760" s="300"/>
      <c r="BQ760" s="300"/>
      <c r="BR760" s="66"/>
      <c r="BS760" s="314"/>
      <c r="BT760" s="315"/>
      <c r="BU760" s="324"/>
      <c r="BV760" s="324"/>
      <c r="BW760" s="324"/>
      <c r="BX760" s="324"/>
      <c r="BY760" s="324"/>
      <c r="BZ760" s="324"/>
      <c r="CA760" s="324"/>
      <c r="CB760" s="293"/>
      <c r="CC760" s="294"/>
      <c r="CD760" s="294"/>
      <c r="CE760" s="294"/>
      <c r="CF760" s="294"/>
      <c r="CG760" s="294"/>
      <c r="CH760" s="295"/>
      <c r="CI760" s="62">
        <f t="shared" si="36"/>
        <v>0</v>
      </c>
    </row>
    <row r="761" spans="1:87" ht="35.1" customHeight="1" x14ac:dyDescent="0.25">
      <c r="A761" s="40">
        <f t="shared" si="37"/>
        <v>749</v>
      </c>
      <c r="B761" s="305"/>
      <c r="C761" s="305"/>
      <c r="D761" s="316"/>
      <c r="E761" s="316"/>
      <c r="F761" s="316"/>
      <c r="G761" s="317"/>
      <c r="H761" s="318"/>
      <c r="I761" s="47"/>
      <c r="J761" s="71"/>
      <c r="K761" s="308"/>
      <c r="L761" s="308"/>
      <c r="M761" s="319"/>
      <c r="N761" s="319"/>
      <c r="O761" s="310"/>
      <c r="P761" s="310"/>
      <c r="Q761" s="320"/>
      <c r="R761" s="320"/>
      <c r="S761" s="298"/>
      <c r="T761" s="299"/>
      <c r="U761" s="298"/>
      <c r="V761" s="299"/>
      <c r="W761" s="296"/>
      <c r="X761" s="297"/>
      <c r="Y761" s="296"/>
      <c r="Z761" s="297"/>
      <c r="AA761" s="298"/>
      <c r="AB761" s="299"/>
      <c r="AC761" s="298"/>
      <c r="AD761" s="299"/>
      <c r="AE761" s="296"/>
      <c r="AF761" s="297"/>
      <c r="AG761" s="296"/>
      <c r="AH761" s="297"/>
      <c r="AI761" s="298"/>
      <c r="AJ761" s="299"/>
      <c r="AK761" s="298"/>
      <c r="AL761" s="299"/>
      <c r="AM761" s="296"/>
      <c r="AN761" s="297"/>
      <c r="AO761" s="296"/>
      <c r="AP761" s="297"/>
      <c r="AQ761" s="298"/>
      <c r="AR761" s="299"/>
      <c r="AS761" s="298"/>
      <c r="AT761" s="299"/>
      <c r="AU761" s="296"/>
      <c r="AV761" s="297"/>
      <c r="AW761" s="296"/>
      <c r="AX761" s="297"/>
      <c r="AY761" s="298"/>
      <c r="AZ761" s="299"/>
      <c r="BA761" s="298"/>
      <c r="BB761" s="299"/>
      <c r="BC761" s="296"/>
      <c r="BD761" s="297"/>
      <c r="BE761" s="296"/>
      <c r="BF761" s="297"/>
      <c r="BG761" s="298"/>
      <c r="BH761" s="299"/>
      <c r="BI761" s="298"/>
      <c r="BJ761" s="299"/>
      <c r="BK761" s="296"/>
      <c r="BL761" s="297"/>
      <c r="BM761" s="296"/>
      <c r="BN761" s="297"/>
      <c r="BO761" s="300"/>
      <c r="BP761" s="300"/>
      <c r="BQ761" s="300"/>
      <c r="BR761" s="66"/>
      <c r="BS761" s="301"/>
      <c r="BT761" s="302"/>
      <c r="BU761" s="324"/>
      <c r="BV761" s="324"/>
      <c r="BW761" s="324"/>
      <c r="BX761" s="324"/>
      <c r="BY761" s="324"/>
      <c r="BZ761" s="324"/>
      <c r="CA761" s="324"/>
      <c r="CB761" s="293"/>
      <c r="CC761" s="294"/>
      <c r="CD761" s="294"/>
      <c r="CE761" s="294"/>
      <c r="CF761" s="294"/>
      <c r="CG761" s="294"/>
      <c r="CH761" s="295"/>
      <c r="CI761" s="62">
        <f t="shared" si="36"/>
        <v>0</v>
      </c>
    </row>
    <row r="762" spans="1:87" ht="35.1" customHeight="1" x14ac:dyDescent="0.25">
      <c r="A762" s="40">
        <f t="shared" si="37"/>
        <v>750</v>
      </c>
      <c r="B762" s="304"/>
      <c r="C762" s="304"/>
      <c r="D762" s="305"/>
      <c r="E762" s="305"/>
      <c r="F762" s="305"/>
      <c r="G762" s="306"/>
      <c r="H762" s="307"/>
      <c r="I762" s="47"/>
      <c r="J762" s="72"/>
      <c r="K762" s="308"/>
      <c r="L762" s="308"/>
      <c r="M762" s="309"/>
      <c r="N762" s="309"/>
      <c r="O762" s="310"/>
      <c r="P762" s="310"/>
      <c r="Q762" s="311"/>
      <c r="R762" s="311"/>
      <c r="S762" s="298"/>
      <c r="T762" s="299"/>
      <c r="U762" s="298"/>
      <c r="V762" s="299"/>
      <c r="W762" s="312"/>
      <c r="X762" s="313"/>
      <c r="Y762" s="312"/>
      <c r="Z762" s="313"/>
      <c r="AA762" s="298"/>
      <c r="AB762" s="299"/>
      <c r="AC762" s="298"/>
      <c r="AD762" s="299"/>
      <c r="AE762" s="312"/>
      <c r="AF762" s="313"/>
      <c r="AG762" s="312"/>
      <c r="AH762" s="313"/>
      <c r="AI762" s="298"/>
      <c r="AJ762" s="299"/>
      <c r="AK762" s="298"/>
      <c r="AL762" s="299"/>
      <c r="AM762" s="312"/>
      <c r="AN762" s="313"/>
      <c r="AO762" s="312"/>
      <c r="AP762" s="313"/>
      <c r="AQ762" s="298"/>
      <c r="AR762" s="299"/>
      <c r="AS762" s="298"/>
      <c r="AT762" s="299"/>
      <c r="AU762" s="312"/>
      <c r="AV762" s="313"/>
      <c r="AW762" s="312"/>
      <c r="AX762" s="313"/>
      <c r="AY762" s="298"/>
      <c r="AZ762" s="299"/>
      <c r="BA762" s="298"/>
      <c r="BB762" s="299"/>
      <c r="BC762" s="312"/>
      <c r="BD762" s="313"/>
      <c r="BE762" s="312"/>
      <c r="BF762" s="313"/>
      <c r="BG762" s="298"/>
      <c r="BH762" s="299"/>
      <c r="BI762" s="298"/>
      <c r="BJ762" s="299"/>
      <c r="BK762" s="312"/>
      <c r="BL762" s="313"/>
      <c r="BM762" s="312"/>
      <c r="BN762" s="313"/>
      <c r="BO762" s="300"/>
      <c r="BP762" s="300"/>
      <c r="BQ762" s="300"/>
      <c r="BR762" s="66"/>
      <c r="BS762" s="314"/>
      <c r="BT762" s="315"/>
      <c r="BU762" s="324"/>
      <c r="BV762" s="324"/>
      <c r="BW762" s="324"/>
      <c r="BX762" s="324"/>
      <c r="BY762" s="324"/>
      <c r="BZ762" s="324"/>
      <c r="CA762" s="324"/>
      <c r="CB762" s="293"/>
      <c r="CC762" s="294"/>
      <c r="CD762" s="294"/>
      <c r="CE762" s="294"/>
      <c r="CF762" s="294"/>
      <c r="CG762" s="294"/>
      <c r="CH762" s="295"/>
      <c r="CI762" s="62">
        <f t="shared" si="36"/>
        <v>0</v>
      </c>
    </row>
    <row r="763" spans="1:87" ht="35.1" customHeight="1" x14ac:dyDescent="0.25">
      <c r="A763" s="40">
        <f t="shared" si="37"/>
        <v>751</v>
      </c>
      <c r="B763" s="305"/>
      <c r="C763" s="305"/>
      <c r="D763" s="316"/>
      <c r="E763" s="316"/>
      <c r="F763" s="316"/>
      <c r="G763" s="317"/>
      <c r="H763" s="318"/>
      <c r="I763" s="47"/>
      <c r="J763" s="71"/>
      <c r="K763" s="308"/>
      <c r="L763" s="308"/>
      <c r="M763" s="319"/>
      <c r="N763" s="319"/>
      <c r="O763" s="310"/>
      <c r="P763" s="310"/>
      <c r="Q763" s="320"/>
      <c r="R763" s="320"/>
      <c r="S763" s="298"/>
      <c r="T763" s="299"/>
      <c r="U763" s="298"/>
      <c r="V763" s="299"/>
      <c r="W763" s="296"/>
      <c r="X763" s="297"/>
      <c r="Y763" s="296"/>
      <c r="Z763" s="297"/>
      <c r="AA763" s="298"/>
      <c r="AB763" s="299"/>
      <c r="AC763" s="298"/>
      <c r="AD763" s="299"/>
      <c r="AE763" s="296"/>
      <c r="AF763" s="297"/>
      <c r="AG763" s="296"/>
      <c r="AH763" s="297"/>
      <c r="AI763" s="298"/>
      <c r="AJ763" s="299"/>
      <c r="AK763" s="298"/>
      <c r="AL763" s="299"/>
      <c r="AM763" s="296"/>
      <c r="AN763" s="297"/>
      <c r="AO763" s="296"/>
      <c r="AP763" s="297"/>
      <c r="AQ763" s="298"/>
      <c r="AR763" s="299"/>
      <c r="AS763" s="298"/>
      <c r="AT763" s="299"/>
      <c r="AU763" s="296"/>
      <c r="AV763" s="297"/>
      <c r="AW763" s="296"/>
      <c r="AX763" s="297"/>
      <c r="AY763" s="298"/>
      <c r="AZ763" s="299"/>
      <c r="BA763" s="298"/>
      <c r="BB763" s="299"/>
      <c r="BC763" s="296"/>
      <c r="BD763" s="297"/>
      <c r="BE763" s="296"/>
      <c r="BF763" s="297"/>
      <c r="BG763" s="298"/>
      <c r="BH763" s="299"/>
      <c r="BI763" s="298"/>
      <c r="BJ763" s="299"/>
      <c r="BK763" s="296"/>
      <c r="BL763" s="297"/>
      <c r="BM763" s="296"/>
      <c r="BN763" s="297"/>
      <c r="BO763" s="300"/>
      <c r="BP763" s="300"/>
      <c r="BQ763" s="300"/>
      <c r="BR763" s="66"/>
      <c r="BS763" s="301"/>
      <c r="BT763" s="302"/>
      <c r="BU763" s="324"/>
      <c r="BV763" s="324"/>
      <c r="BW763" s="324"/>
      <c r="BX763" s="324"/>
      <c r="BY763" s="324"/>
      <c r="BZ763" s="324"/>
      <c r="CA763" s="324"/>
      <c r="CB763" s="293"/>
      <c r="CC763" s="294"/>
      <c r="CD763" s="294"/>
      <c r="CE763" s="294"/>
      <c r="CF763" s="294"/>
      <c r="CG763" s="294"/>
      <c r="CH763" s="295"/>
      <c r="CI763" s="62">
        <f t="shared" si="36"/>
        <v>0</v>
      </c>
    </row>
    <row r="764" spans="1:87" ht="35.1" customHeight="1" x14ac:dyDescent="0.25">
      <c r="A764" s="40">
        <f t="shared" si="37"/>
        <v>752</v>
      </c>
      <c r="B764" s="304"/>
      <c r="C764" s="304"/>
      <c r="D764" s="305"/>
      <c r="E764" s="305"/>
      <c r="F764" s="305"/>
      <c r="G764" s="306"/>
      <c r="H764" s="307"/>
      <c r="I764" s="47"/>
      <c r="J764" s="72"/>
      <c r="K764" s="308"/>
      <c r="L764" s="308"/>
      <c r="M764" s="309"/>
      <c r="N764" s="309"/>
      <c r="O764" s="310"/>
      <c r="P764" s="310"/>
      <c r="Q764" s="311"/>
      <c r="R764" s="311"/>
      <c r="S764" s="298"/>
      <c r="T764" s="299"/>
      <c r="U764" s="298"/>
      <c r="V764" s="299"/>
      <c r="W764" s="312"/>
      <c r="X764" s="313"/>
      <c r="Y764" s="312"/>
      <c r="Z764" s="313"/>
      <c r="AA764" s="298"/>
      <c r="AB764" s="299"/>
      <c r="AC764" s="298"/>
      <c r="AD764" s="299"/>
      <c r="AE764" s="312"/>
      <c r="AF764" s="313"/>
      <c r="AG764" s="312"/>
      <c r="AH764" s="313"/>
      <c r="AI764" s="298"/>
      <c r="AJ764" s="299"/>
      <c r="AK764" s="298"/>
      <c r="AL764" s="299"/>
      <c r="AM764" s="312"/>
      <c r="AN764" s="313"/>
      <c r="AO764" s="312"/>
      <c r="AP764" s="313"/>
      <c r="AQ764" s="298"/>
      <c r="AR764" s="299"/>
      <c r="AS764" s="298"/>
      <c r="AT764" s="299"/>
      <c r="AU764" s="312"/>
      <c r="AV764" s="313"/>
      <c r="AW764" s="312"/>
      <c r="AX764" s="313"/>
      <c r="AY764" s="298"/>
      <c r="AZ764" s="299"/>
      <c r="BA764" s="298"/>
      <c r="BB764" s="299"/>
      <c r="BC764" s="312"/>
      <c r="BD764" s="313"/>
      <c r="BE764" s="312"/>
      <c r="BF764" s="313"/>
      <c r="BG764" s="298"/>
      <c r="BH764" s="299"/>
      <c r="BI764" s="298"/>
      <c r="BJ764" s="299"/>
      <c r="BK764" s="312"/>
      <c r="BL764" s="313"/>
      <c r="BM764" s="312"/>
      <c r="BN764" s="313"/>
      <c r="BO764" s="300"/>
      <c r="BP764" s="300"/>
      <c r="BQ764" s="300"/>
      <c r="BR764" s="66"/>
      <c r="BS764" s="314"/>
      <c r="BT764" s="315"/>
      <c r="BU764" s="324"/>
      <c r="BV764" s="324"/>
      <c r="BW764" s="324"/>
      <c r="BX764" s="324"/>
      <c r="BY764" s="324"/>
      <c r="BZ764" s="324"/>
      <c r="CA764" s="324"/>
      <c r="CB764" s="293"/>
      <c r="CC764" s="294"/>
      <c r="CD764" s="294"/>
      <c r="CE764" s="294"/>
      <c r="CF764" s="294"/>
      <c r="CG764" s="294"/>
      <c r="CH764" s="295"/>
      <c r="CI764" s="62">
        <f t="shared" si="36"/>
        <v>0</v>
      </c>
    </row>
    <row r="765" spans="1:87" ht="35.1" customHeight="1" x14ac:dyDescent="0.25">
      <c r="A765" s="40">
        <f t="shared" si="37"/>
        <v>753</v>
      </c>
      <c r="B765" s="305"/>
      <c r="C765" s="305"/>
      <c r="D765" s="316"/>
      <c r="E765" s="316"/>
      <c r="F765" s="316"/>
      <c r="G765" s="317"/>
      <c r="H765" s="318"/>
      <c r="I765" s="47"/>
      <c r="J765" s="71"/>
      <c r="K765" s="308"/>
      <c r="L765" s="308"/>
      <c r="M765" s="319"/>
      <c r="N765" s="319"/>
      <c r="O765" s="310"/>
      <c r="P765" s="310"/>
      <c r="Q765" s="320"/>
      <c r="R765" s="320"/>
      <c r="S765" s="298"/>
      <c r="T765" s="299"/>
      <c r="U765" s="298"/>
      <c r="V765" s="299"/>
      <c r="W765" s="296"/>
      <c r="X765" s="297"/>
      <c r="Y765" s="296"/>
      <c r="Z765" s="297"/>
      <c r="AA765" s="298"/>
      <c r="AB765" s="299"/>
      <c r="AC765" s="298"/>
      <c r="AD765" s="299"/>
      <c r="AE765" s="296"/>
      <c r="AF765" s="297"/>
      <c r="AG765" s="296"/>
      <c r="AH765" s="297"/>
      <c r="AI765" s="298"/>
      <c r="AJ765" s="299"/>
      <c r="AK765" s="298"/>
      <c r="AL765" s="299"/>
      <c r="AM765" s="296"/>
      <c r="AN765" s="297"/>
      <c r="AO765" s="296"/>
      <c r="AP765" s="297"/>
      <c r="AQ765" s="298"/>
      <c r="AR765" s="299"/>
      <c r="AS765" s="298"/>
      <c r="AT765" s="299"/>
      <c r="AU765" s="296"/>
      <c r="AV765" s="297"/>
      <c r="AW765" s="296"/>
      <c r="AX765" s="297"/>
      <c r="AY765" s="298"/>
      <c r="AZ765" s="299"/>
      <c r="BA765" s="298"/>
      <c r="BB765" s="299"/>
      <c r="BC765" s="296"/>
      <c r="BD765" s="297"/>
      <c r="BE765" s="296"/>
      <c r="BF765" s="297"/>
      <c r="BG765" s="298"/>
      <c r="BH765" s="299"/>
      <c r="BI765" s="298"/>
      <c r="BJ765" s="299"/>
      <c r="BK765" s="296"/>
      <c r="BL765" s="297"/>
      <c r="BM765" s="296"/>
      <c r="BN765" s="297"/>
      <c r="BO765" s="300"/>
      <c r="BP765" s="300"/>
      <c r="BQ765" s="300"/>
      <c r="BR765" s="66"/>
      <c r="BS765" s="301"/>
      <c r="BT765" s="302"/>
      <c r="BU765" s="324"/>
      <c r="BV765" s="324"/>
      <c r="BW765" s="324"/>
      <c r="BX765" s="324"/>
      <c r="BY765" s="324"/>
      <c r="BZ765" s="324"/>
      <c r="CA765" s="324"/>
      <c r="CB765" s="293"/>
      <c r="CC765" s="294"/>
      <c r="CD765" s="294"/>
      <c r="CE765" s="294"/>
      <c r="CF765" s="294"/>
      <c r="CG765" s="294"/>
      <c r="CH765" s="295"/>
      <c r="CI765" s="62">
        <f t="shared" si="36"/>
        <v>0</v>
      </c>
    </row>
    <row r="766" spans="1:87" ht="35.1" customHeight="1" x14ac:dyDescent="0.25">
      <c r="A766" s="40">
        <f t="shared" si="37"/>
        <v>754</v>
      </c>
      <c r="B766" s="304"/>
      <c r="C766" s="304"/>
      <c r="D766" s="305"/>
      <c r="E766" s="305"/>
      <c r="F766" s="305"/>
      <c r="G766" s="306"/>
      <c r="H766" s="307"/>
      <c r="I766" s="47"/>
      <c r="J766" s="72"/>
      <c r="K766" s="308"/>
      <c r="L766" s="308"/>
      <c r="M766" s="309"/>
      <c r="N766" s="309"/>
      <c r="O766" s="310"/>
      <c r="P766" s="310"/>
      <c r="Q766" s="311"/>
      <c r="R766" s="311"/>
      <c r="S766" s="298"/>
      <c r="T766" s="299"/>
      <c r="U766" s="298"/>
      <c r="V766" s="299"/>
      <c r="W766" s="312"/>
      <c r="X766" s="313"/>
      <c r="Y766" s="312"/>
      <c r="Z766" s="313"/>
      <c r="AA766" s="298"/>
      <c r="AB766" s="299"/>
      <c r="AC766" s="298"/>
      <c r="AD766" s="299"/>
      <c r="AE766" s="312"/>
      <c r="AF766" s="313"/>
      <c r="AG766" s="312"/>
      <c r="AH766" s="313"/>
      <c r="AI766" s="298"/>
      <c r="AJ766" s="299"/>
      <c r="AK766" s="298"/>
      <c r="AL766" s="299"/>
      <c r="AM766" s="312"/>
      <c r="AN766" s="313"/>
      <c r="AO766" s="312"/>
      <c r="AP766" s="313"/>
      <c r="AQ766" s="298"/>
      <c r="AR766" s="299"/>
      <c r="AS766" s="298"/>
      <c r="AT766" s="299"/>
      <c r="AU766" s="312"/>
      <c r="AV766" s="313"/>
      <c r="AW766" s="312"/>
      <c r="AX766" s="313"/>
      <c r="AY766" s="298"/>
      <c r="AZ766" s="299"/>
      <c r="BA766" s="298"/>
      <c r="BB766" s="299"/>
      <c r="BC766" s="312"/>
      <c r="BD766" s="313"/>
      <c r="BE766" s="312"/>
      <c r="BF766" s="313"/>
      <c r="BG766" s="298"/>
      <c r="BH766" s="299"/>
      <c r="BI766" s="298"/>
      <c r="BJ766" s="299"/>
      <c r="BK766" s="312"/>
      <c r="BL766" s="313"/>
      <c r="BM766" s="312"/>
      <c r="BN766" s="313"/>
      <c r="BO766" s="300"/>
      <c r="BP766" s="300"/>
      <c r="BQ766" s="300"/>
      <c r="BR766" s="66"/>
      <c r="BS766" s="314"/>
      <c r="BT766" s="315"/>
      <c r="BU766" s="324"/>
      <c r="BV766" s="324"/>
      <c r="BW766" s="324"/>
      <c r="BX766" s="324"/>
      <c r="BY766" s="324"/>
      <c r="BZ766" s="324"/>
      <c r="CA766" s="324"/>
      <c r="CB766" s="293"/>
      <c r="CC766" s="294"/>
      <c r="CD766" s="294"/>
      <c r="CE766" s="294"/>
      <c r="CF766" s="294"/>
      <c r="CG766" s="294"/>
      <c r="CH766" s="295"/>
      <c r="CI766" s="62">
        <f t="shared" si="36"/>
        <v>0</v>
      </c>
    </row>
    <row r="767" spans="1:87" ht="35.1" customHeight="1" x14ac:dyDescent="0.25">
      <c r="A767" s="40">
        <f t="shared" si="37"/>
        <v>755</v>
      </c>
      <c r="B767" s="305"/>
      <c r="C767" s="305"/>
      <c r="D767" s="316"/>
      <c r="E767" s="316"/>
      <c r="F767" s="316"/>
      <c r="G767" s="317"/>
      <c r="H767" s="318"/>
      <c r="I767" s="47"/>
      <c r="J767" s="71"/>
      <c r="K767" s="308"/>
      <c r="L767" s="308"/>
      <c r="M767" s="319"/>
      <c r="N767" s="319"/>
      <c r="O767" s="310"/>
      <c r="P767" s="310"/>
      <c r="Q767" s="320"/>
      <c r="R767" s="320"/>
      <c r="S767" s="298"/>
      <c r="T767" s="299"/>
      <c r="U767" s="298"/>
      <c r="V767" s="299"/>
      <c r="W767" s="296"/>
      <c r="X767" s="297"/>
      <c r="Y767" s="296"/>
      <c r="Z767" s="297"/>
      <c r="AA767" s="298"/>
      <c r="AB767" s="299"/>
      <c r="AC767" s="298"/>
      <c r="AD767" s="299"/>
      <c r="AE767" s="296"/>
      <c r="AF767" s="297"/>
      <c r="AG767" s="296"/>
      <c r="AH767" s="297"/>
      <c r="AI767" s="298"/>
      <c r="AJ767" s="299"/>
      <c r="AK767" s="298"/>
      <c r="AL767" s="299"/>
      <c r="AM767" s="296"/>
      <c r="AN767" s="297"/>
      <c r="AO767" s="296"/>
      <c r="AP767" s="297"/>
      <c r="AQ767" s="298"/>
      <c r="AR767" s="299"/>
      <c r="AS767" s="298"/>
      <c r="AT767" s="299"/>
      <c r="AU767" s="296"/>
      <c r="AV767" s="297"/>
      <c r="AW767" s="296"/>
      <c r="AX767" s="297"/>
      <c r="AY767" s="298"/>
      <c r="AZ767" s="299"/>
      <c r="BA767" s="298"/>
      <c r="BB767" s="299"/>
      <c r="BC767" s="296"/>
      <c r="BD767" s="297"/>
      <c r="BE767" s="296"/>
      <c r="BF767" s="297"/>
      <c r="BG767" s="298"/>
      <c r="BH767" s="299"/>
      <c r="BI767" s="298"/>
      <c r="BJ767" s="299"/>
      <c r="BK767" s="296"/>
      <c r="BL767" s="297"/>
      <c r="BM767" s="296"/>
      <c r="BN767" s="297"/>
      <c r="BO767" s="300"/>
      <c r="BP767" s="300"/>
      <c r="BQ767" s="300"/>
      <c r="BR767" s="66"/>
      <c r="BS767" s="301"/>
      <c r="BT767" s="302"/>
      <c r="BU767" s="324"/>
      <c r="BV767" s="324"/>
      <c r="BW767" s="324"/>
      <c r="BX767" s="324"/>
      <c r="BY767" s="324"/>
      <c r="BZ767" s="324"/>
      <c r="CA767" s="324"/>
      <c r="CB767" s="293"/>
      <c r="CC767" s="294"/>
      <c r="CD767" s="294"/>
      <c r="CE767" s="294"/>
      <c r="CF767" s="294"/>
      <c r="CG767" s="294"/>
      <c r="CH767" s="295"/>
      <c r="CI767" s="62">
        <f t="shared" si="36"/>
        <v>0</v>
      </c>
    </row>
    <row r="768" spans="1:87" ht="35.1" customHeight="1" x14ac:dyDescent="0.25">
      <c r="A768" s="40">
        <f t="shared" si="37"/>
        <v>756</v>
      </c>
      <c r="B768" s="304"/>
      <c r="C768" s="304"/>
      <c r="D768" s="305"/>
      <c r="E768" s="305"/>
      <c r="F768" s="305"/>
      <c r="G768" s="306"/>
      <c r="H768" s="307"/>
      <c r="I768" s="47"/>
      <c r="J768" s="72"/>
      <c r="K768" s="308"/>
      <c r="L768" s="308"/>
      <c r="M768" s="309"/>
      <c r="N768" s="309"/>
      <c r="O768" s="310"/>
      <c r="P768" s="310"/>
      <c r="Q768" s="311"/>
      <c r="R768" s="311"/>
      <c r="S768" s="298"/>
      <c r="T768" s="299"/>
      <c r="U768" s="298"/>
      <c r="V768" s="299"/>
      <c r="W768" s="312"/>
      <c r="X768" s="313"/>
      <c r="Y768" s="312"/>
      <c r="Z768" s="313"/>
      <c r="AA768" s="298"/>
      <c r="AB768" s="299"/>
      <c r="AC768" s="298"/>
      <c r="AD768" s="299"/>
      <c r="AE768" s="312"/>
      <c r="AF768" s="313"/>
      <c r="AG768" s="312"/>
      <c r="AH768" s="313"/>
      <c r="AI768" s="298"/>
      <c r="AJ768" s="299"/>
      <c r="AK768" s="298"/>
      <c r="AL768" s="299"/>
      <c r="AM768" s="312"/>
      <c r="AN768" s="313"/>
      <c r="AO768" s="312"/>
      <c r="AP768" s="313"/>
      <c r="AQ768" s="298"/>
      <c r="AR768" s="299"/>
      <c r="AS768" s="298"/>
      <c r="AT768" s="299"/>
      <c r="AU768" s="312"/>
      <c r="AV768" s="313"/>
      <c r="AW768" s="312"/>
      <c r="AX768" s="313"/>
      <c r="AY768" s="298"/>
      <c r="AZ768" s="299"/>
      <c r="BA768" s="298"/>
      <c r="BB768" s="299"/>
      <c r="BC768" s="312"/>
      <c r="BD768" s="313"/>
      <c r="BE768" s="312"/>
      <c r="BF768" s="313"/>
      <c r="BG768" s="298"/>
      <c r="BH768" s="299"/>
      <c r="BI768" s="298"/>
      <c r="BJ768" s="299"/>
      <c r="BK768" s="312"/>
      <c r="BL768" s="313"/>
      <c r="BM768" s="312"/>
      <c r="BN768" s="313"/>
      <c r="BO768" s="300"/>
      <c r="BP768" s="300"/>
      <c r="BQ768" s="300"/>
      <c r="BR768" s="66"/>
      <c r="BS768" s="314"/>
      <c r="BT768" s="315"/>
      <c r="BU768" s="324"/>
      <c r="BV768" s="324"/>
      <c r="BW768" s="324"/>
      <c r="BX768" s="324"/>
      <c r="BY768" s="324"/>
      <c r="BZ768" s="324"/>
      <c r="CA768" s="324"/>
      <c r="CB768" s="293"/>
      <c r="CC768" s="294"/>
      <c r="CD768" s="294"/>
      <c r="CE768" s="294"/>
      <c r="CF768" s="294"/>
      <c r="CG768" s="294"/>
      <c r="CH768" s="295"/>
      <c r="CI768" s="62">
        <f t="shared" si="36"/>
        <v>0</v>
      </c>
    </row>
    <row r="769" spans="1:87" ht="35.1" customHeight="1" x14ac:dyDescent="0.25">
      <c r="A769" s="40">
        <f>ROW(A757)</f>
        <v>757</v>
      </c>
      <c r="B769" s="305"/>
      <c r="C769" s="305"/>
      <c r="D769" s="316"/>
      <c r="E769" s="316"/>
      <c r="F769" s="316"/>
      <c r="G769" s="317"/>
      <c r="H769" s="318"/>
      <c r="I769" s="47"/>
      <c r="J769" s="71"/>
      <c r="K769" s="308"/>
      <c r="L769" s="308"/>
      <c r="M769" s="319"/>
      <c r="N769" s="319"/>
      <c r="O769" s="310"/>
      <c r="P769" s="310"/>
      <c r="Q769" s="320"/>
      <c r="R769" s="320"/>
      <c r="S769" s="298"/>
      <c r="T769" s="299"/>
      <c r="U769" s="298"/>
      <c r="V769" s="299"/>
      <c r="W769" s="296"/>
      <c r="X769" s="297"/>
      <c r="Y769" s="296"/>
      <c r="Z769" s="297"/>
      <c r="AA769" s="298"/>
      <c r="AB769" s="299"/>
      <c r="AC769" s="298"/>
      <c r="AD769" s="299"/>
      <c r="AE769" s="296"/>
      <c r="AF769" s="297"/>
      <c r="AG769" s="296"/>
      <c r="AH769" s="297"/>
      <c r="AI769" s="298"/>
      <c r="AJ769" s="299"/>
      <c r="AK769" s="298"/>
      <c r="AL769" s="299"/>
      <c r="AM769" s="296"/>
      <c r="AN769" s="297"/>
      <c r="AO769" s="296"/>
      <c r="AP769" s="297"/>
      <c r="AQ769" s="298"/>
      <c r="AR769" s="299"/>
      <c r="AS769" s="298"/>
      <c r="AT769" s="299"/>
      <c r="AU769" s="296"/>
      <c r="AV769" s="297"/>
      <c r="AW769" s="296"/>
      <c r="AX769" s="297"/>
      <c r="AY769" s="298"/>
      <c r="AZ769" s="299"/>
      <c r="BA769" s="298"/>
      <c r="BB769" s="299"/>
      <c r="BC769" s="296"/>
      <c r="BD769" s="297"/>
      <c r="BE769" s="296"/>
      <c r="BF769" s="297"/>
      <c r="BG769" s="298"/>
      <c r="BH769" s="299"/>
      <c r="BI769" s="298"/>
      <c r="BJ769" s="299"/>
      <c r="BK769" s="296"/>
      <c r="BL769" s="297"/>
      <c r="BM769" s="296"/>
      <c r="BN769" s="297"/>
      <c r="BO769" s="321"/>
      <c r="BP769" s="322"/>
      <c r="BQ769" s="323"/>
      <c r="BR769" s="66"/>
      <c r="BS769" s="301"/>
      <c r="BT769" s="302"/>
      <c r="BU769" s="324"/>
      <c r="BV769" s="324"/>
      <c r="BW769" s="324"/>
      <c r="BX769" s="324"/>
      <c r="BY769" s="324"/>
      <c r="BZ769" s="324"/>
      <c r="CA769" s="324"/>
      <c r="CB769" s="293"/>
      <c r="CC769" s="294"/>
      <c r="CD769" s="294"/>
      <c r="CE769" s="294"/>
      <c r="CF769" s="294"/>
      <c r="CG769" s="294"/>
      <c r="CH769" s="295"/>
      <c r="CI769" s="62">
        <f t="shared" si="36"/>
        <v>0</v>
      </c>
    </row>
    <row r="770" spans="1:87" ht="35.1" customHeight="1" x14ac:dyDescent="0.25">
      <c r="A770" s="40">
        <f t="shared" ref="A770:A796" si="38">ROW(A758)</f>
        <v>758</v>
      </c>
      <c r="B770" s="304"/>
      <c r="C770" s="304"/>
      <c r="D770" s="305"/>
      <c r="E770" s="305"/>
      <c r="F770" s="305"/>
      <c r="G770" s="306"/>
      <c r="H770" s="307"/>
      <c r="I770" s="47"/>
      <c r="J770" s="72"/>
      <c r="K770" s="308"/>
      <c r="L770" s="308"/>
      <c r="M770" s="309"/>
      <c r="N770" s="309"/>
      <c r="O770" s="310"/>
      <c r="P770" s="310"/>
      <c r="Q770" s="311"/>
      <c r="R770" s="311"/>
      <c r="S770" s="298"/>
      <c r="T770" s="299"/>
      <c r="U770" s="298"/>
      <c r="V770" s="299"/>
      <c r="W770" s="312"/>
      <c r="X770" s="313"/>
      <c r="Y770" s="312"/>
      <c r="Z770" s="313"/>
      <c r="AA770" s="298"/>
      <c r="AB770" s="299"/>
      <c r="AC770" s="298"/>
      <c r="AD770" s="299"/>
      <c r="AE770" s="312"/>
      <c r="AF770" s="313"/>
      <c r="AG770" s="312"/>
      <c r="AH770" s="313"/>
      <c r="AI770" s="298"/>
      <c r="AJ770" s="299"/>
      <c r="AK770" s="298"/>
      <c r="AL770" s="299"/>
      <c r="AM770" s="312"/>
      <c r="AN770" s="313"/>
      <c r="AO770" s="312"/>
      <c r="AP770" s="313"/>
      <c r="AQ770" s="298"/>
      <c r="AR770" s="299"/>
      <c r="AS770" s="298"/>
      <c r="AT770" s="299"/>
      <c r="AU770" s="312"/>
      <c r="AV770" s="313"/>
      <c r="AW770" s="312"/>
      <c r="AX770" s="313"/>
      <c r="AY770" s="298"/>
      <c r="AZ770" s="299"/>
      <c r="BA770" s="298"/>
      <c r="BB770" s="299"/>
      <c r="BC770" s="312"/>
      <c r="BD770" s="313"/>
      <c r="BE770" s="312"/>
      <c r="BF770" s="313"/>
      <c r="BG770" s="298"/>
      <c r="BH770" s="299"/>
      <c r="BI770" s="298"/>
      <c r="BJ770" s="299"/>
      <c r="BK770" s="312"/>
      <c r="BL770" s="313"/>
      <c r="BM770" s="312"/>
      <c r="BN770" s="313"/>
      <c r="BO770" s="300"/>
      <c r="BP770" s="300"/>
      <c r="BQ770" s="300"/>
      <c r="BR770" s="66"/>
      <c r="BS770" s="314"/>
      <c r="BT770" s="315"/>
      <c r="BU770" s="324"/>
      <c r="BV770" s="324"/>
      <c r="BW770" s="324"/>
      <c r="BX770" s="324"/>
      <c r="BY770" s="324"/>
      <c r="BZ770" s="324"/>
      <c r="CA770" s="324"/>
      <c r="CB770" s="293"/>
      <c r="CC770" s="294"/>
      <c r="CD770" s="294"/>
      <c r="CE770" s="294"/>
      <c r="CF770" s="294"/>
      <c r="CG770" s="294"/>
      <c r="CH770" s="295"/>
      <c r="CI770" s="62">
        <f t="shared" si="36"/>
        <v>0</v>
      </c>
    </row>
    <row r="771" spans="1:87" ht="35.1" customHeight="1" x14ac:dyDescent="0.25">
      <c r="A771" s="40">
        <f t="shared" si="38"/>
        <v>759</v>
      </c>
      <c r="B771" s="305"/>
      <c r="C771" s="305"/>
      <c r="D771" s="316"/>
      <c r="E771" s="316"/>
      <c r="F771" s="316"/>
      <c r="G771" s="317"/>
      <c r="H771" s="318"/>
      <c r="I771" s="47"/>
      <c r="J771" s="71"/>
      <c r="K771" s="308"/>
      <c r="L771" s="308"/>
      <c r="M771" s="319"/>
      <c r="N771" s="319"/>
      <c r="O771" s="310"/>
      <c r="P771" s="310"/>
      <c r="Q771" s="320"/>
      <c r="R771" s="320"/>
      <c r="S771" s="298"/>
      <c r="T771" s="299"/>
      <c r="U771" s="298"/>
      <c r="V771" s="299"/>
      <c r="W771" s="296"/>
      <c r="X771" s="297"/>
      <c r="Y771" s="296"/>
      <c r="Z771" s="297"/>
      <c r="AA771" s="298"/>
      <c r="AB771" s="299"/>
      <c r="AC771" s="298"/>
      <c r="AD771" s="299"/>
      <c r="AE771" s="296"/>
      <c r="AF771" s="297"/>
      <c r="AG771" s="296"/>
      <c r="AH771" s="297"/>
      <c r="AI771" s="298"/>
      <c r="AJ771" s="299"/>
      <c r="AK771" s="298"/>
      <c r="AL771" s="299"/>
      <c r="AM771" s="296"/>
      <c r="AN771" s="297"/>
      <c r="AO771" s="296"/>
      <c r="AP771" s="297"/>
      <c r="AQ771" s="298"/>
      <c r="AR771" s="299"/>
      <c r="AS771" s="298"/>
      <c r="AT771" s="299"/>
      <c r="AU771" s="296"/>
      <c r="AV771" s="297"/>
      <c r="AW771" s="296"/>
      <c r="AX771" s="297"/>
      <c r="AY771" s="298"/>
      <c r="AZ771" s="299"/>
      <c r="BA771" s="298"/>
      <c r="BB771" s="299"/>
      <c r="BC771" s="296"/>
      <c r="BD771" s="297"/>
      <c r="BE771" s="296"/>
      <c r="BF771" s="297"/>
      <c r="BG771" s="298"/>
      <c r="BH771" s="299"/>
      <c r="BI771" s="298"/>
      <c r="BJ771" s="299"/>
      <c r="BK771" s="296"/>
      <c r="BL771" s="297"/>
      <c r="BM771" s="296"/>
      <c r="BN771" s="297"/>
      <c r="BO771" s="300"/>
      <c r="BP771" s="300"/>
      <c r="BQ771" s="300"/>
      <c r="BR771" s="66"/>
      <c r="BS771" s="301"/>
      <c r="BT771" s="302"/>
      <c r="BU771" s="324"/>
      <c r="BV771" s="324"/>
      <c r="BW771" s="324"/>
      <c r="BX771" s="324"/>
      <c r="BY771" s="324"/>
      <c r="BZ771" s="324"/>
      <c r="CA771" s="324"/>
      <c r="CB771" s="293"/>
      <c r="CC771" s="294"/>
      <c r="CD771" s="294"/>
      <c r="CE771" s="294"/>
      <c r="CF771" s="294"/>
      <c r="CG771" s="294"/>
      <c r="CH771" s="295"/>
      <c r="CI771" s="62">
        <f t="shared" si="36"/>
        <v>0</v>
      </c>
    </row>
    <row r="772" spans="1:87" ht="35.1" customHeight="1" x14ac:dyDescent="0.25">
      <c r="A772" s="40">
        <f t="shared" si="38"/>
        <v>760</v>
      </c>
      <c r="B772" s="304"/>
      <c r="C772" s="304"/>
      <c r="D772" s="305"/>
      <c r="E772" s="305"/>
      <c r="F772" s="305"/>
      <c r="G772" s="306"/>
      <c r="H772" s="307"/>
      <c r="I772" s="47"/>
      <c r="J772" s="72"/>
      <c r="K772" s="308"/>
      <c r="L772" s="308"/>
      <c r="M772" s="309"/>
      <c r="N772" s="309"/>
      <c r="O772" s="310"/>
      <c r="P772" s="310"/>
      <c r="Q772" s="311"/>
      <c r="R772" s="311"/>
      <c r="S772" s="298"/>
      <c r="T772" s="299"/>
      <c r="U772" s="298"/>
      <c r="V772" s="299"/>
      <c r="W772" s="312"/>
      <c r="X772" s="313"/>
      <c r="Y772" s="312"/>
      <c r="Z772" s="313"/>
      <c r="AA772" s="298"/>
      <c r="AB772" s="299"/>
      <c r="AC772" s="298"/>
      <c r="AD772" s="299"/>
      <c r="AE772" s="312"/>
      <c r="AF772" s="313"/>
      <c r="AG772" s="312"/>
      <c r="AH772" s="313"/>
      <c r="AI772" s="298"/>
      <c r="AJ772" s="299"/>
      <c r="AK772" s="298"/>
      <c r="AL772" s="299"/>
      <c r="AM772" s="312"/>
      <c r="AN772" s="313"/>
      <c r="AO772" s="312"/>
      <c r="AP772" s="313"/>
      <c r="AQ772" s="298"/>
      <c r="AR772" s="299"/>
      <c r="AS772" s="298"/>
      <c r="AT772" s="299"/>
      <c r="AU772" s="312"/>
      <c r="AV772" s="313"/>
      <c r="AW772" s="312"/>
      <c r="AX772" s="313"/>
      <c r="AY772" s="298"/>
      <c r="AZ772" s="299"/>
      <c r="BA772" s="298"/>
      <c r="BB772" s="299"/>
      <c r="BC772" s="312"/>
      <c r="BD772" s="313"/>
      <c r="BE772" s="312"/>
      <c r="BF772" s="313"/>
      <c r="BG772" s="298"/>
      <c r="BH772" s="299"/>
      <c r="BI772" s="298"/>
      <c r="BJ772" s="299"/>
      <c r="BK772" s="312"/>
      <c r="BL772" s="313"/>
      <c r="BM772" s="312"/>
      <c r="BN772" s="313"/>
      <c r="BO772" s="300"/>
      <c r="BP772" s="300"/>
      <c r="BQ772" s="300"/>
      <c r="BR772" s="66"/>
      <c r="BS772" s="314"/>
      <c r="BT772" s="315"/>
      <c r="BU772" s="324"/>
      <c r="BV772" s="324"/>
      <c r="BW772" s="324"/>
      <c r="BX772" s="324"/>
      <c r="BY772" s="324"/>
      <c r="BZ772" s="324"/>
      <c r="CA772" s="324"/>
      <c r="CB772" s="293"/>
      <c r="CC772" s="294"/>
      <c r="CD772" s="294"/>
      <c r="CE772" s="294"/>
      <c r="CF772" s="294"/>
      <c r="CG772" s="294"/>
      <c r="CH772" s="295"/>
      <c r="CI772" s="62">
        <f t="shared" si="36"/>
        <v>0</v>
      </c>
    </row>
    <row r="773" spans="1:87" ht="35.1" customHeight="1" x14ac:dyDescent="0.25">
      <c r="A773" s="40">
        <f t="shared" si="38"/>
        <v>761</v>
      </c>
      <c r="B773" s="305"/>
      <c r="C773" s="305"/>
      <c r="D773" s="316"/>
      <c r="E773" s="316"/>
      <c r="F773" s="316"/>
      <c r="G773" s="317"/>
      <c r="H773" s="318"/>
      <c r="I773" s="47"/>
      <c r="J773" s="71"/>
      <c r="K773" s="308"/>
      <c r="L773" s="308"/>
      <c r="M773" s="319"/>
      <c r="N773" s="319"/>
      <c r="O773" s="310"/>
      <c r="P773" s="310"/>
      <c r="Q773" s="320"/>
      <c r="R773" s="320"/>
      <c r="S773" s="298"/>
      <c r="T773" s="299"/>
      <c r="U773" s="298"/>
      <c r="V773" s="299"/>
      <c r="W773" s="296"/>
      <c r="X773" s="297"/>
      <c r="Y773" s="296"/>
      <c r="Z773" s="297"/>
      <c r="AA773" s="298"/>
      <c r="AB773" s="299"/>
      <c r="AC773" s="298"/>
      <c r="AD773" s="299"/>
      <c r="AE773" s="296"/>
      <c r="AF773" s="297"/>
      <c r="AG773" s="296"/>
      <c r="AH773" s="297"/>
      <c r="AI773" s="298"/>
      <c r="AJ773" s="299"/>
      <c r="AK773" s="298"/>
      <c r="AL773" s="299"/>
      <c r="AM773" s="296"/>
      <c r="AN773" s="297"/>
      <c r="AO773" s="296"/>
      <c r="AP773" s="297"/>
      <c r="AQ773" s="298"/>
      <c r="AR773" s="299"/>
      <c r="AS773" s="298"/>
      <c r="AT773" s="299"/>
      <c r="AU773" s="296"/>
      <c r="AV773" s="297"/>
      <c r="AW773" s="296"/>
      <c r="AX773" s="297"/>
      <c r="AY773" s="298"/>
      <c r="AZ773" s="299"/>
      <c r="BA773" s="298"/>
      <c r="BB773" s="299"/>
      <c r="BC773" s="296"/>
      <c r="BD773" s="297"/>
      <c r="BE773" s="296"/>
      <c r="BF773" s="297"/>
      <c r="BG773" s="298"/>
      <c r="BH773" s="299"/>
      <c r="BI773" s="298"/>
      <c r="BJ773" s="299"/>
      <c r="BK773" s="296"/>
      <c r="BL773" s="297"/>
      <c r="BM773" s="296"/>
      <c r="BN773" s="297"/>
      <c r="BO773" s="300"/>
      <c r="BP773" s="300"/>
      <c r="BQ773" s="300"/>
      <c r="BR773" s="66"/>
      <c r="BS773" s="301"/>
      <c r="BT773" s="302"/>
      <c r="BU773" s="324"/>
      <c r="BV773" s="324"/>
      <c r="BW773" s="324"/>
      <c r="BX773" s="324"/>
      <c r="BY773" s="324"/>
      <c r="BZ773" s="324"/>
      <c r="CA773" s="324"/>
      <c r="CB773" s="293"/>
      <c r="CC773" s="294"/>
      <c r="CD773" s="294"/>
      <c r="CE773" s="294"/>
      <c r="CF773" s="294"/>
      <c r="CG773" s="294"/>
      <c r="CH773" s="295"/>
      <c r="CI773" s="62">
        <f t="shared" si="36"/>
        <v>0</v>
      </c>
    </row>
    <row r="774" spans="1:87" ht="35.1" customHeight="1" x14ac:dyDescent="0.25">
      <c r="A774" s="40">
        <f t="shared" si="38"/>
        <v>762</v>
      </c>
      <c r="B774" s="304"/>
      <c r="C774" s="304"/>
      <c r="D774" s="305"/>
      <c r="E774" s="305"/>
      <c r="F774" s="305"/>
      <c r="G774" s="306"/>
      <c r="H774" s="307"/>
      <c r="I774" s="47"/>
      <c r="J774" s="72"/>
      <c r="K774" s="308"/>
      <c r="L774" s="308"/>
      <c r="M774" s="309"/>
      <c r="N774" s="309"/>
      <c r="O774" s="310"/>
      <c r="P774" s="310"/>
      <c r="Q774" s="311"/>
      <c r="R774" s="311"/>
      <c r="S774" s="298"/>
      <c r="T774" s="299"/>
      <c r="U774" s="298"/>
      <c r="V774" s="299"/>
      <c r="W774" s="312"/>
      <c r="X774" s="313"/>
      <c r="Y774" s="312"/>
      <c r="Z774" s="313"/>
      <c r="AA774" s="298"/>
      <c r="AB774" s="299"/>
      <c r="AC774" s="298"/>
      <c r="AD774" s="299"/>
      <c r="AE774" s="312"/>
      <c r="AF774" s="313"/>
      <c r="AG774" s="312"/>
      <c r="AH774" s="313"/>
      <c r="AI774" s="298"/>
      <c r="AJ774" s="299"/>
      <c r="AK774" s="298"/>
      <c r="AL774" s="299"/>
      <c r="AM774" s="312"/>
      <c r="AN774" s="313"/>
      <c r="AO774" s="312"/>
      <c r="AP774" s="313"/>
      <c r="AQ774" s="298"/>
      <c r="AR774" s="299"/>
      <c r="AS774" s="298"/>
      <c r="AT774" s="299"/>
      <c r="AU774" s="312"/>
      <c r="AV774" s="313"/>
      <c r="AW774" s="312"/>
      <c r="AX774" s="313"/>
      <c r="AY774" s="298"/>
      <c r="AZ774" s="299"/>
      <c r="BA774" s="298"/>
      <c r="BB774" s="299"/>
      <c r="BC774" s="312"/>
      <c r="BD774" s="313"/>
      <c r="BE774" s="312"/>
      <c r="BF774" s="313"/>
      <c r="BG774" s="298"/>
      <c r="BH774" s="299"/>
      <c r="BI774" s="298"/>
      <c r="BJ774" s="299"/>
      <c r="BK774" s="312"/>
      <c r="BL774" s="313"/>
      <c r="BM774" s="312"/>
      <c r="BN774" s="313"/>
      <c r="BO774" s="300"/>
      <c r="BP774" s="300"/>
      <c r="BQ774" s="300"/>
      <c r="BR774" s="66"/>
      <c r="BS774" s="314"/>
      <c r="BT774" s="315"/>
      <c r="BU774" s="324"/>
      <c r="BV774" s="324"/>
      <c r="BW774" s="324"/>
      <c r="BX774" s="324"/>
      <c r="BY774" s="324"/>
      <c r="BZ774" s="324"/>
      <c r="CA774" s="324"/>
      <c r="CB774" s="293"/>
      <c r="CC774" s="294"/>
      <c r="CD774" s="294"/>
      <c r="CE774" s="294"/>
      <c r="CF774" s="294"/>
      <c r="CG774" s="294"/>
      <c r="CH774" s="295"/>
      <c r="CI774" s="62">
        <f t="shared" si="36"/>
        <v>0</v>
      </c>
    </row>
    <row r="775" spans="1:87" ht="35.1" customHeight="1" x14ac:dyDescent="0.25">
      <c r="A775" s="40">
        <f t="shared" si="38"/>
        <v>763</v>
      </c>
      <c r="B775" s="305"/>
      <c r="C775" s="305"/>
      <c r="D775" s="316"/>
      <c r="E775" s="316"/>
      <c r="F775" s="316"/>
      <c r="G775" s="317"/>
      <c r="H775" s="318"/>
      <c r="I775" s="47"/>
      <c r="J775" s="71"/>
      <c r="K775" s="308"/>
      <c r="L775" s="308"/>
      <c r="M775" s="319"/>
      <c r="N775" s="319"/>
      <c r="O775" s="310"/>
      <c r="P775" s="310"/>
      <c r="Q775" s="320"/>
      <c r="R775" s="320"/>
      <c r="S775" s="298"/>
      <c r="T775" s="299"/>
      <c r="U775" s="298"/>
      <c r="V775" s="299"/>
      <c r="W775" s="296"/>
      <c r="X775" s="297"/>
      <c r="Y775" s="296"/>
      <c r="Z775" s="297"/>
      <c r="AA775" s="298"/>
      <c r="AB775" s="299"/>
      <c r="AC775" s="298"/>
      <c r="AD775" s="299"/>
      <c r="AE775" s="296"/>
      <c r="AF775" s="297"/>
      <c r="AG775" s="296"/>
      <c r="AH775" s="297"/>
      <c r="AI775" s="298"/>
      <c r="AJ775" s="299"/>
      <c r="AK775" s="298"/>
      <c r="AL775" s="299"/>
      <c r="AM775" s="296"/>
      <c r="AN775" s="297"/>
      <c r="AO775" s="296"/>
      <c r="AP775" s="297"/>
      <c r="AQ775" s="298"/>
      <c r="AR775" s="299"/>
      <c r="AS775" s="298"/>
      <c r="AT775" s="299"/>
      <c r="AU775" s="296"/>
      <c r="AV775" s="297"/>
      <c r="AW775" s="296"/>
      <c r="AX775" s="297"/>
      <c r="AY775" s="298"/>
      <c r="AZ775" s="299"/>
      <c r="BA775" s="298"/>
      <c r="BB775" s="299"/>
      <c r="BC775" s="296"/>
      <c r="BD775" s="297"/>
      <c r="BE775" s="296"/>
      <c r="BF775" s="297"/>
      <c r="BG775" s="298"/>
      <c r="BH775" s="299"/>
      <c r="BI775" s="298"/>
      <c r="BJ775" s="299"/>
      <c r="BK775" s="296"/>
      <c r="BL775" s="297"/>
      <c r="BM775" s="296"/>
      <c r="BN775" s="297"/>
      <c r="BO775" s="300"/>
      <c r="BP775" s="300"/>
      <c r="BQ775" s="300"/>
      <c r="BR775" s="66"/>
      <c r="BS775" s="301"/>
      <c r="BT775" s="302"/>
      <c r="BU775" s="324"/>
      <c r="BV775" s="324"/>
      <c r="BW775" s="324"/>
      <c r="BX775" s="324"/>
      <c r="BY775" s="324"/>
      <c r="BZ775" s="324"/>
      <c r="CA775" s="324"/>
      <c r="CB775" s="293"/>
      <c r="CC775" s="294"/>
      <c r="CD775" s="294"/>
      <c r="CE775" s="294"/>
      <c r="CF775" s="294"/>
      <c r="CG775" s="294"/>
      <c r="CH775" s="295"/>
      <c r="CI775" s="62">
        <f t="shared" si="36"/>
        <v>0</v>
      </c>
    </row>
    <row r="776" spans="1:87" ht="35.1" customHeight="1" x14ac:dyDescent="0.25">
      <c r="A776" s="40">
        <f t="shared" si="38"/>
        <v>764</v>
      </c>
      <c r="B776" s="304"/>
      <c r="C776" s="304"/>
      <c r="D776" s="305"/>
      <c r="E776" s="305"/>
      <c r="F776" s="305"/>
      <c r="G776" s="306"/>
      <c r="H776" s="307"/>
      <c r="I776" s="47"/>
      <c r="J776" s="72"/>
      <c r="K776" s="308"/>
      <c r="L776" s="308"/>
      <c r="M776" s="309"/>
      <c r="N776" s="309"/>
      <c r="O776" s="310"/>
      <c r="P776" s="310"/>
      <c r="Q776" s="311"/>
      <c r="R776" s="311"/>
      <c r="S776" s="298"/>
      <c r="T776" s="299"/>
      <c r="U776" s="298"/>
      <c r="V776" s="299"/>
      <c r="W776" s="312"/>
      <c r="X776" s="313"/>
      <c r="Y776" s="312"/>
      <c r="Z776" s="313"/>
      <c r="AA776" s="298"/>
      <c r="AB776" s="299"/>
      <c r="AC776" s="298"/>
      <c r="AD776" s="299"/>
      <c r="AE776" s="312"/>
      <c r="AF776" s="313"/>
      <c r="AG776" s="312"/>
      <c r="AH776" s="313"/>
      <c r="AI776" s="298"/>
      <c r="AJ776" s="299"/>
      <c r="AK776" s="298"/>
      <c r="AL776" s="299"/>
      <c r="AM776" s="312"/>
      <c r="AN776" s="313"/>
      <c r="AO776" s="312"/>
      <c r="AP776" s="313"/>
      <c r="AQ776" s="298"/>
      <c r="AR776" s="299"/>
      <c r="AS776" s="298"/>
      <c r="AT776" s="299"/>
      <c r="AU776" s="312"/>
      <c r="AV776" s="313"/>
      <c r="AW776" s="312"/>
      <c r="AX776" s="313"/>
      <c r="AY776" s="298"/>
      <c r="AZ776" s="299"/>
      <c r="BA776" s="298"/>
      <c r="BB776" s="299"/>
      <c r="BC776" s="312"/>
      <c r="BD776" s="313"/>
      <c r="BE776" s="312"/>
      <c r="BF776" s="313"/>
      <c r="BG776" s="298"/>
      <c r="BH776" s="299"/>
      <c r="BI776" s="298"/>
      <c r="BJ776" s="299"/>
      <c r="BK776" s="312"/>
      <c r="BL776" s="313"/>
      <c r="BM776" s="312"/>
      <c r="BN776" s="313"/>
      <c r="BO776" s="300"/>
      <c r="BP776" s="300"/>
      <c r="BQ776" s="300"/>
      <c r="BR776" s="66"/>
      <c r="BS776" s="314"/>
      <c r="BT776" s="315"/>
      <c r="BU776" s="324"/>
      <c r="BV776" s="324"/>
      <c r="BW776" s="324"/>
      <c r="BX776" s="324"/>
      <c r="BY776" s="324"/>
      <c r="BZ776" s="324"/>
      <c r="CA776" s="324"/>
      <c r="CB776" s="293"/>
      <c r="CC776" s="294"/>
      <c r="CD776" s="294"/>
      <c r="CE776" s="294"/>
      <c r="CF776" s="294"/>
      <c r="CG776" s="294"/>
      <c r="CH776" s="295"/>
      <c r="CI776" s="62">
        <f t="shared" si="36"/>
        <v>0</v>
      </c>
    </row>
    <row r="777" spans="1:87" ht="35.1" customHeight="1" x14ac:dyDescent="0.25">
      <c r="A777" s="40">
        <f t="shared" si="38"/>
        <v>765</v>
      </c>
      <c r="B777" s="305"/>
      <c r="C777" s="305"/>
      <c r="D777" s="316"/>
      <c r="E777" s="316"/>
      <c r="F777" s="316"/>
      <c r="G777" s="317"/>
      <c r="H777" s="318"/>
      <c r="I777" s="47"/>
      <c r="J777" s="71"/>
      <c r="K777" s="308"/>
      <c r="L777" s="308"/>
      <c r="M777" s="319"/>
      <c r="N777" s="319"/>
      <c r="O777" s="310"/>
      <c r="P777" s="310"/>
      <c r="Q777" s="320"/>
      <c r="R777" s="320"/>
      <c r="S777" s="298"/>
      <c r="T777" s="299"/>
      <c r="U777" s="298"/>
      <c r="V777" s="299"/>
      <c r="W777" s="296"/>
      <c r="X777" s="297"/>
      <c r="Y777" s="296"/>
      <c r="Z777" s="297"/>
      <c r="AA777" s="298"/>
      <c r="AB777" s="299"/>
      <c r="AC777" s="298"/>
      <c r="AD777" s="299"/>
      <c r="AE777" s="296"/>
      <c r="AF777" s="297"/>
      <c r="AG777" s="296"/>
      <c r="AH777" s="297"/>
      <c r="AI777" s="298"/>
      <c r="AJ777" s="299"/>
      <c r="AK777" s="298"/>
      <c r="AL777" s="299"/>
      <c r="AM777" s="296"/>
      <c r="AN777" s="297"/>
      <c r="AO777" s="296"/>
      <c r="AP777" s="297"/>
      <c r="AQ777" s="298"/>
      <c r="AR777" s="299"/>
      <c r="AS777" s="298"/>
      <c r="AT777" s="299"/>
      <c r="AU777" s="296"/>
      <c r="AV777" s="297"/>
      <c r="AW777" s="296"/>
      <c r="AX777" s="297"/>
      <c r="AY777" s="298"/>
      <c r="AZ777" s="299"/>
      <c r="BA777" s="298"/>
      <c r="BB777" s="299"/>
      <c r="BC777" s="296"/>
      <c r="BD777" s="297"/>
      <c r="BE777" s="296"/>
      <c r="BF777" s="297"/>
      <c r="BG777" s="298"/>
      <c r="BH777" s="299"/>
      <c r="BI777" s="298"/>
      <c r="BJ777" s="299"/>
      <c r="BK777" s="296"/>
      <c r="BL777" s="297"/>
      <c r="BM777" s="296"/>
      <c r="BN777" s="297"/>
      <c r="BO777" s="300"/>
      <c r="BP777" s="300"/>
      <c r="BQ777" s="300"/>
      <c r="BR777" s="66"/>
      <c r="BS777" s="301"/>
      <c r="BT777" s="302"/>
      <c r="BU777" s="324"/>
      <c r="BV777" s="324"/>
      <c r="BW777" s="324"/>
      <c r="BX777" s="324"/>
      <c r="BY777" s="324"/>
      <c r="BZ777" s="324"/>
      <c r="CA777" s="324"/>
      <c r="CB777" s="293"/>
      <c r="CC777" s="294"/>
      <c r="CD777" s="294"/>
      <c r="CE777" s="294"/>
      <c r="CF777" s="294"/>
      <c r="CG777" s="294"/>
      <c r="CH777" s="295"/>
      <c r="CI777" s="62">
        <f t="shared" si="36"/>
        <v>0</v>
      </c>
    </row>
    <row r="778" spans="1:87" ht="35.1" customHeight="1" x14ac:dyDescent="0.25">
      <c r="A778" s="40">
        <f t="shared" si="38"/>
        <v>766</v>
      </c>
      <c r="B778" s="304"/>
      <c r="C778" s="304"/>
      <c r="D778" s="305"/>
      <c r="E778" s="305"/>
      <c r="F778" s="305"/>
      <c r="G778" s="306"/>
      <c r="H778" s="307"/>
      <c r="I778" s="47"/>
      <c r="J778" s="72"/>
      <c r="K778" s="308"/>
      <c r="L778" s="308"/>
      <c r="M778" s="309"/>
      <c r="N778" s="309"/>
      <c r="O778" s="310"/>
      <c r="P778" s="310"/>
      <c r="Q778" s="311"/>
      <c r="R778" s="311"/>
      <c r="S778" s="298"/>
      <c r="T778" s="299"/>
      <c r="U778" s="298"/>
      <c r="V778" s="299"/>
      <c r="W778" s="312"/>
      <c r="X778" s="313"/>
      <c r="Y778" s="312"/>
      <c r="Z778" s="313"/>
      <c r="AA778" s="298"/>
      <c r="AB778" s="299"/>
      <c r="AC778" s="298"/>
      <c r="AD778" s="299"/>
      <c r="AE778" s="312"/>
      <c r="AF778" s="313"/>
      <c r="AG778" s="312"/>
      <c r="AH778" s="313"/>
      <c r="AI778" s="298"/>
      <c r="AJ778" s="299"/>
      <c r="AK778" s="298"/>
      <c r="AL778" s="299"/>
      <c r="AM778" s="312"/>
      <c r="AN778" s="313"/>
      <c r="AO778" s="312"/>
      <c r="AP778" s="313"/>
      <c r="AQ778" s="298"/>
      <c r="AR778" s="299"/>
      <c r="AS778" s="298"/>
      <c r="AT778" s="299"/>
      <c r="AU778" s="312"/>
      <c r="AV778" s="313"/>
      <c r="AW778" s="312"/>
      <c r="AX778" s="313"/>
      <c r="AY778" s="298"/>
      <c r="AZ778" s="299"/>
      <c r="BA778" s="298"/>
      <c r="BB778" s="299"/>
      <c r="BC778" s="312"/>
      <c r="BD778" s="313"/>
      <c r="BE778" s="312"/>
      <c r="BF778" s="313"/>
      <c r="BG778" s="298"/>
      <c r="BH778" s="299"/>
      <c r="BI778" s="298"/>
      <c r="BJ778" s="299"/>
      <c r="BK778" s="312"/>
      <c r="BL778" s="313"/>
      <c r="BM778" s="312"/>
      <c r="BN778" s="313"/>
      <c r="BO778" s="300"/>
      <c r="BP778" s="300"/>
      <c r="BQ778" s="300"/>
      <c r="BR778" s="66"/>
      <c r="BS778" s="314"/>
      <c r="BT778" s="315"/>
      <c r="BU778" s="324"/>
      <c r="BV778" s="324"/>
      <c r="BW778" s="324"/>
      <c r="BX778" s="324"/>
      <c r="BY778" s="324"/>
      <c r="BZ778" s="324"/>
      <c r="CA778" s="324"/>
      <c r="CB778" s="293"/>
      <c r="CC778" s="294"/>
      <c r="CD778" s="294"/>
      <c r="CE778" s="294"/>
      <c r="CF778" s="294"/>
      <c r="CG778" s="294"/>
      <c r="CH778" s="295"/>
      <c r="CI778" s="62">
        <f t="shared" si="36"/>
        <v>0</v>
      </c>
    </row>
    <row r="779" spans="1:87" ht="35.1" customHeight="1" x14ac:dyDescent="0.25">
      <c r="A779" s="40">
        <f t="shared" si="38"/>
        <v>767</v>
      </c>
      <c r="B779" s="305"/>
      <c r="C779" s="305"/>
      <c r="D779" s="316"/>
      <c r="E779" s="316"/>
      <c r="F779" s="316"/>
      <c r="G779" s="317"/>
      <c r="H779" s="318"/>
      <c r="I779" s="47"/>
      <c r="J779" s="71"/>
      <c r="K779" s="308"/>
      <c r="L779" s="308"/>
      <c r="M779" s="319"/>
      <c r="N779" s="319"/>
      <c r="O779" s="310"/>
      <c r="P779" s="310"/>
      <c r="Q779" s="320"/>
      <c r="R779" s="320"/>
      <c r="S779" s="298"/>
      <c r="T779" s="299"/>
      <c r="U779" s="298"/>
      <c r="V779" s="299"/>
      <c r="W779" s="296"/>
      <c r="X779" s="297"/>
      <c r="Y779" s="296"/>
      <c r="Z779" s="297"/>
      <c r="AA779" s="298"/>
      <c r="AB779" s="299"/>
      <c r="AC779" s="298"/>
      <c r="AD779" s="299"/>
      <c r="AE779" s="296"/>
      <c r="AF779" s="297"/>
      <c r="AG779" s="296"/>
      <c r="AH779" s="297"/>
      <c r="AI779" s="298"/>
      <c r="AJ779" s="299"/>
      <c r="AK779" s="298"/>
      <c r="AL779" s="299"/>
      <c r="AM779" s="296"/>
      <c r="AN779" s="297"/>
      <c r="AO779" s="296"/>
      <c r="AP779" s="297"/>
      <c r="AQ779" s="298"/>
      <c r="AR779" s="299"/>
      <c r="AS779" s="298"/>
      <c r="AT779" s="299"/>
      <c r="AU779" s="296"/>
      <c r="AV779" s="297"/>
      <c r="AW779" s="296"/>
      <c r="AX779" s="297"/>
      <c r="AY779" s="298"/>
      <c r="AZ779" s="299"/>
      <c r="BA779" s="298"/>
      <c r="BB779" s="299"/>
      <c r="BC779" s="296"/>
      <c r="BD779" s="297"/>
      <c r="BE779" s="296"/>
      <c r="BF779" s="297"/>
      <c r="BG779" s="298"/>
      <c r="BH779" s="299"/>
      <c r="BI779" s="298"/>
      <c r="BJ779" s="299"/>
      <c r="BK779" s="296"/>
      <c r="BL779" s="297"/>
      <c r="BM779" s="296"/>
      <c r="BN779" s="297"/>
      <c r="BO779" s="300"/>
      <c r="BP779" s="300"/>
      <c r="BQ779" s="300"/>
      <c r="BR779" s="66"/>
      <c r="BS779" s="301"/>
      <c r="BT779" s="302"/>
      <c r="BU779" s="324"/>
      <c r="BV779" s="324"/>
      <c r="BW779" s="324"/>
      <c r="BX779" s="324"/>
      <c r="BY779" s="324"/>
      <c r="BZ779" s="324"/>
      <c r="CA779" s="324"/>
      <c r="CB779" s="293"/>
      <c r="CC779" s="294"/>
      <c r="CD779" s="294"/>
      <c r="CE779" s="294"/>
      <c r="CF779" s="294"/>
      <c r="CG779" s="294"/>
      <c r="CH779" s="295"/>
      <c r="CI779" s="62">
        <f t="shared" si="36"/>
        <v>0</v>
      </c>
    </row>
    <row r="780" spans="1:87" ht="35.1" customHeight="1" x14ac:dyDescent="0.25">
      <c r="A780" s="40">
        <f t="shared" si="38"/>
        <v>768</v>
      </c>
      <c r="B780" s="304"/>
      <c r="C780" s="304"/>
      <c r="D780" s="305"/>
      <c r="E780" s="305"/>
      <c r="F780" s="305"/>
      <c r="G780" s="306"/>
      <c r="H780" s="307"/>
      <c r="I780" s="47"/>
      <c r="J780" s="72"/>
      <c r="K780" s="308"/>
      <c r="L780" s="308"/>
      <c r="M780" s="309"/>
      <c r="N780" s="309"/>
      <c r="O780" s="310"/>
      <c r="P780" s="310"/>
      <c r="Q780" s="311"/>
      <c r="R780" s="311"/>
      <c r="S780" s="298"/>
      <c r="T780" s="299"/>
      <c r="U780" s="298"/>
      <c r="V780" s="299"/>
      <c r="W780" s="312"/>
      <c r="X780" s="313"/>
      <c r="Y780" s="312"/>
      <c r="Z780" s="313"/>
      <c r="AA780" s="298"/>
      <c r="AB780" s="299"/>
      <c r="AC780" s="298"/>
      <c r="AD780" s="299"/>
      <c r="AE780" s="312"/>
      <c r="AF780" s="313"/>
      <c r="AG780" s="312"/>
      <c r="AH780" s="313"/>
      <c r="AI780" s="298"/>
      <c r="AJ780" s="299"/>
      <c r="AK780" s="298"/>
      <c r="AL780" s="299"/>
      <c r="AM780" s="312"/>
      <c r="AN780" s="313"/>
      <c r="AO780" s="312"/>
      <c r="AP780" s="313"/>
      <c r="AQ780" s="298"/>
      <c r="AR780" s="299"/>
      <c r="AS780" s="298"/>
      <c r="AT780" s="299"/>
      <c r="AU780" s="312"/>
      <c r="AV780" s="313"/>
      <c r="AW780" s="312"/>
      <c r="AX780" s="313"/>
      <c r="AY780" s="298"/>
      <c r="AZ780" s="299"/>
      <c r="BA780" s="298"/>
      <c r="BB780" s="299"/>
      <c r="BC780" s="312"/>
      <c r="BD780" s="313"/>
      <c r="BE780" s="312"/>
      <c r="BF780" s="313"/>
      <c r="BG780" s="298"/>
      <c r="BH780" s="299"/>
      <c r="BI780" s="298"/>
      <c r="BJ780" s="299"/>
      <c r="BK780" s="312"/>
      <c r="BL780" s="313"/>
      <c r="BM780" s="312"/>
      <c r="BN780" s="313"/>
      <c r="BO780" s="300"/>
      <c r="BP780" s="300"/>
      <c r="BQ780" s="300"/>
      <c r="BR780" s="66"/>
      <c r="BS780" s="314"/>
      <c r="BT780" s="315"/>
      <c r="BU780" s="324"/>
      <c r="BV780" s="324"/>
      <c r="BW780" s="324"/>
      <c r="BX780" s="324"/>
      <c r="BY780" s="324"/>
      <c r="BZ780" s="324"/>
      <c r="CA780" s="324"/>
      <c r="CB780" s="293"/>
      <c r="CC780" s="294"/>
      <c r="CD780" s="294"/>
      <c r="CE780" s="294"/>
      <c r="CF780" s="294"/>
      <c r="CG780" s="294"/>
      <c r="CH780" s="295"/>
      <c r="CI780" s="62">
        <f t="shared" si="36"/>
        <v>0</v>
      </c>
    </row>
    <row r="781" spans="1:87" ht="35.1" customHeight="1" x14ac:dyDescent="0.25">
      <c r="A781" s="40">
        <f t="shared" si="38"/>
        <v>769</v>
      </c>
      <c r="B781" s="305"/>
      <c r="C781" s="305"/>
      <c r="D781" s="316"/>
      <c r="E781" s="316"/>
      <c r="F781" s="316"/>
      <c r="G781" s="317"/>
      <c r="H781" s="318"/>
      <c r="I781" s="47"/>
      <c r="J781" s="71"/>
      <c r="K781" s="308"/>
      <c r="L781" s="308"/>
      <c r="M781" s="319"/>
      <c r="N781" s="319"/>
      <c r="O781" s="310"/>
      <c r="P781" s="310"/>
      <c r="Q781" s="320"/>
      <c r="R781" s="320"/>
      <c r="S781" s="298"/>
      <c r="T781" s="299"/>
      <c r="U781" s="298"/>
      <c r="V781" s="299"/>
      <c r="W781" s="296"/>
      <c r="X781" s="297"/>
      <c r="Y781" s="296"/>
      <c r="Z781" s="297"/>
      <c r="AA781" s="298"/>
      <c r="AB781" s="299"/>
      <c r="AC781" s="298"/>
      <c r="AD781" s="299"/>
      <c r="AE781" s="296"/>
      <c r="AF781" s="297"/>
      <c r="AG781" s="296"/>
      <c r="AH781" s="297"/>
      <c r="AI781" s="298"/>
      <c r="AJ781" s="299"/>
      <c r="AK781" s="298"/>
      <c r="AL781" s="299"/>
      <c r="AM781" s="296"/>
      <c r="AN781" s="297"/>
      <c r="AO781" s="296"/>
      <c r="AP781" s="297"/>
      <c r="AQ781" s="298"/>
      <c r="AR781" s="299"/>
      <c r="AS781" s="298"/>
      <c r="AT781" s="299"/>
      <c r="AU781" s="296"/>
      <c r="AV781" s="297"/>
      <c r="AW781" s="296"/>
      <c r="AX781" s="297"/>
      <c r="AY781" s="298"/>
      <c r="AZ781" s="299"/>
      <c r="BA781" s="298"/>
      <c r="BB781" s="299"/>
      <c r="BC781" s="296"/>
      <c r="BD781" s="297"/>
      <c r="BE781" s="296"/>
      <c r="BF781" s="297"/>
      <c r="BG781" s="298"/>
      <c r="BH781" s="299"/>
      <c r="BI781" s="298"/>
      <c r="BJ781" s="299"/>
      <c r="BK781" s="296"/>
      <c r="BL781" s="297"/>
      <c r="BM781" s="296"/>
      <c r="BN781" s="297"/>
      <c r="BO781" s="300"/>
      <c r="BP781" s="300"/>
      <c r="BQ781" s="300"/>
      <c r="BR781" s="66"/>
      <c r="BS781" s="301"/>
      <c r="BT781" s="302"/>
      <c r="BU781" s="324"/>
      <c r="BV781" s="324"/>
      <c r="BW781" s="324"/>
      <c r="BX781" s="324"/>
      <c r="BY781" s="324"/>
      <c r="BZ781" s="324"/>
      <c r="CA781" s="324"/>
      <c r="CB781" s="293"/>
      <c r="CC781" s="294"/>
      <c r="CD781" s="294"/>
      <c r="CE781" s="294"/>
      <c r="CF781" s="294"/>
      <c r="CG781" s="294"/>
      <c r="CH781" s="295"/>
      <c r="CI781" s="62">
        <f t="shared" si="36"/>
        <v>0</v>
      </c>
    </row>
    <row r="782" spans="1:87" ht="35.1" customHeight="1" x14ac:dyDescent="0.25">
      <c r="A782" s="40">
        <f t="shared" si="38"/>
        <v>770</v>
      </c>
      <c r="B782" s="304"/>
      <c r="C782" s="304"/>
      <c r="D782" s="305"/>
      <c r="E782" s="305"/>
      <c r="F782" s="305"/>
      <c r="G782" s="306"/>
      <c r="H782" s="307"/>
      <c r="I782" s="47"/>
      <c r="J782" s="72"/>
      <c r="K782" s="308"/>
      <c r="L782" s="308"/>
      <c r="M782" s="309"/>
      <c r="N782" s="309"/>
      <c r="O782" s="310"/>
      <c r="P782" s="310"/>
      <c r="Q782" s="311"/>
      <c r="R782" s="311"/>
      <c r="S782" s="298"/>
      <c r="T782" s="299"/>
      <c r="U782" s="298"/>
      <c r="V782" s="299"/>
      <c r="W782" s="312"/>
      <c r="X782" s="313"/>
      <c r="Y782" s="312"/>
      <c r="Z782" s="313"/>
      <c r="AA782" s="298"/>
      <c r="AB782" s="299"/>
      <c r="AC782" s="298"/>
      <c r="AD782" s="299"/>
      <c r="AE782" s="312"/>
      <c r="AF782" s="313"/>
      <c r="AG782" s="312"/>
      <c r="AH782" s="313"/>
      <c r="AI782" s="298"/>
      <c r="AJ782" s="299"/>
      <c r="AK782" s="298"/>
      <c r="AL782" s="299"/>
      <c r="AM782" s="312"/>
      <c r="AN782" s="313"/>
      <c r="AO782" s="312"/>
      <c r="AP782" s="313"/>
      <c r="AQ782" s="298"/>
      <c r="AR782" s="299"/>
      <c r="AS782" s="298"/>
      <c r="AT782" s="299"/>
      <c r="AU782" s="312"/>
      <c r="AV782" s="313"/>
      <c r="AW782" s="312"/>
      <c r="AX782" s="313"/>
      <c r="AY782" s="298"/>
      <c r="AZ782" s="299"/>
      <c r="BA782" s="298"/>
      <c r="BB782" s="299"/>
      <c r="BC782" s="312"/>
      <c r="BD782" s="313"/>
      <c r="BE782" s="312"/>
      <c r="BF782" s="313"/>
      <c r="BG782" s="298"/>
      <c r="BH782" s="299"/>
      <c r="BI782" s="298"/>
      <c r="BJ782" s="299"/>
      <c r="BK782" s="312"/>
      <c r="BL782" s="313"/>
      <c r="BM782" s="312"/>
      <c r="BN782" s="313"/>
      <c r="BO782" s="300"/>
      <c r="BP782" s="300"/>
      <c r="BQ782" s="300"/>
      <c r="BR782" s="66"/>
      <c r="BS782" s="314"/>
      <c r="BT782" s="315"/>
      <c r="BU782" s="324"/>
      <c r="BV782" s="324"/>
      <c r="BW782" s="324"/>
      <c r="BX782" s="324"/>
      <c r="BY782" s="324"/>
      <c r="BZ782" s="324"/>
      <c r="CA782" s="324"/>
      <c r="CB782" s="293"/>
      <c r="CC782" s="294"/>
      <c r="CD782" s="294"/>
      <c r="CE782" s="294"/>
      <c r="CF782" s="294"/>
      <c r="CG782" s="294"/>
      <c r="CH782" s="295"/>
      <c r="CI782" s="62">
        <f t="shared" ref="CI782:CI845" si="39">BS782-G782</f>
        <v>0</v>
      </c>
    </row>
    <row r="783" spans="1:87" ht="35.1" customHeight="1" x14ac:dyDescent="0.25">
      <c r="A783" s="40">
        <f>ROW(A771)</f>
        <v>771</v>
      </c>
      <c r="B783" s="305"/>
      <c r="C783" s="305"/>
      <c r="D783" s="316"/>
      <c r="E783" s="316"/>
      <c r="F783" s="316"/>
      <c r="G783" s="317"/>
      <c r="H783" s="318"/>
      <c r="I783" s="47"/>
      <c r="J783" s="71"/>
      <c r="K783" s="308"/>
      <c r="L783" s="308"/>
      <c r="M783" s="319"/>
      <c r="N783" s="319"/>
      <c r="O783" s="310"/>
      <c r="P783" s="310"/>
      <c r="Q783" s="320"/>
      <c r="R783" s="320"/>
      <c r="S783" s="298"/>
      <c r="T783" s="299"/>
      <c r="U783" s="298"/>
      <c r="V783" s="299"/>
      <c r="W783" s="296"/>
      <c r="X783" s="297"/>
      <c r="Y783" s="296"/>
      <c r="Z783" s="297"/>
      <c r="AA783" s="298"/>
      <c r="AB783" s="299"/>
      <c r="AC783" s="298"/>
      <c r="AD783" s="299"/>
      <c r="AE783" s="296"/>
      <c r="AF783" s="297"/>
      <c r="AG783" s="296"/>
      <c r="AH783" s="297"/>
      <c r="AI783" s="298"/>
      <c r="AJ783" s="299"/>
      <c r="AK783" s="298"/>
      <c r="AL783" s="299"/>
      <c r="AM783" s="296"/>
      <c r="AN783" s="297"/>
      <c r="AO783" s="296"/>
      <c r="AP783" s="297"/>
      <c r="AQ783" s="298"/>
      <c r="AR783" s="299"/>
      <c r="AS783" s="298"/>
      <c r="AT783" s="299"/>
      <c r="AU783" s="296"/>
      <c r="AV783" s="297"/>
      <c r="AW783" s="296"/>
      <c r="AX783" s="297"/>
      <c r="AY783" s="298"/>
      <c r="AZ783" s="299"/>
      <c r="BA783" s="298"/>
      <c r="BB783" s="299"/>
      <c r="BC783" s="296"/>
      <c r="BD783" s="297"/>
      <c r="BE783" s="296"/>
      <c r="BF783" s="297"/>
      <c r="BG783" s="298"/>
      <c r="BH783" s="299"/>
      <c r="BI783" s="298"/>
      <c r="BJ783" s="299"/>
      <c r="BK783" s="296"/>
      <c r="BL783" s="297"/>
      <c r="BM783" s="296"/>
      <c r="BN783" s="297"/>
      <c r="BO783" s="321"/>
      <c r="BP783" s="322"/>
      <c r="BQ783" s="323"/>
      <c r="BR783" s="66"/>
      <c r="BS783" s="301"/>
      <c r="BT783" s="302"/>
      <c r="BU783" s="324"/>
      <c r="BV783" s="324"/>
      <c r="BW783" s="324"/>
      <c r="BX783" s="324"/>
      <c r="BY783" s="324"/>
      <c r="BZ783" s="324"/>
      <c r="CA783" s="324"/>
      <c r="CB783" s="293"/>
      <c r="CC783" s="294"/>
      <c r="CD783" s="294"/>
      <c r="CE783" s="294"/>
      <c r="CF783" s="294"/>
      <c r="CG783" s="294"/>
      <c r="CH783" s="295"/>
      <c r="CI783" s="62">
        <f t="shared" si="39"/>
        <v>0</v>
      </c>
    </row>
    <row r="784" spans="1:87" ht="35.1" customHeight="1" x14ac:dyDescent="0.25">
      <c r="A784" s="40">
        <f t="shared" si="38"/>
        <v>772</v>
      </c>
      <c r="B784" s="304"/>
      <c r="C784" s="304"/>
      <c r="D784" s="305"/>
      <c r="E784" s="305"/>
      <c r="F784" s="305"/>
      <c r="G784" s="306"/>
      <c r="H784" s="307"/>
      <c r="I784" s="47"/>
      <c r="J784" s="72"/>
      <c r="K784" s="308"/>
      <c r="L784" s="308"/>
      <c r="M784" s="309"/>
      <c r="N784" s="309"/>
      <c r="O784" s="310"/>
      <c r="P784" s="310"/>
      <c r="Q784" s="311"/>
      <c r="R784" s="311"/>
      <c r="S784" s="298"/>
      <c r="T784" s="299"/>
      <c r="U784" s="298"/>
      <c r="V784" s="299"/>
      <c r="W784" s="312"/>
      <c r="X784" s="313"/>
      <c r="Y784" s="312"/>
      <c r="Z784" s="313"/>
      <c r="AA784" s="298"/>
      <c r="AB784" s="299"/>
      <c r="AC784" s="298"/>
      <c r="AD784" s="299"/>
      <c r="AE784" s="312"/>
      <c r="AF784" s="313"/>
      <c r="AG784" s="312"/>
      <c r="AH784" s="313"/>
      <c r="AI784" s="298"/>
      <c r="AJ784" s="299"/>
      <c r="AK784" s="298"/>
      <c r="AL784" s="299"/>
      <c r="AM784" s="312"/>
      <c r="AN784" s="313"/>
      <c r="AO784" s="312"/>
      <c r="AP784" s="313"/>
      <c r="AQ784" s="298"/>
      <c r="AR784" s="299"/>
      <c r="AS784" s="298"/>
      <c r="AT784" s="299"/>
      <c r="AU784" s="312"/>
      <c r="AV784" s="313"/>
      <c r="AW784" s="312"/>
      <c r="AX784" s="313"/>
      <c r="AY784" s="298"/>
      <c r="AZ784" s="299"/>
      <c r="BA784" s="298"/>
      <c r="BB784" s="299"/>
      <c r="BC784" s="312"/>
      <c r="BD784" s="313"/>
      <c r="BE784" s="312"/>
      <c r="BF784" s="313"/>
      <c r="BG784" s="298"/>
      <c r="BH784" s="299"/>
      <c r="BI784" s="298"/>
      <c r="BJ784" s="299"/>
      <c r="BK784" s="312"/>
      <c r="BL784" s="313"/>
      <c r="BM784" s="312"/>
      <c r="BN784" s="313"/>
      <c r="BO784" s="300"/>
      <c r="BP784" s="300"/>
      <c r="BQ784" s="300"/>
      <c r="BR784" s="66"/>
      <c r="BS784" s="314"/>
      <c r="BT784" s="315"/>
      <c r="BU784" s="324"/>
      <c r="BV784" s="324"/>
      <c r="BW784" s="324"/>
      <c r="BX784" s="324"/>
      <c r="BY784" s="324"/>
      <c r="BZ784" s="324"/>
      <c r="CA784" s="324"/>
      <c r="CB784" s="293"/>
      <c r="CC784" s="294"/>
      <c r="CD784" s="294"/>
      <c r="CE784" s="294"/>
      <c r="CF784" s="294"/>
      <c r="CG784" s="294"/>
      <c r="CH784" s="295"/>
      <c r="CI784" s="62">
        <f t="shared" si="39"/>
        <v>0</v>
      </c>
    </row>
    <row r="785" spans="1:87" ht="35.1" customHeight="1" x14ac:dyDescent="0.25">
      <c r="A785" s="40">
        <f t="shared" si="38"/>
        <v>773</v>
      </c>
      <c r="B785" s="305"/>
      <c r="C785" s="305"/>
      <c r="D785" s="316"/>
      <c r="E785" s="316"/>
      <c r="F785" s="316"/>
      <c r="G785" s="317"/>
      <c r="H785" s="318"/>
      <c r="I785" s="47"/>
      <c r="J785" s="71"/>
      <c r="K785" s="308"/>
      <c r="L785" s="308"/>
      <c r="M785" s="319"/>
      <c r="N785" s="319"/>
      <c r="O785" s="310"/>
      <c r="P785" s="310"/>
      <c r="Q785" s="320"/>
      <c r="R785" s="320"/>
      <c r="S785" s="298"/>
      <c r="T785" s="299"/>
      <c r="U785" s="298"/>
      <c r="V785" s="299"/>
      <c r="W785" s="296"/>
      <c r="X785" s="297"/>
      <c r="Y785" s="296"/>
      <c r="Z785" s="297"/>
      <c r="AA785" s="298"/>
      <c r="AB785" s="299"/>
      <c r="AC785" s="298"/>
      <c r="AD785" s="299"/>
      <c r="AE785" s="296"/>
      <c r="AF785" s="297"/>
      <c r="AG785" s="296"/>
      <c r="AH785" s="297"/>
      <c r="AI785" s="298"/>
      <c r="AJ785" s="299"/>
      <c r="AK785" s="298"/>
      <c r="AL785" s="299"/>
      <c r="AM785" s="296"/>
      <c r="AN785" s="297"/>
      <c r="AO785" s="296"/>
      <c r="AP785" s="297"/>
      <c r="AQ785" s="298"/>
      <c r="AR785" s="299"/>
      <c r="AS785" s="298"/>
      <c r="AT785" s="299"/>
      <c r="AU785" s="296"/>
      <c r="AV785" s="297"/>
      <c r="AW785" s="296"/>
      <c r="AX785" s="297"/>
      <c r="AY785" s="298"/>
      <c r="AZ785" s="299"/>
      <c r="BA785" s="298"/>
      <c r="BB785" s="299"/>
      <c r="BC785" s="296"/>
      <c r="BD785" s="297"/>
      <c r="BE785" s="296"/>
      <c r="BF785" s="297"/>
      <c r="BG785" s="298"/>
      <c r="BH785" s="299"/>
      <c r="BI785" s="298"/>
      <c r="BJ785" s="299"/>
      <c r="BK785" s="296"/>
      <c r="BL785" s="297"/>
      <c r="BM785" s="296"/>
      <c r="BN785" s="297"/>
      <c r="BO785" s="300"/>
      <c r="BP785" s="300"/>
      <c r="BQ785" s="300"/>
      <c r="BR785" s="66"/>
      <c r="BS785" s="301"/>
      <c r="BT785" s="302"/>
      <c r="BU785" s="324"/>
      <c r="BV785" s="324"/>
      <c r="BW785" s="324"/>
      <c r="BX785" s="324"/>
      <c r="BY785" s="324"/>
      <c r="BZ785" s="324"/>
      <c r="CA785" s="324"/>
      <c r="CB785" s="293"/>
      <c r="CC785" s="294"/>
      <c r="CD785" s="294"/>
      <c r="CE785" s="294"/>
      <c r="CF785" s="294"/>
      <c r="CG785" s="294"/>
      <c r="CH785" s="295"/>
      <c r="CI785" s="62">
        <f t="shared" si="39"/>
        <v>0</v>
      </c>
    </row>
    <row r="786" spans="1:87" ht="35.1" customHeight="1" x14ac:dyDescent="0.25">
      <c r="A786" s="40">
        <f t="shared" si="38"/>
        <v>774</v>
      </c>
      <c r="B786" s="304"/>
      <c r="C786" s="304"/>
      <c r="D786" s="305"/>
      <c r="E786" s="305"/>
      <c r="F786" s="305"/>
      <c r="G786" s="306"/>
      <c r="H786" s="307"/>
      <c r="I786" s="47"/>
      <c r="J786" s="72"/>
      <c r="K786" s="308"/>
      <c r="L786" s="308"/>
      <c r="M786" s="309"/>
      <c r="N786" s="309"/>
      <c r="O786" s="310"/>
      <c r="P786" s="310"/>
      <c r="Q786" s="311"/>
      <c r="R786" s="311"/>
      <c r="S786" s="298"/>
      <c r="T786" s="299"/>
      <c r="U786" s="298"/>
      <c r="V786" s="299"/>
      <c r="W786" s="312"/>
      <c r="X786" s="313"/>
      <c r="Y786" s="312"/>
      <c r="Z786" s="313"/>
      <c r="AA786" s="298"/>
      <c r="AB786" s="299"/>
      <c r="AC786" s="298"/>
      <c r="AD786" s="299"/>
      <c r="AE786" s="312"/>
      <c r="AF786" s="313"/>
      <c r="AG786" s="312"/>
      <c r="AH786" s="313"/>
      <c r="AI786" s="298"/>
      <c r="AJ786" s="299"/>
      <c r="AK786" s="298"/>
      <c r="AL786" s="299"/>
      <c r="AM786" s="312"/>
      <c r="AN786" s="313"/>
      <c r="AO786" s="312"/>
      <c r="AP786" s="313"/>
      <c r="AQ786" s="298"/>
      <c r="AR786" s="299"/>
      <c r="AS786" s="298"/>
      <c r="AT786" s="299"/>
      <c r="AU786" s="312"/>
      <c r="AV786" s="313"/>
      <c r="AW786" s="312"/>
      <c r="AX786" s="313"/>
      <c r="AY786" s="298"/>
      <c r="AZ786" s="299"/>
      <c r="BA786" s="298"/>
      <c r="BB786" s="299"/>
      <c r="BC786" s="312"/>
      <c r="BD786" s="313"/>
      <c r="BE786" s="312"/>
      <c r="BF786" s="313"/>
      <c r="BG786" s="298"/>
      <c r="BH786" s="299"/>
      <c r="BI786" s="298"/>
      <c r="BJ786" s="299"/>
      <c r="BK786" s="312"/>
      <c r="BL786" s="313"/>
      <c r="BM786" s="312"/>
      <c r="BN786" s="313"/>
      <c r="BO786" s="300"/>
      <c r="BP786" s="300"/>
      <c r="BQ786" s="300"/>
      <c r="BR786" s="66"/>
      <c r="BS786" s="314"/>
      <c r="BT786" s="315"/>
      <c r="BU786" s="324"/>
      <c r="BV786" s="324"/>
      <c r="BW786" s="324"/>
      <c r="BX786" s="324"/>
      <c r="BY786" s="324"/>
      <c r="BZ786" s="324"/>
      <c r="CA786" s="324"/>
      <c r="CB786" s="293"/>
      <c r="CC786" s="294"/>
      <c r="CD786" s="294"/>
      <c r="CE786" s="294"/>
      <c r="CF786" s="294"/>
      <c r="CG786" s="294"/>
      <c r="CH786" s="295"/>
      <c r="CI786" s="62">
        <f t="shared" si="39"/>
        <v>0</v>
      </c>
    </row>
    <row r="787" spans="1:87" ht="35.1" customHeight="1" x14ac:dyDescent="0.25">
      <c r="A787" s="40">
        <f t="shared" si="38"/>
        <v>775</v>
      </c>
      <c r="B787" s="305"/>
      <c r="C787" s="305"/>
      <c r="D787" s="316"/>
      <c r="E787" s="316"/>
      <c r="F787" s="316"/>
      <c r="G787" s="317"/>
      <c r="H787" s="318"/>
      <c r="I787" s="47"/>
      <c r="J787" s="71"/>
      <c r="K787" s="308"/>
      <c r="L787" s="308"/>
      <c r="M787" s="319"/>
      <c r="N787" s="319"/>
      <c r="O787" s="310"/>
      <c r="P787" s="310"/>
      <c r="Q787" s="320"/>
      <c r="R787" s="320"/>
      <c r="S787" s="298"/>
      <c r="T787" s="299"/>
      <c r="U787" s="298"/>
      <c r="V787" s="299"/>
      <c r="W787" s="296"/>
      <c r="X787" s="297"/>
      <c r="Y787" s="296"/>
      <c r="Z787" s="297"/>
      <c r="AA787" s="298"/>
      <c r="AB787" s="299"/>
      <c r="AC787" s="298"/>
      <c r="AD787" s="299"/>
      <c r="AE787" s="296"/>
      <c r="AF787" s="297"/>
      <c r="AG787" s="296"/>
      <c r="AH787" s="297"/>
      <c r="AI787" s="298"/>
      <c r="AJ787" s="299"/>
      <c r="AK787" s="298"/>
      <c r="AL787" s="299"/>
      <c r="AM787" s="296"/>
      <c r="AN787" s="297"/>
      <c r="AO787" s="296"/>
      <c r="AP787" s="297"/>
      <c r="AQ787" s="298"/>
      <c r="AR787" s="299"/>
      <c r="AS787" s="298"/>
      <c r="AT787" s="299"/>
      <c r="AU787" s="296"/>
      <c r="AV787" s="297"/>
      <c r="AW787" s="296"/>
      <c r="AX787" s="297"/>
      <c r="AY787" s="298"/>
      <c r="AZ787" s="299"/>
      <c r="BA787" s="298"/>
      <c r="BB787" s="299"/>
      <c r="BC787" s="296"/>
      <c r="BD787" s="297"/>
      <c r="BE787" s="296"/>
      <c r="BF787" s="297"/>
      <c r="BG787" s="298"/>
      <c r="BH787" s="299"/>
      <c r="BI787" s="298"/>
      <c r="BJ787" s="299"/>
      <c r="BK787" s="296"/>
      <c r="BL787" s="297"/>
      <c r="BM787" s="296"/>
      <c r="BN787" s="297"/>
      <c r="BO787" s="300"/>
      <c r="BP787" s="300"/>
      <c r="BQ787" s="300"/>
      <c r="BR787" s="66"/>
      <c r="BS787" s="301"/>
      <c r="BT787" s="302"/>
      <c r="BU787" s="324"/>
      <c r="BV787" s="324"/>
      <c r="BW787" s="324"/>
      <c r="BX787" s="324"/>
      <c r="BY787" s="324"/>
      <c r="BZ787" s="324"/>
      <c r="CA787" s="324"/>
      <c r="CB787" s="293"/>
      <c r="CC787" s="294"/>
      <c r="CD787" s="294"/>
      <c r="CE787" s="294"/>
      <c r="CF787" s="294"/>
      <c r="CG787" s="294"/>
      <c r="CH787" s="295"/>
      <c r="CI787" s="62">
        <f t="shared" si="39"/>
        <v>0</v>
      </c>
    </row>
    <row r="788" spans="1:87" ht="35.1" customHeight="1" x14ac:dyDescent="0.25">
      <c r="A788" s="40">
        <f t="shared" si="38"/>
        <v>776</v>
      </c>
      <c r="B788" s="304"/>
      <c r="C788" s="304"/>
      <c r="D788" s="305"/>
      <c r="E788" s="305"/>
      <c r="F788" s="305"/>
      <c r="G788" s="306"/>
      <c r="H788" s="307"/>
      <c r="I788" s="47"/>
      <c r="J788" s="72"/>
      <c r="K788" s="308"/>
      <c r="L788" s="308"/>
      <c r="M788" s="309"/>
      <c r="N788" s="309"/>
      <c r="O788" s="310"/>
      <c r="P788" s="310"/>
      <c r="Q788" s="311"/>
      <c r="R788" s="311"/>
      <c r="S788" s="298"/>
      <c r="T788" s="299"/>
      <c r="U788" s="298"/>
      <c r="V788" s="299"/>
      <c r="W788" s="312"/>
      <c r="X788" s="313"/>
      <c r="Y788" s="312"/>
      <c r="Z788" s="313"/>
      <c r="AA788" s="298"/>
      <c r="AB788" s="299"/>
      <c r="AC788" s="298"/>
      <c r="AD788" s="299"/>
      <c r="AE788" s="312"/>
      <c r="AF788" s="313"/>
      <c r="AG788" s="312"/>
      <c r="AH788" s="313"/>
      <c r="AI788" s="298"/>
      <c r="AJ788" s="299"/>
      <c r="AK788" s="298"/>
      <c r="AL788" s="299"/>
      <c r="AM788" s="312"/>
      <c r="AN788" s="313"/>
      <c r="AO788" s="312"/>
      <c r="AP788" s="313"/>
      <c r="AQ788" s="298"/>
      <c r="AR788" s="299"/>
      <c r="AS788" s="298"/>
      <c r="AT788" s="299"/>
      <c r="AU788" s="312"/>
      <c r="AV788" s="313"/>
      <c r="AW788" s="312"/>
      <c r="AX788" s="313"/>
      <c r="AY788" s="298"/>
      <c r="AZ788" s="299"/>
      <c r="BA788" s="298"/>
      <c r="BB788" s="299"/>
      <c r="BC788" s="312"/>
      <c r="BD788" s="313"/>
      <c r="BE788" s="312"/>
      <c r="BF788" s="313"/>
      <c r="BG788" s="298"/>
      <c r="BH788" s="299"/>
      <c r="BI788" s="298"/>
      <c r="BJ788" s="299"/>
      <c r="BK788" s="312"/>
      <c r="BL788" s="313"/>
      <c r="BM788" s="312"/>
      <c r="BN788" s="313"/>
      <c r="BO788" s="300"/>
      <c r="BP788" s="300"/>
      <c r="BQ788" s="300"/>
      <c r="BR788" s="66"/>
      <c r="BS788" s="314"/>
      <c r="BT788" s="315"/>
      <c r="BU788" s="324"/>
      <c r="BV788" s="324"/>
      <c r="BW788" s="324"/>
      <c r="BX788" s="324"/>
      <c r="BY788" s="324"/>
      <c r="BZ788" s="324"/>
      <c r="CA788" s="324"/>
      <c r="CB788" s="293"/>
      <c r="CC788" s="294"/>
      <c r="CD788" s="294"/>
      <c r="CE788" s="294"/>
      <c r="CF788" s="294"/>
      <c r="CG788" s="294"/>
      <c r="CH788" s="295"/>
      <c r="CI788" s="62">
        <f t="shared" si="39"/>
        <v>0</v>
      </c>
    </row>
    <row r="789" spans="1:87" ht="35.1" customHeight="1" x14ac:dyDescent="0.25">
      <c r="A789" s="40">
        <f t="shared" si="38"/>
        <v>777</v>
      </c>
      <c r="B789" s="305"/>
      <c r="C789" s="305"/>
      <c r="D789" s="316"/>
      <c r="E789" s="316"/>
      <c r="F789" s="316"/>
      <c r="G789" s="317"/>
      <c r="H789" s="318"/>
      <c r="I789" s="47"/>
      <c r="J789" s="71"/>
      <c r="K789" s="308"/>
      <c r="L789" s="308"/>
      <c r="M789" s="319"/>
      <c r="N789" s="319"/>
      <c r="O789" s="310"/>
      <c r="P789" s="310"/>
      <c r="Q789" s="320"/>
      <c r="R789" s="320"/>
      <c r="S789" s="298"/>
      <c r="T789" s="299"/>
      <c r="U789" s="298"/>
      <c r="V789" s="299"/>
      <c r="W789" s="296"/>
      <c r="X789" s="297"/>
      <c r="Y789" s="296"/>
      <c r="Z789" s="297"/>
      <c r="AA789" s="298"/>
      <c r="AB789" s="299"/>
      <c r="AC789" s="298"/>
      <c r="AD789" s="299"/>
      <c r="AE789" s="296"/>
      <c r="AF789" s="297"/>
      <c r="AG789" s="296"/>
      <c r="AH789" s="297"/>
      <c r="AI789" s="298"/>
      <c r="AJ789" s="299"/>
      <c r="AK789" s="298"/>
      <c r="AL789" s="299"/>
      <c r="AM789" s="296"/>
      <c r="AN789" s="297"/>
      <c r="AO789" s="296"/>
      <c r="AP789" s="297"/>
      <c r="AQ789" s="298"/>
      <c r="AR789" s="299"/>
      <c r="AS789" s="298"/>
      <c r="AT789" s="299"/>
      <c r="AU789" s="296"/>
      <c r="AV789" s="297"/>
      <c r="AW789" s="296"/>
      <c r="AX789" s="297"/>
      <c r="AY789" s="298"/>
      <c r="AZ789" s="299"/>
      <c r="BA789" s="298"/>
      <c r="BB789" s="299"/>
      <c r="BC789" s="296"/>
      <c r="BD789" s="297"/>
      <c r="BE789" s="296"/>
      <c r="BF789" s="297"/>
      <c r="BG789" s="298"/>
      <c r="BH789" s="299"/>
      <c r="BI789" s="298"/>
      <c r="BJ789" s="299"/>
      <c r="BK789" s="296"/>
      <c r="BL789" s="297"/>
      <c r="BM789" s="296"/>
      <c r="BN789" s="297"/>
      <c r="BO789" s="300"/>
      <c r="BP789" s="300"/>
      <c r="BQ789" s="300"/>
      <c r="BR789" s="66"/>
      <c r="BS789" s="301"/>
      <c r="BT789" s="302"/>
      <c r="BU789" s="324"/>
      <c r="BV789" s="324"/>
      <c r="BW789" s="324"/>
      <c r="BX789" s="324"/>
      <c r="BY789" s="324"/>
      <c r="BZ789" s="324"/>
      <c r="CA789" s="324"/>
      <c r="CB789" s="293"/>
      <c r="CC789" s="294"/>
      <c r="CD789" s="294"/>
      <c r="CE789" s="294"/>
      <c r="CF789" s="294"/>
      <c r="CG789" s="294"/>
      <c r="CH789" s="295"/>
      <c r="CI789" s="62">
        <f t="shared" si="39"/>
        <v>0</v>
      </c>
    </row>
    <row r="790" spans="1:87" ht="35.1" customHeight="1" x14ac:dyDescent="0.25">
      <c r="A790" s="40">
        <f t="shared" si="38"/>
        <v>778</v>
      </c>
      <c r="B790" s="304"/>
      <c r="C790" s="304"/>
      <c r="D790" s="305"/>
      <c r="E790" s="305"/>
      <c r="F790" s="305"/>
      <c r="G790" s="306"/>
      <c r="H790" s="307"/>
      <c r="I790" s="47"/>
      <c r="J790" s="72"/>
      <c r="K790" s="308"/>
      <c r="L790" s="308"/>
      <c r="M790" s="309"/>
      <c r="N790" s="309"/>
      <c r="O790" s="310"/>
      <c r="P790" s="310"/>
      <c r="Q790" s="311"/>
      <c r="R790" s="311"/>
      <c r="S790" s="298"/>
      <c r="T790" s="299"/>
      <c r="U790" s="298"/>
      <c r="V790" s="299"/>
      <c r="W790" s="312"/>
      <c r="X790" s="313"/>
      <c r="Y790" s="312"/>
      <c r="Z790" s="313"/>
      <c r="AA790" s="298"/>
      <c r="AB790" s="299"/>
      <c r="AC790" s="298"/>
      <c r="AD790" s="299"/>
      <c r="AE790" s="312"/>
      <c r="AF790" s="313"/>
      <c r="AG790" s="312"/>
      <c r="AH790" s="313"/>
      <c r="AI790" s="298"/>
      <c r="AJ790" s="299"/>
      <c r="AK790" s="298"/>
      <c r="AL790" s="299"/>
      <c r="AM790" s="312"/>
      <c r="AN790" s="313"/>
      <c r="AO790" s="312"/>
      <c r="AP790" s="313"/>
      <c r="AQ790" s="298"/>
      <c r="AR790" s="299"/>
      <c r="AS790" s="298"/>
      <c r="AT790" s="299"/>
      <c r="AU790" s="312"/>
      <c r="AV790" s="313"/>
      <c r="AW790" s="312"/>
      <c r="AX790" s="313"/>
      <c r="AY790" s="298"/>
      <c r="AZ790" s="299"/>
      <c r="BA790" s="298"/>
      <c r="BB790" s="299"/>
      <c r="BC790" s="312"/>
      <c r="BD790" s="313"/>
      <c r="BE790" s="312"/>
      <c r="BF790" s="313"/>
      <c r="BG790" s="298"/>
      <c r="BH790" s="299"/>
      <c r="BI790" s="298"/>
      <c r="BJ790" s="299"/>
      <c r="BK790" s="312"/>
      <c r="BL790" s="313"/>
      <c r="BM790" s="312"/>
      <c r="BN790" s="313"/>
      <c r="BO790" s="300"/>
      <c r="BP790" s="300"/>
      <c r="BQ790" s="300"/>
      <c r="BR790" s="66"/>
      <c r="BS790" s="314"/>
      <c r="BT790" s="315"/>
      <c r="BU790" s="324"/>
      <c r="BV790" s="324"/>
      <c r="BW790" s="324"/>
      <c r="BX790" s="324"/>
      <c r="BY790" s="324"/>
      <c r="BZ790" s="324"/>
      <c r="CA790" s="324"/>
      <c r="CB790" s="293"/>
      <c r="CC790" s="294"/>
      <c r="CD790" s="294"/>
      <c r="CE790" s="294"/>
      <c r="CF790" s="294"/>
      <c r="CG790" s="294"/>
      <c r="CH790" s="295"/>
      <c r="CI790" s="62">
        <f t="shared" si="39"/>
        <v>0</v>
      </c>
    </row>
    <row r="791" spans="1:87" ht="35.1" customHeight="1" x14ac:dyDescent="0.25">
      <c r="A791" s="40">
        <f t="shared" si="38"/>
        <v>779</v>
      </c>
      <c r="B791" s="305"/>
      <c r="C791" s="305"/>
      <c r="D791" s="316"/>
      <c r="E791" s="316"/>
      <c r="F791" s="316"/>
      <c r="G791" s="317"/>
      <c r="H791" s="318"/>
      <c r="I791" s="47"/>
      <c r="J791" s="71"/>
      <c r="K791" s="308"/>
      <c r="L791" s="308"/>
      <c r="M791" s="319"/>
      <c r="N791" s="319"/>
      <c r="O791" s="310"/>
      <c r="P791" s="310"/>
      <c r="Q791" s="320"/>
      <c r="R791" s="320"/>
      <c r="S791" s="298"/>
      <c r="T791" s="299"/>
      <c r="U791" s="298"/>
      <c r="V791" s="299"/>
      <c r="W791" s="296"/>
      <c r="X791" s="297"/>
      <c r="Y791" s="296"/>
      <c r="Z791" s="297"/>
      <c r="AA791" s="298"/>
      <c r="AB791" s="299"/>
      <c r="AC791" s="298"/>
      <c r="AD791" s="299"/>
      <c r="AE791" s="296"/>
      <c r="AF791" s="297"/>
      <c r="AG791" s="296"/>
      <c r="AH791" s="297"/>
      <c r="AI791" s="298"/>
      <c r="AJ791" s="299"/>
      <c r="AK791" s="298"/>
      <c r="AL791" s="299"/>
      <c r="AM791" s="296"/>
      <c r="AN791" s="297"/>
      <c r="AO791" s="296"/>
      <c r="AP791" s="297"/>
      <c r="AQ791" s="298"/>
      <c r="AR791" s="299"/>
      <c r="AS791" s="298"/>
      <c r="AT791" s="299"/>
      <c r="AU791" s="296"/>
      <c r="AV791" s="297"/>
      <c r="AW791" s="296"/>
      <c r="AX791" s="297"/>
      <c r="AY791" s="298"/>
      <c r="AZ791" s="299"/>
      <c r="BA791" s="298"/>
      <c r="BB791" s="299"/>
      <c r="BC791" s="296"/>
      <c r="BD791" s="297"/>
      <c r="BE791" s="296"/>
      <c r="BF791" s="297"/>
      <c r="BG791" s="298"/>
      <c r="BH791" s="299"/>
      <c r="BI791" s="298"/>
      <c r="BJ791" s="299"/>
      <c r="BK791" s="296"/>
      <c r="BL791" s="297"/>
      <c r="BM791" s="296"/>
      <c r="BN791" s="297"/>
      <c r="BO791" s="300"/>
      <c r="BP791" s="300"/>
      <c r="BQ791" s="300"/>
      <c r="BR791" s="66"/>
      <c r="BS791" s="301"/>
      <c r="BT791" s="302"/>
      <c r="BU791" s="324"/>
      <c r="BV791" s="324"/>
      <c r="BW791" s="324"/>
      <c r="BX791" s="324"/>
      <c r="BY791" s="324"/>
      <c r="BZ791" s="324"/>
      <c r="CA791" s="324"/>
      <c r="CB791" s="293"/>
      <c r="CC791" s="294"/>
      <c r="CD791" s="294"/>
      <c r="CE791" s="294"/>
      <c r="CF791" s="294"/>
      <c r="CG791" s="294"/>
      <c r="CH791" s="295"/>
      <c r="CI791" s="62">
        <f t="shared" si="39"/>
        <v>0</v>
      </c>
    </row>
    <row r="792" spans="1:87" ht="35.1" customHeight="1" x14ac:dyDescent="0.25">
      <c r="A792" s="40">
        <f t="shared" si="38"/>
        <v>780</v>
      </c>
      <c r="B792" s="304"/>
      <c r="C792" s="304"/>
      <c r="D792" s="305"/>
      <c r="E792" s="305"/>
      <c r="F792" s="305"/>
      <c r="G792" s="306"/>
      <c r="H792" s="307"/>
      <c r="I792" s="47"/>
      <c r="J792" s="72"/>
      <c r="K792" s="308"/>
      <c r="L792" s="308"/>
      <c r="M792" s="309"/>
      <c r="N792" s="309"/>
      <c r="O792" s="310"/>
      <c r="P792" s="310"/>
      <c r="Q792" s="311"/>
      <c r="R792" s="311"/>
      <c r="S792" s="298"/>
      <c r="T792" s="299"/>
      <c r="U792" s="298"/>
      <c r="V792" s="299"/>
      <c r="W792" s="312"/>
      <c r="X792" s="313"/>
      <c r="Y792" s="312"/>
      <c r="Z792" s="313"/>
      <c r="AA792" s="298"/>
      <c r="AB792" s="299"/>
      <c r="AC792" s="298"/>
      <c r="AD792" s="299"/>
      <c r="AE792" s="312"/>
      <c r="AF792" s="313"/>
      <c r="AG792" s="312"/>
      <c r="AH792" s="313"/>
      <c r="AI792" s="298"/>
      <c r="AJ792" s="299"/>
      <c r="AK792" s="298"/>
      <c r="AL792" s="299"/>
      <c r="AM792" s="312"/>
      <c r="AN792" s="313"/>
      <c r="AO792" s="312"/>
      <c r="AP792" s="313"/>
      <c r="AQ792" s="298"/>
      <c r="AR792" s="299"/>
      <c r="AS792" s="298"/>
      <c r="AT792" s="299"/>
      <c r="AU792" s="312"/>
      <c r="AV792" s="313"/>
      <c r="AW792" s="312"/>
      <c r="AX792" s="313"/>
      <c r="AY792" s="298"/>
      <c r="AZ792" s="299"/>
      <c r="BA792" s="298"/>
      <c r="BB792" s="299"/>
      <c r="BC792" s="312"/>
      <c r="BD792" s="313"/>
      <c r="BE792" s="312"/>
      <c r="BF792" s="313"/>
      <c r="BG792" s="298"/>
      <c r="BH792" s="299"/>
      <c r="BI792" s="298"/>
      <c r="BJ792" s="299"/>
      <c r="BK792" s="312"/>
      <c r="BL792" s="313"/>
      <c r="BM792" s="312"/>
      <c r="BN792" s="313"/>
      <c r="BO792" s="300"/>
      <c r="BP792" s="300"/>
      <c r="BQ792" s="300"/>
      <c r="BR792" s="66"/>
      <c r="BS792" s="314"/>
      <c r="BT792" s="315"/>
      <c r="BU792" s="324"/>
      <c r="BV792" s="324"/>
      <c r="BW792" s="324"/>
      <c r="BX792" s="324"/>
      <c r="BY792" s="324"/>
      <c r="BZ792" s="324"/>
      <c r="CA792" s="324"/>
      <c r="CB792" s="293"/>
      <c r="CC792" s="294"/>
      <c r="CD792" s="294"/>
      <c r="CE792" s="294"/>
      <c r="CF792" s="294"/>
      <c r="CG792" s="294"/>
      <c r="CH792" s="295"/>
      <c r="CI792" s="62">
        <f t="shared" si="39"/>
        <v>0</v>
      </c>
    </row>
    <row r="793" spans="1:87" ht="35.1" customHeight="1" x14ac:dyDescent="0.25">
      <c r="A793" s="40">
        <f t="shared" si="38"/>
        <v>781</v>
      </c>
      <c r="B793" s="305"/>
      <c r="C793" s="305"/>
      <c r="D793" s="316"/>
      <c r="E793" s="316"/>
      <c r="F793" s="316"/>
      <c r="G793" s="317"/>
      <c r="H793" s="318"/>
      <c r="I793" s="47"/>
      <c r="J793" s="71"/>
      <c r="K793" s="308"/>
      <c r="L793" s="308"/>
      <c r="M793" s="319"/>
      <c r="N793" s="319"/>
      <c r="O793" s="310"/>
      <c r="P793" s="310"/>
      <c r="Q793" s="320"/>
      <c r="R793" s="320"/>
      <c r="S793" s="298"/>
      <c r="T793" s="299"/>
      <c r="U793" s="298"/>
      <c r="V793" s="299"/>
      <c r="W793" s="296"/>
      <c r="X793" s="297"/>
      <c r="Y793" s="296"/>
      <c r="Z793" s="297"/>
      <c r="AA793" s="298"/>
      <c r="AB793" s="299"/>
      <c r="AC793" s="298"/>
      <c r="AD793" s="299"/>
      <c r="AE793" s="296"/>
      <c r="AF793" s="297"/>
      <c r="AG793" s="296"/>
      <c r="AH793" s="297"/>
      <c r="AI793" s="298"/>
      <c r="AJ793" s="299"/>
      <c r="AK793" s="298"/>
      <c r="AL793" s="299"/>
      <c r="AM793" s="296"/>
      <c r="AN793" s="297"/>
      <c r="AO793" s="296"/>
      <c r="AP793" s="297"/>
      <c r="AQ793" s="298"/>
      <c r="AR793" s="299"/>
      <c r="AS793" s="298"/>
      <c r="AT793" s="299"/>
      <c r="AU793" s="296"/>
      <c r="AV793" s="297"/>
      <c r="AW793" s="296"/>
      <c r="AX793" s="297"/>
      <c r="AY793" s="298"/>
      <c r="AZ793" s="299"/>
      <c r="BA793" s="298"/>
      <c r="BB793" s="299"/>
      <c r="BC793" s="296"/>
      <c r="BD793" s="297"/>
      <c r="BE793" s="296"/>
      <c r="BF793" s="297"/>
      <c r="BG793" s="298"/>
      <c r="BH793" s="299"/>
      <c r="BI793" s="298"/>
      <c r="BJ793" s="299"/>
      <c r="BK793" s="296"/>
      <c r="BL793" s="297"/>
      <c r="BM793" s="296"/>
      <c r="BN793" s="297"/>
      <c r="BO793" s="300"/>
      <c r="BP793" s="300"/>
      <c r="BQ793" s="300"/>
      <c r="BR793" s="66"/>
      <c r="BS793" s="301"/>
      <c r="BT793" s="302"/>
      <c r="BU793" s="324"/>
      <c r="BV793" s="324"/>
      <c r="BW793" s="324"/>
      <c r="BX793" s="324"/>
      <c r="BY793" s="324"/>
      <c r="BZ793" s="324"/>
      <c r="CA793" s="324"/>
      <c r="CB793" s="293"/>
      <c r="CC793" s="294"/>
      <c r="CD793" s="294"/>
      <c r="CE793" s="294"/>
      <c r="CF793" s="294"/>
      <c r="CG793" s="294"/>
      <c r="CH793" s="295"/>
      <c r="CI793" s="62">
        <f t="shared" si="39"/>
        <v>0</v>
      </c>
    </row>
    <row r="794" spans="1:87" ht="35.1" customHeight="1" x14ac:dyDescent="0.25">
      <c r="A794" s="40">
        <f t="shared" si="38"/>
        <v>782</v>
      </c>
      <c r="B794" s="304"/>
      <c r="C794" s="304"/>
      <c r="D794" s="305"/>
      <c r="E794" s="305"/>
      <c r="F794" s="305"/>
      <c r="G794" s="306"/>
      <c r="H794" s="307"/>
      <c r="I794" s="47"/>
      <c r="J794" s="72"/>
      <c r="K794" s="308"/>
      <c r="L794" s="308"/>
      <c r="M794" s="309"/>
      <c r="N794" s="309"/>
      <c r="O794" s="310"/>
      <c r="P794" s="310"/>
      <c r="Q794" s="311"/>
      <c r="R794" s="311"/>
      <c r="S794" s="298"/>
      <c r="T794" s="299"/>
      <c r="U794" s="298"/>
      <c r="V794" s="299"/>
      <c r="W794" s="312"/>
      <c r="X794" s="313"/>
      <c r="Y794" s="312"/>
      <c r="Z794" s="313"/>
      <c r="AA794" s="298"/>
      <c r="AB794" s="299"/>
      <c r="AC794" s="298"/>
      <c r="AD794" s="299"/>
      <c r="AE794" s="312"/>
      <c r="AF794" s="313"/>
      <c r="AG794" s="312"/>
      <c r="AH794" s="313"/>
      <c r="AI794" s="298"/>
      <c r="AJ794" s="299"/>
      <c r="AK794" s="298"/>
      <c r="AL794" s="299"/>
      <c r="AM794" s="312"/>
      <c r="AN794" s="313"/>
      <c r="AO794" s="312"/>
      <c r="AP794" s="313"/>
      <c r="AQ794" s="298"/>
      <c r="AR794" s="299"/>
      <c r="AS794" s="298"/>
      <c r="AT794" s="299"/>
      <c r="AU794" s="312"/>
      <c r="AV794" s="313"/>
      <c r="AW794" s="312"/>
      <c r="AX794" s="313"/>
      <c r="AY794" s="298"/>
      <c r="AZ794" s="299"/>
      <c r="BA794" s="298"/>
      <c r="BB794" s="299"/>
      <c r="BC794" s="312"/>
      <c r="BD794" s="313"/>
      <c r="BE794" s="312"/>
      <c r="BF794" s="313"/>
      <c r="BG794" s="298"/>
      <c r="BH794" s="299"/>
      <c r="BI794" s="298"/>
      <c r="BJ794" s="299"/>
      <c r="BK794" s="312"/>
      <c r="BL794" s="313"/>
      <c r="BM794" s="312"/>
      <c r="BN794" s="313"/>
      <c r="BO794" s="300"/>
      <c r="BP794" s="300"/>
      <c r="BQ794" s="300"/>
      <c r="BR794" s="66"/>
      <c r="BS794" s="314"/>
      <c r="BT794" s="315"/>
      <c r="BU794" s="324"/>
      <c r="BV794" s="324"/>
      <c r="BW794" s="324"/>
      <c r="BX794" s="324"/>
      <c r="BY794" s="324"/>
      <c r="BZ794" s="324"/>
      <c r="CA794" s="324"/>
      <c r="CB794" s="293"/>
      <c r="CC794" s="294"/>
      <c r="CD794" s="294"/>
      <c r="CE794" s="294"/>
      <c r="CF794" s="294"/>
      <c r="CG794" s="294"/>
      <c r="CH794" s="295"/>
      <c r="CI794" s="62">
        <f t="shared" si="39"/>
        <v>0</v>
      </c>
    </row>
    <row r="795" spans="1:87" ht="35.1" customHeight="1" x14ac:dyDescent="0.25">
      <c r="A795" s="40">
        <f t="shared" si="38"/>
        <v>783</v>
      </c>
      <c r="B795" s="305"/>
      <c r="C795" s="305"/>
      <c r="D795" s="316"/>
      <c r="E795" s="316"/>
      <c r="F795" s="316"/>
      <c r="G795" s="317"/>
      <c r="H795" s="318"/>
      <c r="I795" s="47"/>
      <c r="J795" s="71"/>
      <c r="K795" s="308"/>
      <c r="L795" s="308"/>
      <c r="M795" s="319"/>
      <c r="N795" s="319"/>
      <c r="O795" s="310"/>
      <c r="P795" s="310"/>
      <c r="Q795" s="320"/>
      <c r="R795" s="320"/>
      <c r="S795" s="298"/>
      <c r="T795" s="299"/>
      <c r="U795" s="298"/>
      <c r="V795" s="299"/>
      <c r="W795" s="296"/>
      <c r="X795" s="297"/>
      <c r="Y795" s="296"/>
      <c r="Z795" s="297"/>
      <c r="AA795" s="298"/>
      <c r="AB795" s="299"/>
      <c r="AC795" s="298"/>
      <c r="AD795" s="299"/>
      <c r="AE795" s="296"/>
      <c r="AF795" s="297"/>
      <c r="AG795" s="296"/>
      <c r="AH795" s="297"/>
      <c r="AI795" s="298"/>
      <c r="AJ795" s="299"/>
      <c r="AK795" s="298"/>
      <c r="AL795" s="299"/>
      <c r="AM795" s="296"/>
      <c r="AN795" s="297"/>
      <c r="AO795" s="296"/>
      <c r="AP795" s="297"/>
      <c r="AQ795" s="298"/>
      <c r="AR795" s="299"/>
      <c r="AS795" s="298"/>
      <c r="AT795" s="299"/>
      <c r="AU795" s="296"/>
      <c r="AV795" s="297"/>
      <c r="AW795" s="296"/>
      <c r="AX795" s="297"/>
      <c r="AY795" s="298"/>
      <c r="AZ795" s="299"/>
      <c r="BA795" s="298"/>
      <c r="BB795" s="299"/>
      <c r="BC795" s="296"/>
      <c r="BD795" s="297"/>
      <c r="BE795" s="296"/>
      <c r="BF795" s="297"/>
      <c r="BG795" s="298"/>
      <c r="BH795" s="299"/>
      <c r="BI795" s="298"/>
      <c r="BJ795" s="299"/>
      <c r="BK795" s="296"/>
      <c r="BL795" s="297"/>
      <c r="BM795" s="296"/>
      <c r="BN795" s="297"/>
      <c r="BO795" s="300"/>
      <c r="BP795" s="300"/>
      <c r="BQ795" s="300"/>
      <c r="BR795" s="66"/>
      <c r="BS795" s="301"/>
      <c r="BT795" s="302"/>
      <c r="BU795" s="324"/>
      <c r="BV795" s="324"/>
      <c r="BW795" s="324"/>
      <c r="BX795" s="324"/>
      <c r="BY795" s="324"/>
      <c r="BZ795" s="324"/>
      <c r="CA795" s="324"/>
      <c r="CB795" s="293"/>
      <c r="CC795" s="294"/>
      <c r="CD795" s="294"/>
      <c r="CE795" s="294"/>
      <c r="CF795" s="294"/>
      <c r="CG795" s="294"/>
      <c r="CH795" s="295"/>
      <c r="CI795" s="62">
        <f t="shared" si="39"/>
        <v>0</v>
      </c>
    </row>
    <row r="796" spans="1:87" ht="35.1" customHeight="1" x14ac:dyDescent="0.25">
      <c r="A796" s="40">
        <f t="shared" si="38"/>
        <v>784</v>
      </c>
      <c r="B796" s="304"/>
      <c r="C796" s="304"/>
      <c r="D796" s="305"/>
      <c r="E796" s="305"/>
      <c r="F796" s="305"/>
      <c r="G796" s="306"/>
      <c r="H796" s="307"/>
      <c r="I796" s="47"/>
      <c r="J796" s="72"/>
      <c r="K796" s="308"/>
      <c r="L796" s="308"/>
      <c r="M796" s="309"/>
      <c r="N796" s="309"/>
      <c r="O796" s="310"/>
      <c r="P796" s="310"/>
      <c r="Q796" s="311"/>
      <c r="R796" s="311"/>
      <c r="S796" s="298"/>
      <c r="T796" s="299"/>
      <c r="U796" s="298"/>
      <c r="V796" s="299"/>
      <c r="W796" s="312"/>
      <c r="X796" s="313"/>
      <c r="Y796" s="312"/>
      <c r="Z796" s="313"/>
      <c r="AA796" s="298"/>
      <c r="AB796" s="299"/>
      <c r="AC796" s="298"/>
      <c r="AD796" s="299"/>
      <c r="AE796" s="312"/>
      <c r="AF796" s="313"/>
      <c r="AG796" s="312"/>
      <c r="AH796" s="313"/>
      <c r="AI796" s="298"/>
      <c r="AJ796" s="299"/>
      <c r="AK796" s="298"/>
      <c r="AL796" s="299"/>
      <c r="AM796" s="312"/>
      <c r="AN796" s="313"/>
      <c r="AO796" s="312"/>
      <c r="AP796" s="313"/>
      <c r="AQ796" s="298"/>
      <c r="AR796" s="299"/>
      <c r="AS796" s="298"/>
      <c r="AT796" s="299"/>
      <c r="AU796" s="312"/>
      <c r="AV796" s="313"/>
      <c r="AW796" s="312"/>
      <c r="AX796" s="313"/>
      <c r="AY796" s="298"/>
      <c r="AZ796" s="299"/>
      <c r="BA796" s="298"/>
      <c r="BB796" s="299"/>
      <c r="BC796" s="312"/>
      <c r="BD796" s="313"/>
      <c r="BE796" s="312"/>
      <c r="BF796" s="313"/>
      <c r="BG796" s="298"/>
      <c r="BH796" s="299"/>
      <c r="BI796" s="298"/>
      <c r="BJ796" s="299"/>
      <c r="BK796" s="312"/>
      <c r="BL796" s="313"/>
      <c r="BM796" s="312"/>
      <c r="BN796" s="313"/>
      <c r="BO796" s="300"/>
      <c r="BP796" s="300"/>
      <c r="BQ796" s="300"/>
      <c r="BR796" s="66"/>
      <c r="BS796" s="314"/>
      <c r="BT796" s="315"/>
      <c r="BU796" s="324"/>
      <c r="BV796" s="324"/>
      <c r="BW796" s="324"/>
      <c r="BX796" s="324"/>
      <c r="BY796" s="324"/>
      <c r="BZ796" s="324"/>
      <c r="CA796" s="324"/>
      <c r="CB796" s="293"/>
      <c r="CC796" s="294"/>
      <c r="CD796" s="294"/>
      <c r="CE796" s="294"/>
      <c r="CF796" s="294"/>
      <c r="CG796" s="294"/>
      <c r="CH796" s="295"/>
      <c r="CI796" s="62">
        <f t="shared" si="39"/>
        <v>0</v>
      </c>
    </row>
    <row r="797" spans="1:87" ht="35.1" customHeight="1" x14ac:dyDescent="0.25">
      <c r="A797" s="40">
        <f>ROW(A785)</f>
        <v>785</v>
      </c>
      <c r="B797" s="305"/>
      <c r="C797" s="305"/>
      <c r="D797" s="316"/>
      <c r="E797" s="316"/>
      <c r="F797" s="316"/>
      <c r="G797" s="317"/>
      <c r="H797" s="318"/>
      <c r="I797" s="47"/>
      <c r="J797" s="71"/>
      <c r="K797" s="308"/>
      <c r="L797" s="308"/>
      <c r="M797" s="319"/>
      <c r="N797" s="319"/>
      <c r="O797" s="310"/>
      <c r="P797" s="310"/>
      <c r="Q797" s="320"/>
      <c r="R797" s="320"/>
      <c r="S797" s="298"/>
      <c r="T797" s="299"/>
      <c r="U797" s="298"/>
      <c r="V797" s="299"/>
      <c r="W797" s="296"/>
      <c r="X797" s="297"/>
      <c r="Y797" s="296"/>
      <c r="Z797" s="297"/>
      <c r="AA797" s="298"/>
      <c r="AB797" s="299"/>
      <c r="AC797" s="298"/>
      <c r="AD797" s="299"/>
      <c r="AE797" s="296"/>
      <c r="AF797" s="297"/>
      <c r="AG797" s="296"/>
      <c r="AH797" s="297"/>
      <c r="AI797" s="298"/>
      <c r="AJ797" s="299"/>
      <c r="AK797" s="298"/>
      <c r="AL797" s="299"/>
      <c r="AM797" s="296"/>
      <c r="AN797" s="297"/>
      <c r="AO797" s="296"/>
      <c r="AP797" s="297"/>
      <c r="AQ797" s="298"/>
      <c r="AR797" s="299"/>
      <c r="AS797" s="298"/>
      <c r="AT797" s="299"/>
      <c r="AU797" s="296"/>
      <c r="AV797" s="297"/>
      <c r="AW797" s="296"/>
      <c r="AX797" s="297"/>
      <c r="AY797" s="298"/>
      <c r="AZ797" s="299"/>
      <c r="BA797" s="298"/>
      <c r="BB797" s="299"/>
      <c r="BC797" s="296"/>
      <c r="BD797" s="297"/>
      <c r="BE797" s="296"/>
      <c r="BF797" s="297"/>
      <c r="BG797" s="298"/>
      <c r="BH797" s="299"/>
      <c r="BI797" s="298"/>
      <c r="BJ797" s="299"/>
      <c r="BK797" s="296"/>
      <c r="BL797" s="297"/>
      <c r="BM797" s="296"/>
      <c r="BN797" s="297"/>
      <c r="BO797" s="321"/>
      <c r="BP797" s="322"/>
      <c r="BQ797" s="323"/>
      <c r="BR797" s="66"/>
      <c r="BS797" s="301"/>
      <c r="BT797" s="302"/>
      <c r="BU797" s="324"/>
      <c r="BV797" s="324"/>
      <c r="BW797" s="324"/>
      <c r="BX797" s="324"/>
      <c r="BY797" s="324"/>
      <c r="BZ797" s="324"/>
      <c r="CA797" s="324"/>
      <c r="CB797" s="293"/>
      <c r="CC797" s="294"/>
      <c r="CD797" s="294"/>
      <c r="CE797" s="294"/>
      <c r="CF797" s="294"/>
      <c r="CG797" s="294"/>
      <c r="CH797" s="295"/>
      <c r="CI797" s="62">
        <f t="shared" si="39"/>
        <v>0</v>
      </c>
    </row>
    <row r="798" spans="1:87" ht="35.1" customHeight="1" x14ac:dyDescent="0.25">
      <c r="A798" s="40">
        <f t="shared" ref="A798:A824" si="40">ROW(A786)</f>
        <v>786</v>
      </c>
      <c r="B798" s="304"/>
      <c r="C798" s="304"/>
      <c r="D798" s="305"/>
      <c r="E798" s="305"/>
      <c r="F798" s="305"/>
      <c r="G798" s="306"/>
      <c r="H798" s="307"/>
      <c r="I798" s="47"/>
      <c r="J798" s="72"/>
      <c r="K798" s="308"/>
      <c r="L798" s="308"/>
      <c r="M798" s="309"/>
      <c r="N798" s="309"/>
      <c r="O798" s="310"/>
      <c r="P798" s="310"/>
      <c r="Q798" s="311"/>
      <c r="R798" s="311"/>
      <c r="S798" s="298"/>
      <c r="T798" s="299"/>
      <c r="U798" s="298"/>
      <c r="V798" s="299"/>
      <c r="W798" s="312"/>
      <c r="X798" s="313"/>
      <c r="Y798" s="312"/>
      <c r="Z798" s="313"/>
      <c r="AA798" s="298"/>
      <c r="AB798" s="299"/>
      <c r="AC798" s="298"/>
      <c r="AD798" s="299"/>
      <c r="AE798" s="312"/>
      <c r="AF798" s="313"/>
      <c r="AG798" s="312"/>
      <c r="AH798" s="313"/>
      <c r="AI798" s="298"/>
      <c r="AJ798" s="299"/>
      <c r="AK798" s="298"/>
      <c r="AL798" s="299"/>
      <c r="AM798" s="312"/>
      <c r="AN798" s="313"/>
      <c r="AO798" s="312"/>
      <c r="AP798" s="313"/>
      <c r="AQ798" s="298"/>
      <c r="AR798" s="299"/>
      <c r="AS798" s="298"/>
      <c r="AT798" s="299"/>
      <c r="AU798" s="312"/>
      <c r="AV798" s="313"/>
      <c r="AW798" s="312"/>
      <c r="AX798" s="313"/>
      <c r="AY798" s="298"/>
      <c r="AZ798" s="299"/>
      <c r="BA798" s="298"/>
      <c r="BB798" s="299"/>
      <c r="BC798" s="312"/>
      <c r="BD798" s="313"/>
      <c r="BE798" s="312"/>
      <c r="BF798" s="313"/>
      <c r="BG798" s="298"/>
      <c r="BH798" s="299"/>
      <c r="BI798" s="298"/>
      <c r="BJ798" s="299"/>
      <c r="BK798" s="312"/>
      <c r="BL798" s="313"/>
      <c r="BM798" s="312"/>
      <c r="BN798" s="313"/>
      <c r="BO798" s="300"/>
      <c r="BP798" s="300"/>
      <c r="BQ798" s="300"/>
      <c r="BR798" s="66"/>
      <c r="BS798" s="314"/>
      <c r="BT798" s="315"/>
      <c r="BU798" s="324"/>
      <c r="BV798" s="324"/>
      <c r="BW798" s="324"/>
      <c r="BX798" s="324"/>
      <c r="BY798" s="324"/>
      <c r="BZ798" s="324"/>
      <c r="CA798" s="324"/>
      <c r="CB798" s="293"/>
      <c r="CC798" s="294"/>
      <c r="CD798" s="294"/>
      <c r="CE798" s="294"/>
      <c r="CF798" s="294"/>
      <c r="CG798" s="294"/>
      <c r="CH798" s="295"/>
      <c r="CI798" s="62">
        <f t="shared" si="39"/>
        <v>0</v>
      </c>
    </row>
    <row r="799" spans="1:87" ht="35.1" customHeight="1" x14ac:dyDescent="0.25">
      <c r="A799" s="40">
        <f t="shared" si="40"/>
        <v>787</v>
      </c>
      <c r="B799" s="305"/>
      <c r="C799" s="305"/>
      <c r="D799" s="316"/>
      <c r="E799" s="316"/>
      <c r="F799" s="316"/>
      <c r="G799" s="317"/>
      <c r="H799" s="318"/>
      <c r="I799" s="47"/>
      <c r="J799" s="71"/>
      <c r="K799" s="308"/>
      <c r="L799" s="308"/>
      <c r="M799" s="319"/>
      <c r="N799" s="319"/>
      <c r="O799" s="310"/>
      <c r="P799" s="310"/>
      <c r="Q799" s="320"/>
      <c r="R799" s="320"/>
      <c r="S799" s="298"/>
      <c r="T799" s="299"/>
      <c r="U799" s="298"/>
      <c r="V799" s="299"/>
      <c r="W799" s="296"/>
      <c r="X799" s="297"/>
      <c r="Y799" s="296"/>
      <c r="Z799" s="297"/>
      <c r="AA799" s="298"/>
      <c r="AB799" s="299"/>
      <c r="AC799" s="298"/>
      <c r="AD799" s="299"/>
      <c r="AE799" s="296"/>
      <c r="AF799" s="297"/>
      <c r="AG799" s="296"/>
      <c r="AH799" s="297"/>
      <c r="AI799" s="298"/>
      <c r="AJ799" s="299"/>
      <c r="AK799" s="298"/>
      <c r="AL799" s="299"/>
      <c r="AM799" s="296"/>
      <c r="AN799" s="297"/>
      <c r="AO799" s="296"/>
      <c r="AP799" s="297"/>
      <c r="AQ799" s="298"/>
      <c r="AR799" s="299"/>
      <c r="AS799" s="298"/>
      <c r="AT799" s="299"/>
      <c r="AU799" s="296"/>
      <c r="AV799" s="297"/>
      <c r="AW799" s="296"/>
      <c r="AX799" s="297"/>
      <c r="AY799" s="298"/>
      <c r="AZ799" s="299"/>
      <c r="BA799" s="298"/>
      <c r="BB799" s="299"/>
      <c r="BC799" s="296"/>
      <c r="BD799" s="297"/>
      <c r="BE799" s="296"/>
      <c r="BF799" s="297"/>
      <c r="BG799" s="298"/>
      <c r="BH799" s="299"/>
      <c r="BI799" s="298"/>
      <c r="BJ799" s="299"/>
      <c r="BK799" s="296"/>
      <c r="BL799" s="297"/>
      <c r="BM799" s="296"/>
      <c r="BN799" s="297"/>
      <c r="BO799" s="300"/>
      <c r="BP799" s="300"/>
      <c r="BQ799" s="300"/>
      <c r="BR799" s="66"/>
      <c r="BS799" s="301"/>
      <c r="BT799" s="302"/>
      <c r="BU799" s="324"/>
      <c r="BV799" s="324"/>
      <c r="BW799" s="324"/>
      <c r="BX799" s="324"/>
      <c r="BY799" s="324"/>
      <c r="BZ799" s="324"/>
      <c r="CA799" s="324"/>
      <c r="CB799" s="293"/>
      <c r="CC799" s="294"/>
      <c r="CD799" s="294"/>
      <c r="CE799" s="294"/>
      <c r="CF799" s="294"/>
      <c r="CG799" s="294"/>
      <c r="CH799" s="295"/>
      <c r="CI799" s="62">
        <f t="shared" si="39"/>
        <v>0</v>
      </c>
    </row>
    <row r="800" spans="1:87" ht="35.1" customHeight="1" x14ac:dyDescent="0.25">
      <c r="A800" s="40">
        <f t="shared" si="40"/>
        <v>788</v>
      </c>
      <c r="B800" s="304"/>
      <c r="C800" s="304"/>
      <c r="D800" s="305"/>
      <c r="E800" s="305"/>
      <c r="F800" s="305"/>
      <c r="G800" s="306"/>
      <c r="H800" s="307"/>
      <c r="I800" s="47"/>
      <c r="J800" s="72"/>
      <c r="K800" s="308"/>
      <c r="L800" s="308"/>
      <c r="M800" s="309"/>
      <c r="N800" s="309"/>
      <c r="O800" s="310"/>
      <c r="P800" s="310"/>
      <c r="Q800" s="311"/>
      <c r="R800" s="311"/>
      <c r="S800" s="298"/>
      <c r="T800" s="299"/>
      <c r="U800" s="298"/>
      <c r="V800" s="299"/>
      <c r="W800" s="312"/>
      <c r="X800" s="313"/>
      <c r="Y800" s="312"/>
      <c r="Z800" s="313"/>
      <c r="AA800" s="298"/>
      <c r="AB800" s="299"/>
      <c r="AC800" s="298"/>
      <c r="AD800" s="299"/>
      <c r="AE800" s="312"/>
      <c r="AF800" s="313"/>
      <c r="AG800" s="312"/>
      <c r="AH800" s="313"/>
      <c r="AI800" s="298"/>
      <c r="AJ800" s="299"/>
      <c r="AK800" s="298"/>
      <c r="AL800" s="299"/>
      <c r="AM800" s="312"/>
      <c r="AN800" s="313"/>
      <c r="AO800" s="312"/>
      <c r="AP800" s="313"/>
      <c r="AQ800" s="298"/>
      <c r="AR800" s="299"/>
      <c r="AS800" s="298"/>
      <c r="AT800" s="299"/>
      <c r="AU800" s="312"/>
      <c r="AV800" s="313"/>
      <c r="AW800" s="312"/>
      <c r="AX800" s="313"/>
      <c r="AY800" s="298"/>
      <c r="AZ800" s="299"/>
      <c r="BA800" s="298"/>
      <c r="BB800" s="299"/>
      <c r="BC800" s="312"/>
      <c r="BD800" s="313"/>
      <c r="BE800" s="312"/>
      <c r="BF800" s="313"/>
      <c r="BG800" s="298"/>
      <c r="BH800" s="299"/>
      <c r="BI800" s="298"/>
      <c r="BJ800" s="299"/>
      <c r="BK800" s="312"/>
      <c r="BL800" s="313"/>
      <c r="BM800" s="312"/>
      <c r="BN800" s="313"/>
      <c r="BO800" s="300"/>
      <c r="BP800" s="300"/>
      <c r="BQ800" s="300"/>
      <c r="BR800" s="66"/>
      <c r="BS800" s="314"/>
      <c r="BT800" s="315"/>
      <c r="BU800" s="324"/>
      <c r="BV800" s="324"/>
      <c r="BW800" s="324"/>
      <c r="BX800" s="324"/>
      <c r="BY800" s="324"/>
      <c r="BZ800" s="324"/>
      <c r="CA800" s="324"/>
      <c r="CB800" s="293"/>
      <c r="CC800" s="294"/>
      <c r="CD800" s="294"/>
      <c r="CE800" s="294"/>
      <c r="CF800" s="294"/>
      <c r="CG800" s="294"/>
      <c r="CH800" s="295"/>
      <c r="CI800" s="62">
        <f t="shared" si="39"/>
        <v>0</v>
      </c>
    </row>
    <row r="801" spans="1:87" ht="35.1" customHeight="1" x14ac:dyDescent="0.25">
      <c r="A801" s="40">
        <f t="shared" si="40"/>
        <v>789</v>
      </c>
      <c r="B801" s="305"/>
      <c r="C801" s="305"/>
      <c r="D801" s="316"/>
      <c r="E801" s="316"/>
      <c r="F801" s="316"/>
      <c r="G801" s="317"/>
      <c r="H801" s="318"/>
      <c r="I801" s="47"/>
      <c r="J801" s="71"/>
      <c r="K801" s="308"/>
      <c r="L801" s="308"/>
      <c r="M801" s="319"/>
      <c r="N801" s="319"/>
      <c r="O801" s="310"/>
      <c r="P801" s="310"/>
      <c r="Q801" s="320"/>
      <c r="R801" s="320"/>
      <c r="S801" s="298"/>
      <c r="T801" s="299"/>
      <c r="U801" s="298"/>
      <c r="V801" s="299"/>
      <c r="W801" s="296"/>
      <c r="X801" s="297"/>
      <c r="Y801" s="296"/>
      <c r="Z801" s="297"/>
      <c r="AA801" s="298"/>
      <c r="AB801" s="299"/>
      <c r="AC801" s="298"/>
      <c r="AD801" s="299"/>
      <c r="AE801" s="296"/>
      <c r="AF801" s="297"/>
      <c r="AG801" s="296"/>
      <c r="AH801" s="297"/>
      <c r="AI801" s="298"/>
      <c r="AJ801" s="299"/>
      <c r="AK801" s="298"/>
      <c r="AL801" s="299"/>
      <c r="AM801" s="296"/>
      <c r="AN801" s="297"/>
      <c r="AO801" s="296"/>
      <c r="AP801" s="297"/>
      <c r="AQ801" s="298"/>
      <c r="AR801" s="299"/>
      <c r="AS801" s="298"/>
      <c r="AT801" s="299"/>
      <c r="AU801" s="296"/>
      <c r="AV801" s="297"/>
      <c r="AW801" s="296"/>
      <c r="AX801" s="297"/>
      <c r="AY801" s="298"/>
      <c r="AZ801" s="299"/>
      <c r="BA801" s="298"/>
      <c r="BB801" s="299"/>
      <c r="BC801" s="296"/>
      <c r="BD801" s="297"/>
      <c r="BE801" s="296"/>
      <c r="BF801" s="297"/>
      <c r="BG801" s="298"/>
      <c r="BH801" s="299"/>
      <c r="BI801" s="298"/>
      <c r="BJ801" s="299"/>
      <c r="BK801" s="296"/>
      <c r="BL801" s="297"/>
      <c r="BM801" s="296"/>
      <c r="BN801" s="297"/>
      <c r="BO801" s="300"/>
      <c r="BP801" s="300"/>
      <c r="BQ801" s="300"/>
      <c r="BR801" s="66"/>
      <c r="BS801" s="301"/>
      <c r="BT801" s="302"/>
      <c r="BU801" s="324"/>
      <c r="BV801" s="324"/>
      <c r="BW801" s="324"/>
      <c r="BX801" s="324"/>
      <c r="BY801" s="324"/>
      <c r="BZ801" s="324"/>
      <c r="CA801" s="324"/>
      <c r="CB801" s="293"/>
      <c r="CC801" s="294"/>
      <c r="CD801" s="294"/>
      <c r="CE801" s="294"/>
      <c r="CF801" s="294"/>
      <c r="CG801" s="294"/>
      <c r="CH801" s="295"/>
      <c r="CI801" s="62">
        <f t="shared" si="39"/>
        <v>0</v>
      </c>
    </row>
    <row r="802" spans="1:87" ht="35.1" customHeight="1" x14ac:dyDescent="0.25">
      <c r="A802" s="40">
        <f t="shared" si="40"/>
        <v>790</v>
      </c>
      <c r="B802" s="304"/>
      <c r="C802" s="304"/>
      <c r="D802" s="305"/>
      <c r="E802" s="305"/>
      <c r="F802" s="305"/>
      <c r="G802" s="306"/>
      <c r="H802" s="307"/>
      <c r="I802" s="47"/>
      <c r="J802" s="72"/>
      <c r="K802" s="308"/>
      <c r="L802" s="308"/>
      <c r="M802" s="309"/>
      <c r="N802" s="309"/>
      <c r="O802" s="310"/>
      <c r="P802" s="310"/>
      <c r="Q802" s="311"/>
      <c r="R802" s="311"/>
      <c r="S802" s="298"/>
      <c r="T802" s="299"/>
      <c r="U802" s="298"/>
      <c r="V802" s="299"/>
      <c r="W802" s="312"/>
      <c r="X802" s="313"/>
      <c r="Y802" s="312"/>
      <c r="Z802" s="313"/>
      <c r="AA802" s="298"/>
      <c r="AB802" s="299"/>
      <c r="AC802" s="298"/>
      <c r="AD802" s="299"/>
      <c r="AE802" s="312"/>
      <c r="AF802" s="313"/>
      <c r="AG802" s="312"/>
      <c r="AH802" s="313"/>
      <c r="AI802" s="298"/>
      <c r="AJ802" s="299"/>
      <c r="AK802" s="298"/>
      <c r="AL802" s="299"/>
      <c r="AM802" s="312"/>
      <c r="AN802" s="313"/>
      <c r="AO802" s="312"/>
      <c r="AP802" s="313"/>
      <c r="AQ802" s="298"/>
      <c r="AR802" s="299"/>
      <c r="AS802" s="298"/>
      <c r="AT802" s="299"/>
      <c r="AU802" s="312"/>
      <c r="AV802" s="313"/>
      <c r="AW802" s="312"/>
      <c r="AX802" s="313"/>
      <c r="AY802" s="298"/>
      <c r="AZ802" s="299"/>
      <c r="BA802" s="298"/>
      <c r="BB802" s="299"/>
      <c r="BC802" s="312"/>
      <c r="BD802" s="313"/>
      <c r="BE802" s="312"/>
      <c r="BF802" s="313"/>
      <c r="BG802" s="298"/>
      <c r="BH802" s="299"/>
      <c r="BI802" s="298"/>
      <c r="BJ802" s="299"/>
      <c r="BK802" s="312"/>
      <c r="BL802" s="313"/>
      <c r="BM802" s="312"/>
      <c r="BN802" s="313"/>
      <c r="BO802" s="300"/>
      <c r="BP802" s="300"/>
      <c r="BQ802" s="300"/>
      <c r="BR802" s="66"/>
      <c r="BS802" s="314"/>
      <c r="BT802" s="315"/>
      <c r="BU802" s="324"/>
      <c r="BV802" s="324"/>
      <c r="BW802" s="324"/>
      <c r="BX802" s="324"/>
      <c r="BY802" s="324"/>
      <c r="BZ802" s="324"/>
      <c r="CA802" s="324"/>
      <c r="CB802" s="293"/>
      <c r="CC802" s="294"/>
      <c r="CD802" s="294"/>
      <c r="CE802" s="294"/>
      <c r="CF802" s="294"/>
      <c r="CG802" s="294"/>
      <c r="CH802" s="295"/>
      <c r="CI802" s="62">
        <f t="shared" si="39"/>
        <v>0</v>
      </c>
    </row>
    <row r="803" spans="1:87" ht="35.1" customHeight="1" x14ac:dyDescent="0.25">
      <c r="A803" s="40">
        <f t="shared" si="40"/>
        <v>791</v>
      </c>
      <c r="B803" s="305"/>
      <c r="C803" s="305"/>
      <c r="D803" s="316"/>
      <c r="E803" s="316"/>
      <c r="F803" s="316"/>
      <c r="G803" s="317"/>
      <c r="H803" s="318"/>
      <c r="I803" s="47"/>
      <c r="J803" s="71"/>
      <c r="K803" s="308"/>
      <c r="L803" s="308"/>
      <c r="M803" s="319"/>
      <c r="N803" s="319"/>
      <c r="O803" s="310"/>
      <c r="P803" s="310"/>
      <c r="Q803" s="320"/>
      <c r="R803" s="320"/>
      <c r="S803" s="298"/>
      <c r="T803" s="299"/>
      <c r="U803" s="298"/>
      <c r="V803" s="299"/>
      <c r="W803" s="296"/>
      <c r="X803" s="297"/>
      <c r="Y803" s="296"/>
      <c r="Z803" s="297"/>
      <c r="AA803" s="298"/>
      <c r="AB803" s="299"/>
      <c r="AC803" s="298"/>
      <c r="AD803" s="299"/>
      <c r="AE803" s="296"/>
      <c r="AF803" s="297"/>
      <c r="AG803" s="296"/>
      <c r="AH803" s="297"/>
      <c r="AI803" s="298"/>
      <c r="AJ803" s="299"/>
      <c r="AK803" s="298"/>
      <c r="AL803" s="299"/>
      <c r="AM803" s="296"/>
      <c r="AN803" s="297"/>
      <c r="AO803" s="296"/>
      <c r="AP803" s="297"/>
      <c r="AQ803" s="298"/>
      <c r="AR803" s="299"/>
      <c r="AS803" s="298"/>
      <c r="AT803" s="299"/>
      <c r="AU803" s="296"/>
      <c r="AV803" s="297"/>
      <c r="AW803" s="296"/>
      <c r="AX803" s="297"/>
      <c r="AY803" s="298"/>
      <c r="AZ803" s="299"/>
      <c r="BA803" s="298"/>
      <c r="BB803" s="299"/>
      <c r="BC803" s="296"/>
      <c r="BD803" s="297"/>
      <c r="BE803" s="296"/>
      <c r="BF803" s="297"/>
      <c r="BG803" s="298"/>
      <c r="BH803" s="299"/>
      <c r="BI803" s="298"/>
      <c r="BJ803" s="299"/>
      <c r="BK803" s="296"/>
      <c r="BL803" s="297"/>
      <c r="BM803" s="296"/>
      <c r="BN803" s="297"/>
      <c r="BO803" s="300"/>
      <c r="BP803" s="300"/>
      <c r="BQ803" s="300"/>
      <c r="BR803" s="66"/>
      <c r="BS803" s="301"/>
      <c r="BT803" s="302"/>
      <c r="BU803" s="324"/>
      <c r="BV803" s="324"/>
      <c r="BW803" s="324"/>
      <c r="BX803" s="324"/>
      <c r="BY803" s="324"/>
      <c r="BZ803" s="324"/>
      <c r="CA803" s="324"/>
      <c r="CB803" s="293"/>
      <c r="CC803" s="294"/>
      <c r="CD803" s="294"/>
      <c r="CE803" s="294"/>
      <c r="CF803" s="294"/>
      <c r="CG803" s="294"/>
      <c r="CH803" s="295"/>
      <c r="CI803" s="62">
        <f t="shared" si="39"/>
        <v>0</v>
      </c>
    </row>
    <row r="804" spans="1:87" ht="35.1" customHeight="1" x14ac:dyDescent="0.25">
      <c r="A804" s="40">
        <f t="shared" si="40"/>
        <v>792</v>
      </c>
      <c r="B804" s="304"/>
      <c r="C804" s="304"/>
      <c r="D804" s="305"/>
      <c r="E804" s="305"/>
      <c r="F804" s="305"/>
      <c r="G804" s="306"/>
      <c r="H804" s="307"/>
      <c r="I804" s="47"/>
      <c r="J804" s="72"/>
      <c r="K804" s="308"/>
      <c r="L804" s="308"/>
      <c r="M804" s="309"/>
      <c r="N804" s="309"/>
      <c r="O804" s="310"/>
      <c r="P804" s="310"/>
      <c r="Q804" s="311"/>
      <c r="R804" s="311"/>
      <c r="S804" s="298"/>
      <c r="T804" s="299"/>
      <c r="U804" s="298"/>
      <c r="V804" s="299"/>
      <c r="W804" s="312"/>
      <c r="X804" s="313"/>
      <c r="Y804" s="312"/>
      <c r="Z804" s="313"/>
      <c r="AA804" s="298"/>
      <c r="AB804" s="299"/>
      <c r="AC804" s="298"/>
      <c r="AD804" s="299"/>
      <c r="AE804" s="312"/>
      <c r="AF804" s="313"/>
      <c r="AG804" s="312"/>
      <c r="AH804" s="313"/>
      <c r="AI804" s="298"/>
      <c r="AJ804" s="299"/>
      <c r="AK804" s="298"/>
      <c r="AL804" s="299"/>
      <c r="AM804" s="312"/>
      <c r="AN804" s="313"/>
      <c r="AO804" s="312"/>
      <c r="AP804" s="313"/>
      <c r="AQ804" s="298"/>
      <c r="AR804" s="299"/>
      <c r="AS804" s="298"/>
      <c r="AT804" s="299"/>
      <c r="AU804" s="312"/>
      <c r="AV804" s="313"/>
      <c r="AW804" s="312"/>
      <c r="AX804" s="313"/>
      <c r="AY804" s="298"/>
      <c r="AZ804" s="299"/>
      <c r="BA804" s="298"/>
      <c r="BB804" s="299"/>
      <c r="BC804" s="312"/>
      <c r="BD804" s="313"/>
      <c r="BE804" s="312"/>
      <c r="BF804" s="313"/>
      <c r="BG804" s="298"/>
      <c r="BH804" s="299"/>
      <c r="BI804" s="298"/>
      <c r="BJ804" s="299"/>
      <c r="BK804" s="312"/>
      <c r="BL804" s="313"/>
      <c r="BM804" s="312"/>
      <c r="BN804" s="313"/>
      <c r="BO804" s="300"/>
      <c r="BP804" s="300"/>
      <c r="BQ804" s="300"/>
      <c r="BR804" s="66"/>
      <c r="BS804" s="314"/>
      <c r="BT804" s="315"/>
      <c r="BU804" s="324"/>
      <c r="BV804" s="324"/>
      <c r="BW804" s="324"/>
      <c r="BX804" s="324"/>
      <c r="BY804" s="324"/>
      <c r="BZ804" s="324"/>
      <c r="CA804" s="324"/>
      <c r="CB804" s="293"/>
      <c r="CC804" s="294"/>
      <c r="CD804" s="294"/>
      <c r="CE804" s="294"/>
      <c r="CF804" s="294"/>
      <c r="CG804" s="294"/>
      <c r="CH804" s="295"/>
      <c r="CI804" s="62">
        <f t="shared" si="39"/>
        <v>0</v>
      </c>
    </row>
    <row r="805" spans="1:87" ht="35.1" customHeight="1" x14ac:dyDescent="0.25">
      <c r="A805" s="40">
        <f t="shared" si="40"/>
        <v>793</v>
      </c>
      <c r="B805" s="305"/>
      <c r="C805" s="305"/>
      <c r="D805" s="316"/>
      <c r="E805" s="316"/>
      <c r="F805" s="316"/>
      <c r="G805" s="317"/>
      <c r="H805" s="318"/>
      <c r="I805" s="47"/>
      <c r="J805" s="71"/>
      <c r="K805" s="308"/>
      <c r="L805" s="308"/>
      <c r="M805" s="319"/>
      <c r="N805" s="319"/>
      <c r="O805" s="310"/>
      <c r="P805" s="310"/>
      <c r="Q805" s="320"/>
      <c r="R805" s="320"/>
      <c r="S805" s="298"/>
      <c r="T805" s="299"/>
      <c r="U805" s="298"/>
      <c r="V805" s="299"/>
      <c r="W805" s="296"/>
      <c r="X805" s="297"/>
      <c r="Y805" s="296"/>
      <c r="Z805" s="297"/>
      <c r="AA805" s="298"/>
      <c r="AB805" s="299"/>
      <c r="AC805" s="298"/>
      <c r="AD805" s="299"/>
      <c r="AE805" s="296"/>
      <c r="AF805" s="297"/>
      <c r="AG805" s="296"/>
      <c r="AH805" s="297"/>
      <c r="AI805" s="298"/>
      <c r="AJ805" s="299"/>
      <c r="AK805" s="298"/>
      <c r="AL805" s="299"/>
      <c r="AM805" s="296"/>
      <c r="AN805" s="297"/>
      <c r="AO805" s="296"/>
      <c r="AP805" s="297"/>
      <c r="AQ805" s="298"/>
      <c r="AR805" s="299"/>
      <c r="AS805" s="298"/>
      <c r="AT805" s="299"/>
      <c r="AU805" s="296"/>
      <c r="AV805" s="297"/>
      <c r="AW805" s="296"/>
      <c r="AX805" s="297"/>
      <c r="AY805" s="298"/>
      <c r="AZ805" s="299"/>
      <c r="BA805" s="298"/>
      <c r="BB805" s="299"/>
      <c r="BC805" s="296"/>
      <c r="BD805" s="297"/>
      <c r="BE805" s="296"/>
      <c r="BF805" s="297"/>
      <c r="BG805" s="298"/>
      <c r="BH805" s="299"/>
      <c r="BI805" s="298"/>
      <c r="BJ805" s="299"/>
      <c r="BK805" s="296"/>
      <c r="BL805" s="297"/>
      <c r="BM805" s="296"/>
      <c r="BN805" s="297"/>
      <c r="BO805" s="300"/>
      <c r="BP805" s="300"/>
      <c r="BQ805" s="300"/>
      <c r="BR805" s="66"/>
      <c r="BS805" s="301"/>
      <c r="BT805" s="302"/>
      <c r="BU805" s="324"/>
      <c r="BV805" s="324"/>
      <c r="BW805" s="324"/>
      <c r="BX805" s="324"/>
      <c r="BY805" s="324"/>
      <c r="BZ805" s="324"/>
      <c r="CA805" s="324"/>
      <c r="CB805" s="293"/>
      <c r="CC805" s="294"/>
      <c r="CD805" s="294"/>
      <c r="CE805" s="294"/>
      <c r="CF805" s="294"/>
      <c r="CG805" s="294"/>
      <c r="CH805" s="295"/>
      <c r="CI805" s="62">
        <f t="shared" si="39"/>
        <v>0</v>
      </c>
    </row>
    <row r="806" spans="1:87" ht="35.1" customHeight="1" x14ac:dyDescent="0.25">
      <c r="A806" s="40">
        <f t="shared" si="40"/>
        <v>794</v>
      </c>
      <c r="B806" s="304"/>
      <c r="C806" s="304"/>
      <c r="D806" s="305"/>
      <c r="E806" s="305"/>
      <c r="F806" s="305"/>
      <c r="G806" s="306"/>
      <c r="H806" s="307"/>
      <c r="I806" s="47"/>
      <c r="J806" s="72"/>
      <c r="K806" s="308"/>
      <c r="L806" s="308"/>
      <c r="M806" s="309"/>
      <c r="N806" s="309"/>
      <c r="O806" s="310"/>
      <c r="P806" s="310"/>
      <c r="Q806" s="311"/>
      <c r="R806" s="311"/>
      <c r="S806" s="298"/>
      <c r="T806" s="299"/>
      <c r="U806" s="298"/>
      <c r="V806" s="299"/>
      <c r="W806" s="312"/>
      <c r="X806" s="313"/>
      <c r="Y806" s="312"/>
      <c r="Z806" s="313"/>
      <c r="AA806" s="298"/>
      <c r="AB806" s="299"/>
      <c r="AC806" s="298"/>
      <c r="AD806" s="299"/>
      <c r="AE806" s="312"/>
      <c r="AF806" s="313"/>
      <c r="AG806" s="312"/>
      <c r="AH806" s="313"/>
      <c r="AI806" s="298"/>
      <c r="AJ806" s="299"/>
      <c r="AK806" s="298"/>
      <c r="AL806" s="299"/>
      <c r="AM806" s="312"/>
      <c r="AN806" s="313"/>
      <c r="AO806" s="312"/>
      <c r="AP806" s="313"/>
      <c r="AQ806" s="298"/>
      <c r="AR806" s="299"/>
      <c r="AS806" s="298"/>
      <c r="AT806" s="299"/>
      <c r="AU806" s="312"/>
      <c r="AV806" s="313"/>
      <c r="AW806" s="312"/>
      <c r="AX806" s="313"/>
      <c r="AY806" s="298"/>
      <c r="AZ806" s="299"/>
      <c r="BA806" s="298"/>
      <c r="BB806" s="299"/>
      <c r="BC806" s="312"/>
      <c r="BD806" s="313"/>
      <c r="BE806" s="312"/>
      <c r="BF806" s="313"/>
      <c r="BG806" s="298"/>
      <c r="BH806" s="299"/>
      <c r="BI806" s="298"/>
      <c r="BJ806" s="299"/>
      <c r="BK806" s="312"/>
      <c r="BL806" s="313"/>
      <c r="BM806" s="312"/>
      <c r="BN806" s="313"/>
      <c r="BO806" s="300"/>
      <c r="BP806" s="300"/>
      <c r="BQ806" s="300"/>
      <c r="BR806" s="66"/>
      <c r="BS806" s="314"/>
      <c r="BT806" s="315"/>
      <c r="BU806" s="324"/>
      <c r="BV806" s="324"/>
      <c r="BW806" s="324"/>
      <c r="BX806" s="324"/>
      <c r="BY806" s="324"/>
      <c r="BZ806" s="324"/>
      <c r="CA806" s="324"/>
      <c r="CB806" s="293"/>
      <c r="CC806" s="294"/>
      <c r="CD806" s="294"/>
      <c r="CE806" s="294"/>
      <c r="CF806" s="294"/>
      <c r="CG806" s="294"/>
      <c r="CH806" s="295"/>
      <c r="CI806" s="62">
        <f t="shared" si="39"/>
        <v>0</v>
      </c>
    </row>
    <row r="807" spans="1:87" ht="35.1" customHeight="1" x14ac:dyDescent="0.25">
      <c r="A807" s="40">
        <f t="shared" si="40"/>
        <v>795</v>
      </c>
      <c r="B807" s="305"/>
      <c r="C807" s="305"/>
      <c r="D807" s="316"/>
      <c r="E807" s="316"/>
      <c r="F807" s="316"/>
      <c r="G807" s="317"/>
      <c r="H807" s="318"/>
      <c r="I807" s="47"/>
      <c r="J807" s="71"/>
      <c r="K807" s="308"/>
      <c r="L807" s="308"/>
      <c r="M807" s="319"/>
      <c r="N807" s="319"/>
      <c r="O807" s="310"/>
      <c r="P807" s="310"/>
      <c r="Q807" s="320"/>
      <c r="R807" s="320"/>
      <c r="S807" s="298"/>
      <c r="T807" s="299"/>
      <c r="U807" s="298"/>
      <c r="V807" s="299"/>
      <c r="W807" s="296"/>
      <c r="X807" s="297"/>
      <c r="Y807" s="296"/>
      <c r="Z807" s="297"/>
      <c r="AA807" s="298"/>
      <c r="AB807" s="299"/>
      <c r="AC807" s="298"/>
      <c r="AD807" s="299"/>
      <c r="AE807" s="296"/>
      <c r="AF807" s="297"/>
      <c r="AG807" s="296"/>
      <c r="AH807" s="297"/>
      <c r="AI807" s="298"/>
      <c r="AJ807" s="299"/>
      <c r="AK807" s="298"/>
      <c r="AL807" s="299"/>
      <c r="AM807" s="296"/>
      <c r="AN807" s="297"/>
      <c r="AO807" s="296"/>
      <c r="AP807" s="297"/>
      <c r="AQ807" s="298"/>
      <c r="AR807" s="299"/>
      <c r="AS807" s="298"/>
      <c r="AT807" s="299"/>
      <c r="AU807" s="296"/>
      <c r="AV807" s="297"/>
      <c r="AW807" s="296"/>
      <c r="AX807" s="297"/>
      <c r="AY807" s="298"/>
      <c r="AZ807" s="299"/>
      <c r="BA807" s="298"/>
      <c r="BB807" s="299"/>
      <c r="BC807" s="296"/>
      <c r="BD807" s="297"/>
      <c r="BE807" s="296"/>
      <c r="BF807" s="297"/>
      <c r="BG807" s="298"/>
      <c r="BH807" s="299"/>
      <c r="BI807" s="298"/>
      <c r="BJ807" s="299"/>
      <c r="BK807" s="296"/>
      <c r="BL807" s="297"/>
      <c r="BM807" s="296"/>
      <c r="BN807" s="297"/>
      <c r="BO807" s="300"/>
      <c r="BP807" s="300"/>
      <c r="BQ807" s="300"/>
      <c r="BR807" s="66"/>
      <c r="BS807" s="301"/>
      <c r="BT807" s="302"/>
      <c r="BU807" s="324"/>
      <c r="BV807" s="324"/>
      <c r="BW807" s="324"/>
      <c r="BX807" s="324"/>
      <c r="BY807" s="324"/>
      <c r="BZ807" s="324"/>
      <c r="CA807" s="324"/>
      <c r="CB807" s="293"/>
      <c r="CC807" s="294"/>
      <c r="CD807" s="294"/>
      <c r="CE807" s="294"/>
      <c r="CF807" s="294"/>
      <c r="CG807" s="294"/>
      <c r="CH807" s="295"/>
      <c r="CI807" s="62">
        <f t="shared" si="39"/>
        <v>0</v>
      </c>
    </row>
    <row r="808" spans="1:87" ht="35.1" customHeight="1" x14ac:dyDescent="0.25">
      <c r="A808" s="40">
        <f t="shared" si="40"/>
        <v>796</v>
      </c>
      <c r="B808" s="304"/>
      <c r="C808" s="304"/>
      <c r="D808" s="305"/>
      <c r="E808" s="305"/>
      <c r="F808" s="305"/>
      <c r="G808" s="306"/>
      <c r="H808" s="307"/>
      <c r="I808" s="47"/>
      <c r="J808" s="72"/>
      <c r="K808" s="308"/>
      <c r="L808" s="308"/>
      <c r="M808" s="309"/>
      <c r="N808" s="309"/>
      <c r="O808" s="310"/>
      <c r="P808" s="310"/>
      <c r="Q808" s="311"/>
      <c r="R808" s="311"/>
      <c r="S808" s="298"/>
      <c r="T808" s="299"/>
      <c r="U808" s="298"/>
      <c r="V808" s="299"/>
      <c r="W808" s="312"/>
      <c r="X808" s="313"/>
      <c r="Y808" s="312"/>
      <c r="Z808" s="313"/>
      <c r="AA808" s="298"/>
      <c r="AB808" s="299"/>
      <c r="AC808" s="298"/>
      <c r="AD808" s="299"/>
      <c r="AE808" s="312"/>
      <c r="AF808" s="313"/>
      <c r="AG808" s="312"/>
      <c r="AH808" s="313"/>
      <c r="AI808" s="298"/>
      <c r="AJ808" s="299"/>
      <c r="AK808" s="298"/>
      <c r="AL808" s="299"/>
      <c r="AM808" s="312"/>
      <c r="AN808" s="313"/>
      <c r="AO808" s="312"/>
      <c r="AP808" s="313"/>
      <c r="AQ808" s="298"/>
      <c r="AR808" s="299"/>
      <c r="AS808" s="298"/>
      <c r="AT808" s="299"/>
      <c r="AU808" s="312"/>
      <c r="AV808" s="313"/>
      <c r="AW808" s="312"/>
      <c r="AX808" s="313"/>
      <c r="AY808" s="298"/>
      <c r="AZ808" s="299"/>
      <c r="BA808" s="298"/>
      <c r="BB808" s="299"/>
      <c r="BC808" s="312"/>
      <c r="BD808" s="313"/>
      <c r="BE808" s="312"/>
      <c r="BF808" s="313"/>
      <c r="BG808" s="298"/>
      <c r="BH808" s="299"/>
      <c r="BI808" s="298"/>
      <c r="BJ808" s="299"/>
      <c r="BK808" s="312"/>
      <c r="BL808" s="313"/>
      <c r="BM808" s="312"/>
      <c r="BN808" s="313"/>
      <c r="BO808" s="300"/>
      <c r="BP808" s="300"/>
      <c r="BQ808" s="300"/>
      <c r="BR808" s="66"/>
      <c r="BS808" s="314"/>
      <c r="BT808" s="315"/>
      <c r="BU808" s="324"/>
      <c r="BV808" s="324"/>
      <c r="BW808" s="324"/>
      <c r="BX808" s="324"/>
      <c r="BY808" s="324"/>
      <c r="BZ808" s="324"/>
      <c r="CA808" s="324"/>
      <c r="CB808" s="293"/>
      <c r="CC808" s="294"/>
      <c r="CD808" s="294"/>
      <c r="CE808" s="294"/>
      <c r="CF808" s="294"/>
      <c r="CG808" s="294"/>
      <c r="CH808" s="295"/>
      <c r="CI808" s="62">
        <f t="shared" si="39"/>
        <v>0</v>
      </c>
    </row>
    <row r="809" spans="1:87" ht="35.1" customHeight="1" x14ac:dyDescent="0.25">
      <c r="A809" s="40">
        <f t="shared" si="40"/>
        <v>797</v>
      </c>
      <c r="B809" s="305"/>
      <c r="C809" s="305"/>
      <c r="D809" s="316"/>
      <c r="E809" s="316"/>
      <c r="F809" s="316"/>
      <c r="G809" s="317"/>
      <c r="H809" s="318"/>
      <c r="I809" s="47"/>
      <c r="J809" s="71"/>
      <c r="K809" s="308"/>
      <c r="L809" s="308"/>
      <c r="M809" s="319"/>
      <c r="N809" s="319"/>
      <c r="O809" s="310"/>
      <c r="P809" s="310"/>
      <c r="Q809" s="320"/>
      <c r="R809" s="320"/>
      <c r="S809" s="298"/>
      <c r="T809" s="299"/>
      <c r="U809" s="298"/>
      <c r="V809" s="299"/>
      <c r="W809" s="296"/>
      <c r="X809" s="297"/>
      <c r="Y809" s="296"/>
      <c r="Z809" s="297"/>
      <c r="AA809" s="298"/>
      <c r="AB809" s="299"/>
      <c r="AC809" s="298"/>
      <c r="AD809" s="299"/>
      <c r="AE809" s="296"/>
      <c r="AF809" s="297"/>
      <c r="AG809" s="296"/>
      <c r="AH809" s="297"/>
      <c r="AI809" s="298"/>
      <c r="AJ809" s="299"/>
      <c r="AK809" s="298"/>
      <c r="AL809" s="299"/>
      <c r="AM809" s="296"/>
      <c r="AN809" s="297"/>
      <c r="AO809" s="296"/>
      <c r="AP809" s="297"/>
      <c r="AQ809" s="298"/>
      <c r="AR809" s="299"/>
      <c r="AS809" s="298"/>
      <c r="AT809" s="299"/>
      <c r="AU809" s="296"/>
      <c r="AV809" s="297"/>
      <c r="AW809" s="296"/>
      <c r="AX809" s="297"/>
      <c r="AY809" s="298"/>
      <c r="AZ809" s="299"/>
      <c r="BA809" s="298"/>
      <c r="BB809" s="299"/>
      <c r="BC809" s="296"/>
      <c r="BD809" s="297"/>
      <c r="BE809" s="296"/>
      <c r="BF809" s="297"/>
      <c r="BG809" s="298"/>
      <c r="BH809" s="299"/>
      <c r="BI809" s="298"/>
      <c r="BJ809" s="299"/>
      <c r="BK809" s="296"/>
      <c r="BL809" s="297"/>
      <c r="BM809" s="296"/>
      <c r="BN809" s="297"/>
      <c r="BO809" s="300"/>
      <c r="BP809" s="300"/>
      <c r="BQ809" s="300"/>
      <c r="BR809" s="66"/>
      <c r="BS809" s="301"/>
      <c r="BT809" s="302"/>
      <c r="BU809" s="324"/>
      <c r="BV809" s="324"/>
      <c r="BW809" s="324"/>
      <c r="BX809" s="324"/>
      <c r="BY809" s="324"/>
      <c r="BZ809" s="324"/>
      <c r="CA809" s="324"/>
      <c r="CB809" s="293"/>
      <c r="CC809" s="294"/>
      <c r="CD809" s="294"/>
      <c r="CE809" s="294"/>
      <c r="CF809" s="294"/>
      <c r="CG809" s="294"/>
      <c r="CH809" s="295"/>
      <c r="CI809" s="62">
        <f t="shared" si="39"/>
        <v>0</v>
      </c>
    </row>
    <row r="810" spans="1:87" ht="35.1" customHeight="1" x14ac:dyDescent="0.25">
      <c r="A810" s="40">
        <f t="shared" si="40"/>
        <v>798</v>
      </c>
      <c r="B810" s="304"/>
      <c r="C810" s="304"/>
      <c r="D810" s="305"/>
      <c r="E810" s="305"/>
      <c r="F810" s="305"/>
      <c r="G810" s="306"/>
      <c r="H810" s="307"/>
      <c r="I810" s="47"/>
      <c r="J810" s="72"/>
      <c r="K810" s="308"/>
      <c r="L810" s="308"/>
      <c r="M810" s="309"/>
      <c r="N810" s="309"/>
      <c r="O810" s="310"/>
      <c r="P810" s="310"/>
      <c r="Q810" s="311"/>
      <c r="R810" s="311"/>
      <c r="S810" s="298"/>
      <c r="T810" s="299"/>
      <c r="U810" s="298"/>
      <c r="V810" s="299"/>
      <c r="W810" s="312"/>
      <c r="X810" s="313"/>
      <c r="Y810" s="312"/>
      <c r="Z810" s="313"/>
      <c r="AA810" s="298"/>
      <c r="AB810" s="299"/>
      <c r="AC810" s="298"/>
      <c r="AD810" s="299"/>
      <c r="AE810" s="312"/>
      <c r="AF810" s="313"/>
      <c r="AG810" s="312"/>
      <c r="AH810" s="313"/>
      <c r="AI810" s="298"/>
      <c r="AJ810" s="299"/>
      <c r="AK810" s="298"/>
      <c r="AL810" s="299"/>
      <c r="AM810" s="312"/>
      <c r="AN810" s="313"/>
      <c r="AO810" s="312"/>
      <c r="AP810" s="313"/>
      <c r="AQ810" s="298"/>
      <c r="AR810" s="299"/>
      <c r="AS810" s="298"/>
      <c r="AT810" s="299"/>
      <c r="AU810" s="312"/>
      <c r="AV810" s="313"/>
      <c r="AW810" s="312"/>
      <c r="AX810" s="313"/>
      <c r="AY810" s="298"/>
      <c r="AZ810" s="299"/>
      <c r="BA810" s="298"/>
      <c r="BB810" s="299"/>
      <c r="BC810" s="312"/>
      <c r="BD810" s="313"/>
      <c r="BE810" s="312"/>
      <c r="BF810" s="313"/>
      <c r="BG810" s="298"/>
      <c r="BH810" s="299"/>
      <c r="BI810" s="298"/>
      <c r="BJ810" s="299"/>
      <c r="BK810" s="312"/>
      <c r="BL810" s="313"/>
      <c r="BM810" s="312"/>
      <c r="BN810" s="313"/>
      <c r="BO810" s="300"/>
      <c r="BP810" s="300"/>
      <c r="BQ810" s="300"/>
      <c r="BR810" s="66"/>
      <c r="BS810" s="314"/>
      <c r="BT810" s="315"/>
      <c r="BU810" s="324"/>
      <c r="BV810" s="324"/>
      <c r="BW810" s="324"/>
      <c r="BX810" s="324"/>
      <c r="BY810" s="324"/>
      <c r="BZ810" s="324"/>
      <c r="CA810" s="324"/>
      <c r="CB810" s="293"/>
      <c r="CC810" s="294"/>
      <c r="CD810" s="294"/>
      <c r="CE810" s="294"/>
      <c r="CF810" s="294"/>
      <c r="CG810" s="294"/>
      <c r="CH810" s="295"/>
      <c r="CI810" s="62">
        <f t="shared" si="39"/>
        <v>0</v>
      </c>
    </row>
    <row r="811" spans="1:87" ht="35.1" customHeight="1" x14ac:dyDescent="0.25">
      <c r="A811" s="40">
        <f>ROW(A799)</f>
        <v>799</v>
      </c>
      <c r="B811" s="305"/>
      <c r="C811" s="305"/>
      <c r="D811" s="316"/>
      <c r="E811" s="316"/>
      <c r="F811" s="316"/>
      <c r="G811" s="317"/>
      <c r="H811" s="318"/>
      <c r="I811" s="47"/>
      <c r="J811" s="71"/>
      <c r="K811" s="308"/>
      <c r="L811" s="308"/>
      <c r="M811" s="319"/>
      <c r="N811" s="319"/>
      <c r="O811" s="310"/>
      <c r="P811" s="310"/>
      <c r="Q811" s="320"/>
      <c r="R811" s="320"/>
      <c r="S811" s="298"/>
      <c r="T811" s="299"/>
      <c r="U811" s="298"/>
      <c r="V811" s="299"/>
      <c r="W811" s="296"/>
      <c r="X811" s="297"/>
      <c r="Y811" s="296"/>
      <c r="Z811" s="297"/>
      <c r="AA811" s="298"/>
      <c r="AB811" s="299"/>
      <c r="AC811" s="298"/>
      <c r="AD811" s="299"/>
      <c r="AE811" s="296"/>
      <c r="AF811" s="297"/>
      <c r="AG811" s="296"/>
      <c r="AH811" s="297"/>
      <c r="AI811" s="298"/>
      <c r="AJ811" s="299"/>
      <c r="AK811" s="298"/>
      <c r="AL811" s="299"/>
      <c r="AM811" s="296"/>
      <c r="AN811" s="297"/>
      <c r="AO811" s="296"/>
      <c r="AP811" s="297"/>
      <c r="AQ811" s="298"/>
      <c r="AR811" s="299"/>
      <c r="AS811" s="298"/>
      <c r="AT811" s="299"/>
      <c r="AU811" s="296"/>
      <c r="AV811" s="297"/>
      <c r="AW811" s="296"/>
      <c r="AX811" s="297"/>
      <c r="AY811" s="298"/>
      <c r="AZ811" s="299"/>
      <c r="BA811" s="298"/>
      <c r="BB811" s="299"/>
      <c r="BC811" s="296"/>
      <c r="BD811" s="297"/>
      <c r="BE811" s="296"/>
      <c r="BF811" s="297"/>
      <c r="BG811" s="298"/>
      <c r="BH811" s="299"/>
      <c r="BI811" s="298"/>
      <c r="BJ811" s="299"/>
      <c r="BK811" s="296"/>
      <c r="BL811" s="297"/>
      <c r="BM811" s="296"/>
      <c r="BN811" s="297"/>
      <c r="BO811" s="321"/>
      <c r="BP811" s="322"/>
      <c r="BQ811" s="323"/>
      <c r="BR811" s="66"/>
      <c r="BS811" s="301"/>
      <c r="BT811" s="302"/>
      <c r="BU811" s="324"/>
      <c r="BV811" s="324"/>
      <c r="BW811" s="324"/>
      <c r="BX811" s="324"/>
      <c r="BY811" s="324"/>
      <c r="BZ811" s="324"/>
      <c r="CA811" s="324"/>
      <c r="CB811" s="293"/>
      <c r="CC811" s="294"/>
      <c r="CD811" s="294"/>
      <c r="CE811" s="294"/>
      <c r="CF811" s="294"/>
      <c r="CG811" s="294"/>
      <c r="CH811" s="295"/>
      <c r="CI811" s="62">
        <f t="shared" si="39"/>
        <v>0</v>
      </c>
    </row>
    <row r="812" spans="1:87" ht="35.1" customHeight="1" x14ac:dyDescent="0.25">
      <c r="A812" s="40">
        <f t="shared" si="40"/>
        <v>800</v>
      </c>
      <c r="B812" s="304"/>
      <c r="C812" s="304"/>
      <c r="D812" s="305"/>
      <c r="E812" s="305"/>
      <c r="F812" s="305"/>
      <c r="G812" s="306"/>
      <c r="H812" s="307"/>
      <c r="I812" s="47"/>
      <c r="J812" s="72"/>
      <c r="K812" s="308"/>
      <c r="L812" s="308"/>
      <c r="M812" s="309"/>
      <c r="N812" s="309"/>
      <c r="O812" s="310"/>
      <c r="P812" s="310"/>
      <c r="Q812" s="311"/>
      <c r="R812" s="311"/>
      <c r="S812" s="298"/>
      <c r="T812" s="299"/>
      <c r="U812" s="298"/>
      <c r="V812" s="299"/>
      <c r="W812" s="312"/>
      <c r="X812" s="313"/>
      <c r="Y812" s="312"/>
      <c r="Z812" s="313"/>
      <c r="AA812" s="298"/>
      <c r="AB812" s="299"/>
      <c r="AC812" s="298"/>
      <c r="AD812" s="299"/>
      <c r="AE812" s="312"/>
      <c r="AF812" s="313"/>
      <c r="AG812" s="312"/>
      <c r="AH812" s="313"/>
      <c r="AI812" s="298"/>
      <c r="AJ812" s="299"/>
      <c r="AK812" s="298"/>
      <c r="AL812" s="299"/>
      <c r="AM812" s="312"/>
      <c r="AN812" s="313"/>
      <c r="AO812" s="312"/>
      <c r="AP812" s="313"/>
      <c r="AQ812" s="298"/>
      <c r="AR812" s="299"/>
      <c r="AS812" s="298"/>
      <c r="AT812" s="299"/>
      <c r="AU812" s="312"/>
      <c r="AV812" s="313"/>
      <c r="AW812" s="312"/>
      <c r="AX812" s="313"/>
      <c r="AY812" s="298"/>
      <c r="AZ812" s="299"/>
      <c r="BA812" s="298"/>
      <c r="BB812" s="299"/>
      <c r="BC812" s="312"/>
      <c r="BD812" s="313"/>
      <c r="BE812" s="312"/>
      <c r="BF812" s="313"/>
      <c r="BG812" s="298"/>
      <c r="BH812" s="299"/>
      <c r="BI812" s="298"/>
      <c r="BJ812" s="299"/>
      <c r="BK812" s="312"/>
      <c r="BL812" s="313"/>
      <c r="BM812" s="312"/>
      <c r="BN812" s="313"/>
      <c r="BO812" s="300"/>
      <c r="BP812" s="300"/>
      <c r="BQ812" s="300"/>
      <c r="BR812" s="66"/>
      <c r="BS812" s="314"/>
      <c r="BT812" s="315"/>
      <c r="BU812" s="324"/>
      <c r="BV812" s="324"/>
      <c r="BW812" s="324"/>
      <c r="BX812" s="324"/>
      <c r="BY812" s="324"/>
      <c r="BZ812" s="324"/>
      <c r="CA812" s="324"/>
      <c r="CB812" s="293"/>
      <c r="CC812" s="294"/>
      <c r="CD812" s="294"/>
      <c r="CE812" s="294"/>
      <c r="CF812" s="294"/>
      <c r="CG812" s="294"/>
      <c r="CH812" s="295"/>
      <c r="CI812" s="62">
        <f t="shared" si="39"/>
        <v>0</v>
      </c>
    </row>
    <row r="813" spans="1:87" ht="35.1" customHeight="1" x14ac:dyDescent="0.25">
      <c r="A813" s="40">
        <f t="shared" si="40"/>
        <v>801</v>
      </c>
      <c r="B813" s="305"/>
      <c r="C813" s="305"/>
      <c r="D813" s="316"/>
      <c r="E813" s="316"/>
      <c r="F813" s="316"/>
      <c r="G813" s="317"/>
      <c r="H813" s="318"/>
      <c r="I813" s="47"/>
      <c r="J813" s="71"/>
      <c r="K813" s="308"/>
      <c r="L813" s="308"/>
      <c r="M813" s="319"/>
      <c r="N813" s="319"/>
      <c r="O813" s="310"/>
      <c r="P813" s="310"/>
      <c r="Q813" s="320"/>
      <c r="R813" s="320"/>
      <c r="S813" s="298"/>
      <c r="T813" s="299"/>
      <c r="U813" s="298"/>
      <c r="V813" s="299"/>
      <c r="W813" s="296"/>
      <c r="X813" s="297"/>
      <c r="Y813" s="296"/>
      <c r="Z813" s="297"/>
      <c r="AA813" s="298"/>
      <c r="AB813" s="299"/>
      <c r="AC813" s="298"/>
      <c r="AD813" s="299"/>
      <c r="AE813" s="296"/>
      <c r="AF813" s="297"/>
      <c r="AG813" s="296"/>
      <c r="AH813" s="297"/>
      <c r="AI813" s="298"/>
      <c r="AJ813" s="299"/>
      <c r="AK813" s="298"/>
      <c r="AL813" s="299"/>
      <c r="AM813" s="296"/>
      <c r="AN813" s="297"/>
      <c r="AO813" s="296"/>
      <c r="AP813" s="297"/>
      <c r="AQ813" s="298"/>
      <c r="AR813" s="299"/>
      <c r="AS813" s="298"/>
      <c r="AT813" s="299"/>
      <c r="AU813" s="296"/>
      <c r="AV813" s="297"/>
      <c r="AW813" s="296"/>
      <c r="AX813" s="297"/>
      <c r="AY813" s="298"/>
      <c r="AZ813" s="299"/>
      <c r="BA813" s="298"/>
      <c r="BB813" s="299"/>
      <c r="BC813" s="296"/>
      <c r="BD813" s="297"/>
      <c r="BE813" s="296"/>
      <c r="BF813" s="297"/>
      <c r="BG813" s="298"/>
      <c r="BH813" s="299"/>
      <c r="BI813" s="298"/>
      <c r="BJ813" s="299"/>
      <c r="BK813" s="296"/>
      <c r="BL813" s="297"/>
      <c r="BM813" s="296"/>
      <c r="BN813" s="297"/>
      <c r="BO813" s="300"/>
      <c r="BP813" s="300"/>
      <c r="BQ813" s="300"/>
      <c r="BR813" s="66"/>
      <c r="BS813" s="301"/>
      <c r="BT813" s="302"/>
      <c r="BU813" s="324"/>
      <c r="BV813" s="324"/>
      <c r="BW813" s="324"/>
      <c r="BX813" s="324"/>
      <c r="BY813" s="324"/>
      <c r="BZ813" s="324"/>
      <c r="CA813" s="324"/>
      <c r="CB813" s="293"/>
      <c r="CC813" s="294"/>
      <c r="CD813" s="294"/>
      <c r="CE813" s="294"/>
      <c r="CF813" s="294"/>
      <c r="CG813" s="294"/>
      <c r="CH813" s="295"/>
      <c r="CI813" s="62">
        <f t="shared" si="39"/>
        <v>0</v>
      </c>
    </row>
    <row r="814" spans="1:87" ht="35.1" customHeight="1" x14ac:dyDescent="0.25">
      <c r="A814" s="40">
        <f t="shared" si="40"/>
        <v>802</v>
      </c>
      <c r="B814" s="304"/>
      <c r="C814" s="304"/>
      <c r="D814" s="305"/>
      <c r="E814" s="305"/>
      <c r="F814" s="305"/>
      <c r="G814" s="306"/>
      <c r="H814" s="307"/>
      <c r="I814" s="47"/>
      <c r="J814" s="72"/>
      <c r="K814" s="308"/>
      <c r="L814" s="308"/>
      <c r="M814" s="309"/>
      <c r="N814" s="309"/>
      <c r="O814" s="310"/>
      <c r="P814" s="310"/>
      <c r="Q814" s="311"/>
      <c r="R814" s="311"/>
      <c r="S814" s="298"/>
      <c r="T814" s="299"/>
      <c r="U814" s="298"/>
      <c r="V814" s="299"/>
      <c r="W814" s="312"/>
      <c r="X814" s="313"/>
      <c r="Y814" s="312"/>
      <c r="Z814" s="313"/>
      <c r="AA814" s="298"/>
      <c r="AB814" s="299"/>
      <c r="AC814" s="298"/>
      <c r="AD814" s="299"/>
      <c r="AE814" s="312"/>
      <c r="AF814" s="313"/>
      <c r="AG814" s="312"/>
      <c r="AH814" s="313"/>
      <c r="AI814" s="298"/>
      <c r="AJ814" s="299"/>
      <c r="AK814" s="298"/>
      <c r="AL814" s="299"/>
      <c r="AM814" s="312"/>
      <c r="AN814" s="313"/>
      <c r="AO814" s="312"/>
      <c r="AP814" s="313"/>
      <c r="AQ814" s="298"/>
      <c r="AR814" s="299"/>
      <c r="AS814" s="298"/>
      <c r="AT814" s="299"/>
      <c r="AU814" s="312"/>
      <c r="AV814" s="313"/>
      <c r="AW814" s="312"/>
      <c r="AX814" s="313"/>
      <c r="AY814" s="298"/>
      <c r="AZ814" s="299"/>
      <c r="BA814" s="298"/>
      <c r="BB814" s="299"/>
      <c r="BC814" s="312"/>
      <c r="BD814" s="313"/>
      <c r="BE814" s="312"/>
      <c r="BF814" s="313"/>
      <c r="BG814" s="298"/>
      <c r="BH814" s="299"/>
      <c r="BI814" s="298"/>
      <c r="BJ814" s="299"/>
      <c r="BK814" s="312"/>
      <c r="BL814" s="313"/>
      <c r="BM814" s="312"/>
      <c r="BN814" s="313"/>
      <c r="BO814" s="300"/>
      <c r="BP814" s="300"/>
      <c r="BQ814" s="300"/>
      <c r="BR814" s="66"/>
      <c r="BS814" s="314"/>
      <c r="BT814" s="315"/>
      <c r="BU814" s="324"/>
      <c r="BV814" s="324"/>
      <c r="BW814" s="324"/>
      <c r="BX814" s="324"/>
      <c r="BY814" s="324"/>
      <c r="BZ814" s="324"/>
      <c r="CA814" s="324"/>
      <c r="CB814" s="293"/>
      <c r="CC814" s="294"/>
      <c r="CD814" s="294"/>
      <c r="CE814" s="294"/>
      <c r="CF814" s="294"/>
      <c r="CG814" s="294"/>
      <c r="CH814" s="295"/>
      <c r="CI814" s="62">
        <f t="shared" si="39"/>
        <v>0</v>
      </c>
    </row>
    <row r="815" spans="1:87" ht="35.1" customHeight="1" x14ac:dyDescent="0.25">
      <c r="A815" s="40">
        <f t="shared" si="40"/>
        <v>803</v>
      </c>
      <c r="B815" s="305"/>
      <c r="C815" s="305"/>
      <c r="D815" s="316"/>
      <c r="E815" s="316"/>
      <c r="F815" s="316"/>
      <c r="G815" s="317"/>
      <c r="H815" s="318"/>
      <c r="I815" s="47"/>
      <c r="J815" s="71"/>
      <c r="K815" s="308"/>
      <c r="L815" s="308"/>
      <c r="M815" s="319"/>
      <c r="N815" s="319"/>
      <c r="O815" s="310"/>
      <c r="P815" s="310"/>
      <c r="Q815" s="320"/>
      <c r="R815" s="320"/>
      <c r="S815" s="298"/>
      <c r="T815" s="299"/>
      <c r="U815" s="298"/>
      <c r="V815" s="299"/>
      <c r="W815" s="296"/>
      <c r="X815" s="297"/>
      <c r="Y815" s="296"/>
      <c r="Z815" s="297"/>
      <c r="AA815" s="298"/>
      <c r="AB815" s="299"/>
      <c r="AC815" s="298"/>
      <c r="AD815" s="299"/>
      <c r="AE815" s="296"/>
      <c r="AF815" s="297"/>
      <c r="AG815" s="296"/>
      <c r="AH815" s="297"/>
      <c r="AI815" s="298"/>
      <c r="AJ815" s="299"/>
      <c r="AK815" s="298"/>
      <c r="AL815" s="299"/>
      <c r="AM815" s="296"/>
      <c r="AN815" s="297"/>
      <c r="AO815" s="296"/>
      <c r="AP815" s="297"/>
      <c r="AQ815" s="298"/>
      <c r="AR815" s="299"/>
      <c r="AS815" s="298"/>
      <c r="AT815" s="299"/>
      <c r="AU815" s="296"/>
      <c r="AV815" s="297"/>
      <c r="AW815" s="296"/>
      <c r="AX815" s="297"/>
      <c r="AY815" s="298"/>
      <c r="AZ815" s="299"/>
      <c r="BA815" s="298"/>
      <c r="BB815" s="299"/>
      <c r="BC815" s="296"/>
      <c r="BD815" s="297"/>
      <c r="BE815" s="296"/>
      <c r="BF815" s="297"/>
      <c r="BG815" s="298"/>
      <c r="BH815" s="299"/>
      <c r="BI815" s="298"/>
      <c r="BJ815" s="299"/>
      <c r="BK815" s="296"/>
      <c r="BL815" s="297"/>
      <c r="BM815" s="296"/>
      <c r="BN815" s="297"/>
      <c r="BO815" s="300"/>
      <c r="BP815" s="300"/>
      <c r="BQ815" s="300"/>
      <c r="BR815" s="66"/>
      <c r="BS815" s="301"/>
      <c r="BT815" s="302"/>
      <c r="BU815" s="324"/>
      <c r="BV815" s="324"/>
      <c r="BW815" s="324"/>
      <c r="BX815" s="324"/>
      <c r="BY815" s="324"/>
      <c r="BZ815" s="324"/>
      <c r="CA815" s="324"/>
      <c r="CB815" s="293"/>
      <c r="CC815" s="294"/>
      <c r="CD815" s="294"/>
      <c r="CE815" s="294"/>
      <c r="CF815" s="294"/>
      <c r="CG815" s="294"/>
      <c r="CH815" s="295"/>
      <c r="CI815" s="62">
        <f t="shared" si="39"/>
        <v>0</v>
      </c>
    </row>
    <row r="816" spans="1:87" ht="35.1" customHeight="1" x14ac:dyDescent="0.25">
      <c r="A816" s="40">
        <f t="shared" si="40"/>
        <v>804</v>
      </c>
      <c r="B816" s="304"/>
      <c r="C816" s="304"/>
      <c r="D816" s="305"/>
      <c r="E816" s="305"/>
      <c r="F816" s="305"/>
      <c r="G816" s="306"/>
      <c r="H816" s="307"/>
      <c r="I816" s="47"/>
      <c r="J816" s="72"/>
      <c r="K816" s="308"/>
      <c r="L816" s="308"/>
      <c r="M816" s="309"/>
      <c r="N816" s="309"/>
      <c r="O816" s="310"/>
      <c r="P816" s="310"/>
      <c r="Q816" s="311"/>
      <c r="R816" s="311"/>
      <c r="S816" s="298"/>
      <c r="T816" s="299"/>
      <c r="U816" s="298"/>
      <c r="V816" s="299"/>
      <c r="W816" s="312"/>
      <c r="X816" s="313"/>
      <c r="Y816" s="312"/>
      <c r="Z816" s="313"/>
      <c r="AA816" s="298"/>
      <c r="AB816" s="299"/>
      <c r="AC816" s="298"/>
      <c r="AD816" s="299"/>
      <c r="AE816" s="312"/>
      <c r="AF816" s="313"/>
      <c r="AG816" s="312"/>
      <c r="AH816" s="313"/>
      <c r="AI816" s="298"/>
      <c r="AJ816" s="299"/>
      <c r="AK816" s="298"/>
      <c r="AL816" s="299"/>
      <c r="AM816" s="312"/>
      <c r="AN816" s="313"/>
      <c r="AO816" s="312"/>
      <c r="AP816" s="313"/>
      <c r="AQ816" s="298"/>
      <c r="AR816" s="299"/>
      <c r="AS816" s="298"/>
      <c r="AT816" s="299"/>
      <c r="AU816" s="312"/>
      <c r="AV816" s="313"/>
      <c r="AW816" s="312"/>
      <c r="AX816" s="313"/>
      <c r="AY816" s="298"/>
      <c r="AZ816" s="299"/>
      <c r="BA816" s="298"/>
      <c r="BB816" s="299"/>
      <c r="BC816" s="312"/>
      <c r="BD816" s="313"/>
      <c r="BE816" s="312"/>
      <c r="BF816" s="313"/>
      <c r="BG816" s="298"/>
      <c r="BH816" s="299"/>
      <c r="BI816" s="298"/>
      <c r="BJ816" s="299"/>
      <c r="BK816" s="312"/>
      <c r="BL816" s="313"/>
      <c r="BM816" s="312"/>
      <c r="BN816" s="313"/>
      <c r="BO816" s="300"/>
      <c r="BP816" s="300"/>
      <c r="BQ816" s="300"/>
      <c r="BR816" s="66"/>
      <c r="BS816" s="314"/>
      <c r="BT816" s="315"/>
      <c r="BU816" s="324"/>
      <c r="BV816" s="324"/>
      <c r="BW816" s="324"/>
      <c r="BX816" s="324"/>
      <c r="BY816" s="324"/>
      <c r="BZ816" s="324"/>
      <c r="CA816" s="324"/>
      <c r="CB816" s="293"/>
      <c r="CC816" s="294"/>
      <c r="CD816" s="294"/>
      <c r="CE816" s="294"/>
      <c r="CF816" s="294"/>
      <c r="CG816" s="294"/>
      <c r="CH816" s="295"/>
      <c r="CI816" s="62">
        <f t="shared" si="39"/>
        <v>0</v>
      </c>
    </row>
    <row r="817" spans="1:87" ht="35.1" customHeight="1" x14ac:dyDescent="0.25">
      <c r="A817" s="40">
        <f t="shared" si="40"/>
        <v>805</v>
      </c>
      <c r="B817" s="305"/>
      <c r="C817" s="305"/>
      <c r="D817" s="316"/>
      <c r="E817" s="316"/>
      <c r="F817" s="316"/>
      <c r="G817" s="317"/>
      <c r="H817" s="318"/>
      <c r="I817" s="47"/>
      <c r="J817" s="71"/>
      <c r="K817" s="308"/>
      <c r="L817" s="308"/>
      <c r="M817" s="319"/>
      <c r="N817" s="319"/>
      <c r="O817" s="310"/>
      <c r="P817" s="310"/>
      <c r="Q817" s="320"/>
      <c r="R817" s="320"/>
      <c r="S817" s="298"/>
      <c r="T817" s="299"/>
      <c r="U817" s="298"/>
      <c r="V817" s="299"/>
      <c r="W817" s="296"/>
      <c r="X817" s="297"/>
      <c r="Y817" s="296"/>
      <c r="Z817" s="297"/>
      <c r="AA817" s="298"/>
      <c r="AB817" s="299"/>
      <c r="AC817" s="298"/>
      <c r="AD817" s="299"/>
      <c r="AE817" s="296"/>
      <c r="AF817" s="297"/>
      <c r="AG817" s="296"/>
      <c r="AH817" s="297"/>
      <c r="AI817" s="298"/>
      <c r="AJ817" s="299"/>
      <c r="AK817" s="298"/>
      <c r="AL817" s="299"/>
      <c r="AM817" s="296"/>
      <c r="AN817" s="297"/>
      <c r="AO817" s="296"/>
      <c r="AP817" s="297"/>
      <c r="AQ817" s="298"/>
      <c r="AR817" s="299"/>
      <c r="AS817" s="298"/>
      <c r="AT817" s="299"/>
      <c r="AU817" s="296"/>
      <c r="AV817" s="297"/>
      <c r="AW817" s="296"/>
      <c r="AX817" s="297"/>
      <c r="AY817" s="298"/>
      <c r="AZ817" s="299"/>
      <c r="BA817" s="298"/>
      <c r="BB817" s="299"/>
      <c r="BC817" s="296"/>
      <c r="BD817" s="297"/>
      <c r="BE817" s="296"/>
      <c r="BF817" s="297"/>
      <c r="BG817" s="298"/>
      <c r="BH817" s="299"/>
      <c r="BI817" s="298"/>
      <c r="BJ817" s="299"/>
      <c r="BK817" s="296"/>
      <c r="BL817" s="297"/>
      <c r="BM817" s="296"/>
      <c r="BN817" s="297"/>
      <c r="BO817" s="300"/>
      <c r="BP817" s="300"/>
      <c r="BQ817" s="300"/>
      <c r="BR817" s="66"/>
      <c r="BS817" s="301"/>
      <c r="BT817" s="302"/>
      <c r="BU817" s="324"/>
      <c r="BV817" s="324"/>
      <c r="BW817" s="324"/>
      <c r="BX817" s="324"/>
      <c r="BY817" s="324"/>
      <c r="BZ817" s="324"/>
      <c r="CA817" s="324"/>
      <c r="CB817" s="293"/>
      <c r="CC817" s="294"/>
      <c r="CD817" s="294"/>
      <c r="CE817" s="294"/>
      <c r="CF817" s="294"/>
      <c r="CG817" s="294"/>
      <c r="CH817" s="295"/>
      <c r="CI817" s="62">
        <f t="shared" si="39"/>
        <v>0</v>
      </c>
    </row>
    <row r="818" spans="1:87" ht="35.1" customHeight="1" x14ac:dyDescent="0.25">
      <c r="A818" s="40">
        <f t="shared" si="40"/>
        <v>806</v>
      </c>
      <c r="B818" s="304"/>
      <c r="C818" s="304"/>
      <c r="D818" s="305"/>
      <c r="E818" s="305"/>
      <c r="F818" s="305"/>
      <c r="G818" s="306"/>
      <c r="H818" s="307"/>
      <c r="I818" s="47"/>
      <c r="J818" s="72"/>
      <c r="K818" s="308"/>
      <c r="L818" s="308"/>
      <c r="M818" s="309"/>
      <c r="N818" s="309"/>
      <c r="O818" s="310"/>
      <c r="P818" s="310"/>
      <c r="Q818" s="311"/>
      <c r="R818" s="311"/>
      <c r="S818" s="298"/>
      <c r="T818" s="299"/>
      <c r="U818" s="298"/>
      <c r="V818" s="299"/>
      <c r="W818" s="312"/>
      <c r="X818" s="313"/>
      <c r="Y818" s="312"/>
      <c r="Z818" s="313"/>
      <c r="AA818" s="298"/>
      <c r="AB818" s="299"/>
      <c r="AC818" s="298"/>
      <c r="AD818" s="299"/>
      <c r="AE818" s="312"/>
      <c r="AF818" s="313"/>
      <c r="AG818" s="312"/>
      <c r="AH818" s="313"/>
      <c r="AI818" s="298"/>
      <c r="AJ818" s="299"/>
      <c r="AK818" s="298"/>
      <c r="AL818" s="299"/>
      <c r="AM818" s="312"/>
      <c r="AN818" s="313"/>
      <c r="AO818" s="312"/>
      <c r="AP818" s="313"/>
      <c r="AQ818" s="298"/>
      <c r="AR818" s="299"/>
      <c r="AS818" s="298"/>
      <c r="AT818" s="299"/>
      <c r="AU818" s="312"/>
      <c r="AV818" s="313"/>
      <c r="AW818" s="312"/>
      <c r="AX818" s="313"/>
      <c r="AY818" s="298"/>
      <c r="AZ818" s="299"/>
      <c r="BA818" s="298"/>
      <c r="BB818" s="299"/>
      <c r="BC818" s="312"/>
      <c r="BD818" s="313"/>
      <c r="BE818" s="312"/>
      <c r="BF818" s="313"/>
      <c r="BG818" s="298"/>
      <c r="BH818" s="299"/>
      <c r="BI818" s="298"/>
      <c r="BJ818" s="299"/>
      <c r="BK818" s="312"/>
      <c r="BL818" s="313"/>
      <c r="BM818" s="312"/>
      <c r="BN818" s="313"/>
      <c r="BO818" s="300"/>
      <c r="BP818" s="300"/>
      <c r="BQ818" s="300"/>
      <c r="BR818" s="66"/>
      <c r="BS818" s="314"/>
      <c r="BT818" s="315"/>
      <c r="BU818" s="324"/>
      <c r="BV818" s="324"/>
      <c r="BW818" s="324"/>
      <c r="BX818" s="324"/>
      <c r="BY818" s="324"/>
      <c r="BZ818" s="324"/>
      <c r="CA818" s="324"/>
      <c r="CB818" s="293"/>
      <c r="CC818" s="294"/>
      <c r="CD818" s="294"/>
      <c r="CE818" s="294"/>
      <c r="CF818" s="294"/>
      <c r="CG818" s="294"/>
      <c r="CH818" s="295"/>
      <c r="CI818" s="62">
        <f t="shared" si="39"/>
        <v>0</v>
      </c>
    </row>
    <row r="819" spans="1:87" ht="35.1" customHeight="1" x14ac:dyDescent="0.25">
      <c r="A819" s="40">
        <f t="shared" si="40"/>
        <v>807</v>
      </c>
      <c r="B819" s="305"/>
      <c r="C819" s="305"/>
      <c r="D819" s="316"/>
      <c r="E819" s="316"/>
      <c r="F819" s="316"/>
      <c r="G819" s="317"/>
      <c r="H819" s="318"/>
      <c r="I819" s="47"/>
      <c r="J819" s="71"/>
      <c r="K819" s="308"/>
      <c r="L819" s="308"/>
      <c r="M819" s="319"/>
      <c r="N819" s="319"/>
      <c r="O819" s="310"/>
      <c r="P819" s="310"/>
      <c r="Q819" s="320"/>
      <c r="R819" s="320"/>
      <c r="S819" s="298"/>
      <c r="T819" s="299"/>
      <c r="U819" s="298"/>
      <c r="V819" s="299"/>
      <c r="W819" s="296"/>
      <c r="X819" s="297"/>
      <c r="Y819" s="296"/>
      <c r="Z819" s="297"/>
      <c r="AA819" s="298"/>
      <c r="AB819" s="299"/>
      <c r="AC819" s="298"/>
      <c r="AD819" s="299"/>
      <c r="AE819" s="296"/>
      <c r="AF819" s="297"/>
      <c r="AG819" s="296"/>
      <c r="AH819" s="297"/>
      <c r="AI819" s="298"/>
      <c r="AJ819" s="299"/>
      <c r="AK819" s="298"/>
      <c r="AL819" s="299"/>
      <c r="AM819" s="296"/>
      <c r="AN819" s="297"/>
      <c r="AO819" s="296"/>
      <c r="AP819" s="297"/>
      <c r="AQ819" s="298"/>
      <c r="AR819" s="299"/>
      <c r="AS819" s="298"/>
      <c r="AT819" s="299"/>
      <c r="AU819" s="296"/>
      <c r="AV819" s="297"/>
      <c r="AW819" s="296"/>
      <c r="AX819" s="297"/>
      <c r="AY819" s="298"/>
      <c r="AZ819" s="299"/>
      <c r="BA819" s="298"/>
      <c r="BB819" s="299"/>
      <c r="BC819" s="296"/>
      <c r="BD819" s="297"/>
      <c r="BE819" s="296"/>
      <c r="BF819" s="297"/>
      <c r="BG819" s="298"/>
      <c r="BH819" s="299"/>
      <c r="BI819" s="298"/>
      <c r="BJ819" s="299"/>
      <c r="BK819" s="296"/>
      <c r="BL819" s="297"/>
      <c r="BM819" s="296"/>
      <c r="BN819" s="297"/>
      <c r="BO819" s="300"/>
      <c r="BP819" s="300"/>
      <c r="BQ819" s="300"/>
      <c r="BR819" s="66"/>
      <c r="BS819" s="301"/>
      <c r="BT819" s="302"/>
      <c r="BU819" s="324"/>
      <c r="BV819" s="324"/>
      <c r="BW819" s="324"/>
      <c r="BX819" s="324"/>
      <c r="BY819" s="324"/>
      <c r="BZ819" s="324"/>
      <c r="CA819" s="324"/>
      <c r="CB819" s="293"/>
      <c r="CC819" s="294"/>
      <c r="CD819" s="294"/>
      <c r="CE819" s="294"/>
      <c r="CF819" s="294"/>
      <c r="CG819" s="294"/>
      <c r="CH819" s="295"/>
      <c r="CI819" s="62">
        <f t="shared" si="39"/>
        <v>0</v>
      </c>
    </row>
    <row r="820" spans="1:87" ht="35.1" customHeight="1" x14ac:dyDescent="0.25">
      <c r="A820" s="40">
        <f t="shared" si="40"/>
        <v>808</v>
      </c>
      <c r="B820" s="304"/>
      <c r="C820" s="304"/>
      <c r="D820" s="305"/>
      <c r="E820" s="305"/>
      <c r="F820" s="305"/>
      <c r="G820" s="306"/>
      <c r="H820" s="307"/>
      <c r="I820" s="47"/>
      <c r="J820" s="72"/>
      <c r="K820" s="308"/>
      <c r="L820" s="308"/>
      <c r="M820" s="309"/>
      <c r="N820" s="309"/>
      <c r="O820" s="310"/>
      <c r="P820" s="310"/>
      <c r="Q820" s="311"/>
      <c r="R820" s="311"/>
      <c r="S820" s="298"/>
      <c r="T820" s="299"/>
      <c r="U820" s="298"/>
      <c r="V820" s="299"/>
      <c r="W820" s="312"/>
      <c r="X820" s="313"/>
      <c r="Y820" s="312"/>
      <c r="Z820" s="313"/>
      <c r="AA820" s="298"/>
      <c r="AB820" s="299"/>
      <c r="AC820" s="298"/>
      <c r="AD820" s="299"/>
      <c r="AE820" s="312"/>
      <c r="AF820" s="313"/>
      <c r="AG820" s="312"/>
      <c r="AH820" s="313"/>
      <c r="AI820" s="298"/>
      <c r="AJ820" s="299"/>
      <c r="AK820" s="298"/>
      <c r="AL820" s="299"/>
      <c r="AM820" s="312"/>
      <c r="AN820" s="313"/>
      <c r="AO820" s="312"/>
      <c r="AP820" s="313"/>
      <c r="AQ820" s="298"/>
      <c r="AR820" s="299"/>
      <c r="AS820" s="298"/>
      <c r="AT820" s="299"/>
      <c r="AU820" s="312"/>
      <c r="AV820" s="313"/>
      <c r="AW820" s="312"/>
      <c r="AX820" s="313"/>
      <c r="AY820" s="298"/>
      <c r="AZ820" s="299"/>
      <c r="BA820" s="298"/>
      <c r="BB820" s="299"/>
      <c r="BC820" s="312"/>
      <c r="BD820" s="313"/>
      <c r="BE820" s="312"/>
      <c r="BF820" s="313"/>
      <c r="BG820" s="298"/>
      <c r="BH820" s="299"/>
      <c r="BI820" s="298"/>
      <c r="BJ820" s="299"/>
      <c r="BK820" s="312"/>
      <c r="BL820" s="313"/>
      <c r="BM820" s="312"/>
      <c r="BN820" s="313"/>
      <c r="BO820" s="300"/>
      <c r="BP820" s="300"/>
      <c r="BQ820" s="300"/>
      <c r="BR820" s="66"/>
      <c r="BS820" s="314"/>
      <c r="BT820" s="315"/>
      <c r="BU820" s="324"/>
      <c r="BV820" s="324"/>
      <c r="BW820" s="324"/>
      <c r="BX820" s="324"/>
      <c r="BY820" s="324"/>
      <c r="BZ820" s="324"/>
      <c r="CA820" s="324"/>
      <c r="CB820" s="293"/>
      <c r="CC820" s="294"/>
      <c r="CD820" s="294"/>
      <c r="CE820" s="294"/>
      <c r="CF820" s="294"/>
      <c r="CG820" s="294"/>
      <c r="CH820" s="295"/>
      <c r="CI820" s="62">
        <f t="shared" si="39"/>
        <v>0</v>
      </c>
    </row>
    <row r="821" spans="1:87" ht="35.1" customHeight="1" x14ac:dyDescent="0.25">
      <c r="A821" s="40">
        <f t="shared" si="40"/>
        <v>809</v>
      </c>
      <c r="B821" s="305"/>
      <c r="C821" s="305"/>
      <c r="D821" s="316"/>
      <c r="E821" s="316"/>
      <c r="F821" s="316"/>
      <c r="G821" s="317"/>
      <c r="H821" s="318"/>
      <c r="I821" s="47"/>
      <c r="J821" s="71"/>
      <c r="K821" s="308"/>
      <c r="L821" s="308"/>
      <c r="M821" s="319"/>
      <c r="N821" s="319"/>
      <c r="O821" s="310"/>
      <c r="P821" s="310"/>
      <c r="Q821" s="320"/>
      <c r="R821" s="320"/>
      <c r="S821" s="298"/>
      <c r="T821" s="299"/>
      <c r="U821" s="298"/>
      <c r="V821" s="299"/>
      <c r="W821" s="296"/>
      <c r="X821" s="297"/>
      <c r="Y821" s="296"/>
      <c r="Z821" s="297"/>
      <c r="AA821" s="298"/>
      <c r="AB821" s="299"/>
      <c r="AC821" s="298"/>
      <c r="AD821" s="299"/>
      <c r="AE821" s="296"/>
      <c r="AF821" s="297"/>
      <c r="AG821" s="296"/>
      <c r="AH821" s="297"/>
      <c r="AI821" s="298"/>
      <c r="AJ821" s="299"/>
      <c r="AK821" s="298"/>
      <c r="AL821" s="299"/>
      <c r="AM821" s="296"/>
      <c r="AN821" s="297"/>
      <c r="AO821" s="296"/>
      <c r="AP821" s="297"/>
      <c r="AQ821" s="298"/>
      <c r="AR821" s="299"/>
      <c r="AS821" s="298"/>
      <c r="AT821" s="299"/>
      <c r="AU821" s="296"/>
      <c r="AV821" s="297"/>
      <c r="AW821" s="296"/>
      <c r="AX821" s="297"/>
      <c r="AY821" s="298"/>
      <c r="AZ821" s="299"/>
      <c r="BA821" s="298"/>
      <c r="BB821" s="299"/>
      <c r="BC821" s="296"/>
      <c r="BD821" s="297"/>
      <c r="BE821" s="296"/>
      <c r="BF821" s="297"/>
      <c r="BG821" s="298"/>
      <c r="BH821" s="299"/>
      <c r="BI821" s="298"/>
      <c r="BJ821" s="299"/>
      <c r="BK821" s="296"/>
      <c r="BL821" s="297"/>
      <c r="BM821" s="296"/>
      <c r="BN821" s="297"/>
      <c r="BO821" s="300"/>
      <c r="BP821" s="300"/>
      <c r="BQ821" s="300"/>
      <c r="BR821" s="66"/>
      <c r="BS821" s="301"/>
      <c r="BT821" s="302"/>
      <c r="BU821" s="324"/>
      <c r="BV821" s="324"/>
      <c r="BW821" s="324"/>
      <c r="BX821" s="324"/>
      <c r="BY821" s="324"/>
      <c r="BZ821" s="324"/>
      <c r="CA821" s="324"/>
      <c r="CB821" s="293"/>
      <c r="CC821" s="294"/>
      <c r="CD821" s="294"/>
      <c r="CE821" s="294"/>
      <c r="CF821" s="294"/>
      <c r="CG821" s="294"/>
      <c r="CH821" s="295"/>
      <c r="CI821" s="62">
        <f t="shared" si="39"/>
        <v>0</v>
      </c>
    </row>
    <row r="822" spans="1:87" ht="35.1" customHeight="1" x14ac:dyDescent="0.25">
      <c r="A822" s="40">
        <f t="shared" si="40"/>
        <v>810</v>
      </c>
      <c r="B822" s="304"/>
      <c r="C822" s="304"/>
      <c r="D822" s="305"/>
      <c r="E822" s="305"/>
      <c r="F822" s="305"/>
      <c r="G822" s="306"/>
      <c r="H822" s="307"/>
      <c r="I822" s="47"/>
      <c r="J822" s="72"/>
      <c r="K822" s="308"/>
      <c r="L822" s="308"/>
      <c r="M822" s="309"/>
      <c r="N822" s="309"/>
      <c r="O822" s="310"/>
      <c r="P822" s="310"/>
      <c r="Q822" s="311"/>
      <c r="R822" s="311"/>
      <c r="S822" s="298"/>
      <c r="T822" s="299"/>
      <c r="U822" s="298"/>
      <c r="V822" s="299"/>
      <c r="W822" s="312"/>
      <c r="X822" s="313"/>
      <c r="Y822" s="312"/>
      <c r="Z822" s="313"/>
      <c r="AA822" s="298"/>
      <c r="AB822" s="299"/>
      <c r="AC822" s="298"/>
      <c r="AD822" s="299"/>
      <c r="AE822" s="312"/>
      <c r="AF822" s="313"/>
      <c r="AG822" s="312"/>
      <c r="AH822" s="313"/>
      <c r="AI822" s="298"/>
      <c r="AJ822" s="299"/>
      <c r="AK822" s="298"/>
      <c r="AL822" s="299"/>
      <c r="AM822" s="312"/>
      <c r="AN822" s="313"/>
      <c r="AO822" s="312"/>
      <c r="AP822" s="313"/>
      <c r="AQ822" s="298"/>
      <c r="AR822" s="299"/>
      <c r="AS822" s="298"/>
      <c r="AT822" s="299"/>
      <c r="AU822" s="312"/>
      <c r="AV822" s="313"/>
      <c r="AW822" s="312"/>
      <c r="AX822" s="313"/>
      <c r="AY822" s="298"/>
      <c r="AZ822" s="299"/>
      <c r="BA822" s="298"/>
      <c r="BB822" s="299"/>
      <c r="BC822" s="312"/>
      <c r="BD822" s="313"/>
      <c r="BE822" s="312"/>
      <c r="BF822" s="313"/>
      <c r="BG822" s="298"/>
      <c r="BH822" s="299"/>
      <c r="BI822" s="298"/>
      <c r="BJ822" s="299"/>
      <c r="BK822" s="312"/>
      <c r="BL822" s="313"/>
      <c r="BM822" s="312"/>
      <c r="BN822" s="313"/>
      <c r="BO822" s="300"/>
      <c r="BP822" s="300"/>
      <c r="BQ822" s="300"/>
      <c r="BR822" s="66"/>
      <c r="BS822" s="314"/>
      <c r="BT822" s="315"/>
      <c r="BU822" s="324"/>
      <c r="BV822" s="324"/>
      <c r="BW822" s="324"/>
      <c r="BX822" s="324"/>
      <c r="BY822" s="324"/>
      <c r="BZ822" s="324"/>
      <c r="CA822" s="324"/>
      <c r="CB822" s="293"/>
      <c r="CC822" s="294"/>
      <c r="CD822" s="294"/>
      <c r="CE822" s="294"/>
      <c r="CF822" s="294"/>
      <c r="CG822" s="294"/>
      <c r="CH822" s="295"/>
      <c r="CI822" s="62">
        <f t="shared" si="39"/>
        <v>0</v>
      </c>
    </row>
    <row r="823" spans="1:87" ht="35.1" customHeight="1" x14ac:dyDescent="0.25">
      <c r="A823" s="40">
        <f t="shared" si="40"/>
        <v>811</v>
      </c>
      <c r="B823" s="305"/>
      <c r="C823" s="305"/>
      <c r="D823" s="316"/>
      <c r="E823" s="316"/>
      <c r="F823" s="316"/>
      <c r="G823" s="317"/>
      <c r="H823" s="318"/>
      <c r="I823" s="47"/>
      <c r="J823" s="71"/>
      <c r="K823" s="308"/>
      <c r="L823" s="308"/>
      <c r="M823" s="319"/>
      <c r="N823" s="319"/>
      <c r="O823" s="310"/>
      <c r="P823" s="310"/>
      <c r="Q823" s="320"/>
      <c r="R823" s="320"/>
      <c r="S823" s="298"/>
      <c r="T823" s="299"/>
      <c r="U823" s="298"/>
      <c r="V823" s="299"/>
      <c r="W823" s="296"/>
      <c r="X823" s="297"/>
      <c r="Y823" s="296"/>
      <c r="Z823" s="297"/>
      <c r="AA823" s="298"/>
      <c r="AB823" s="299"/>
      <c r="AC823" s="298"/>
      <c r="AD823" s="299"/>
      <c r="AE823" s="296"/>
      <c r="AF823" s="297"/>
      <c r="AG823" s="296"/>
      <c r="AH823" s="297"/>
      <c r="AI823" s="298"/>
      <c r="AJ823" s="299"/>
      <c r="AK823" s="298"/>
      <c r="AL823" s="299"/>
      <c r="AM823" s="296"/>
      <c r="AN823" s="297"/>
      <c r="AO823" s="296"/>
      <c r="AP823" s="297"/>
      <c r="AQ823" s="298"/>
      <c r="AR823" s="299"/>
      <c r="AS823" s="298"/>
      <c r="AT823" s="299"/>
      <c r="AU823" s="296"/>
      <c r="AV823" s="297"/>
      <c r="AW823" s="296"/>
      <c r="AX823" s="297"/>
      <c r="AY823" s="298"/>
      <c r="AZ823" s="299"/>
      <c r="BA823" s="298"/>
      <c r="BB823" s="299"/>
      <c r="BC823" s="296"/>
      <c r="BD823" s="297"/>
      <c r="BE823" s="296"/>
      <c r="BF823" s="297"/>
      <c r="BG823" s="298"/>
      <c r="BH823" s="299"/>
      <c r="BI823" s="298"/>
      <c r="BJ823" s="299"/>
      <c r="BK823" s="296"/>
      <c r="BL823" s="297"/>
      <c r="BM823" s="296"/>
      <c r="BN823" s="297"/>
      <c r="BO823" s="300"/>
      <c r="BP823" s="300"/>
      <c r="BQ823" s="300"/>
      <c r="BR823" s="66"/>
      <c r="BS823" s="301"/>
      <c r="BT823" s="302"/>
      <c r="BU823" s="324"/>
      <c r="BV823" s="324"/>
      <c r="BW823" s="324"/>
      <c r="BX823" s="324"/>
      <c r="BY823" s="324"/>
      <c r="BZ823" s="324"/>
      <c r="CA823" s="324"/>
      <c r="CB823" s="293"/>
      <c r="CC823" s="294"/>
      <c r="CD823" s="294"/>
      <c r="CE823" s="294"/>
      <c r="CF823" s="294"/>
      <c r="CG823" s="294"/>
      <c r="CH823" s="295"/>
      <c r="CI823" s="62">
        <f t="shared" si="39"/>
        <v>0</v>
      </c>
    </row>
    <row r="824" spans="1:87" ht="35.1" customHeight="1" x14ac:dyDescent="0.25">
      <c r="A824" s="40">
        <f t="shared" si="40"/>
        <v>812</v>
      </c>
      <c r="B824" s="304"/>
      <c r="C824" s="304"/>
      <c r="D824" s="305"/>
      <c r="E824" s="305"/>
      <c r="F824" s="305"/>
      <c r="G824" s="306"/>
      <c r="H824" s="307"/>
      <c r="I824" s="47"/>
      <c r="J824" s="72"/>
      <c r="K824" s="308"/>
      <c r="L824" s="308"/>
      <c r="M824" s="309"/>
      <c r="N824" s="309"/>
      <c r="O824" s="310"/>
      <c r="P824" s="310"/>
      <c r="Q824" s="311"/>
      <c r="R824" s="311"/>
      <c r="S824" s="298"/>
      <c r="T824" s="299"/>
      <c r="U824" s="298"/>
      <c r="V824" s="299"/>
      <c r="W824" s="312"/>
      <c r="X824" s="313"/>
      <c r="Y824" s="312"/>
      <c r="Z824" s="313"/>
      <c r="AA824" s="298"/>
      <c r="AB824" s="299"/>
      <c r="AC824" s="298"/>
      <c r="AD824" s="299"/>
      <c r="AE824" s="312"/>
      <c r="AF824" s="313"/>
      <c r="AG824" s="312"/>
      <c r="AH824" s="313"/>
      <c r="AI824" s="298"/>
      <c r="AJ824" s="299"/>
      <c r="AK824" s="298"/>
      <c r="AL824" s="299"/>
      <c r="AM824" s="312"/>
      <c r="AN824" s="313"/>
      <c r="AO824" s="312"/>
      <c r="AP824" s="313"/>
      <c r="AQ824" s="298"/>
      <c r="AR824" s="299"/>
      <c r="AS824" s="298"/>
      <c r="AT824" s="299"/>
      <c r="AU824" s="312"/>
      <c r="AV824" s="313"/>
      <c r="AW824" s="312"/>
      <c r="AX824" s="313"/>
      <c r="AY824" s="298"/>
      <c r="AZ824" s="299"/>
      <c r="BA824" s="298"/>
      <c r="BB824" s="299"/>
      <c r="BC824" s="312"/>
      <c r="BD824" s="313"/>
      <c r="BE824" s="312"/>
      <c r="BF824" s="313"/>
      <c r="BG824" s="298"/>
      <c r="BH824" s="299"/>
      <c r="BI824" s="298"/>
      <c r="BJ824" s="299"/>
      <c r="BK824" s="312"/>
      <c r="BL824" s="313"/>
      <c r="BM824" s="312"/>
      <c r="BN824" s="313"/>
      <c r="BO824" s="300"/>
      <c r="BP824" s="300"/>
      <c r="BQ824" s="300"/>
      <c r="BR824" s="66"/>
      <c r="BS824" s="314"/>
      <c r="BT824" s="315"/>
      <c r="BU824" s="324"/>
      <c r="BV824" s="324"/>
      <c r="BW824" s="324"/>
      <c r="BX824" s="324"/>
      <c r="BY824" s="324"/>
      <c r="BZ824" s="324"/>
      <c r="CA824" s="324"/>
      <c r="CB824" s="293"/>
      <c r="CC824" s="294"/>
      <c r="CD824" s="294"/>
      <c r="CE824" s="294"/>
      <c r="CF824" s="294"/>
      <c r="CG824" s="294"/>
      <c r="CH824" s="295"/>
      <c r="CI824" s="62">
        <f t="shared" si="39"/>
        <v>0</v>
      </c>
    </row>
    <row r="825" spans="1:87" ht="35.1" customHeight="1" x14ac:dyDescent="0.25">
      <c r="A825" s="40">
        <f>ROW(A813)</f>
        <v>813</v>
      </c>
      <c r="B825" s="305"/>
      <c r="C825" s="305"/>
      <c r="D825" s="316"/>
      <c r="E825" s="316"/>
      <c r="F825" s="316"/>
      <c r="G825" s="317"/>
      <c r="H825" s="318"/>
      <c r="I825" s="47"/>
      <c r="J825" s="71"/>
      <c r="K825" s="308"/>
      <c r="L825" s="308"/>
      <c r="M825" s="319"/>
      <c r="N825" s="319"/>
      <c r="O825" s="310"/>
      <c r="P825" s="310"/>
      <c r="Q825" s="320"/>
      <c r="R825" s="320"/>
      <c r="S825" s="298"/>
      <c r="T825" s="299"/>
      <c r="U825" s="298"/>
      <c r="V825" s="299"/>
      <c r="W825" s="296"/>
      <c r="X825" s="297"/>
      <c r="Y825" s="296"/>
      <c r="Z825" s="297"/>
      <c r="AA825" s="298"/>
      <c r="AB825" s="299"/>
      <c r="AC825" s="298"/>
      <c r="AD825" s="299"/>
      <c r="AE825" s="296"/>
      <c r="AF825" s="297"/>
      <c r="AG825" s="296"/>
      <c r="AH825" s="297"/>
      <c r="AI825" s="298"/>
      <c r="AJ825" s="299"/>
      <c r="AK825" s="298"/>
      <c r="AL825" s="299"/>
      <c r="AM825" s="296"/>
      <c r="AN825" s="297"/>
      <c r="AO825" s="296"/>
      <c r="AP825" s="297"/>
      <c r="AQ825" s="298"/>
      <c r="AR825" s="299"/>
      <c r="AS825" s="298"/>
      <c r="AT825" s="299"/>
      <c r="AU825" s="296"/>
      <c r="AV825" s="297"/>
      <c r="AW825" s="296"/>
      <c r="AX825" s="297"/>
      <c r="AY825" s="298"/>
      <c r="AZ825" s="299"/>
      <c r="BA825" s="298"/>
      <c r="BB825" s="299"/>
      <c r="BC825" s="296"/>
      <c r="BD825" s="297"/>
      <c r="BE825" s="296"/>
      <c r="BF825" s="297"/>
      <c r="BG825" s="298"/>
      <c r="BH825" s="299"/>
      <c r="BI825" s="298"/>
      <c r="BJ825" s="299"/>
      <c r="BK825" s="296"/>
      <c r="BL825" s="297"/>
      <c r="BM825" s="296"/>
      <c r="BN825" s="297"/>
      <c r="BO825" s="321"/>
      <c r="BP825" s="322"/>
      <c r="BQ825" s="323"/>
      <c r="BR825" s="66"/>
      <c r="BS825" s="301"/>
      <c r="BT825" s="302"/>
      <c r="BU825" s="324"/>
      <c r="BV825" s="324"/>
      <c r="BW825" s="324"/>
      <c r="BX825" s="324"/>
      <c r="BY825" s="324"/>
      <c r="BZ825" s="324"/>
      <c r="CA825" s="324"/>
      <c r="CB825" s="293"/>
      <c r="CC825" s="294"/>
      <c r="CD825" s="294"/>
      <c r="CE825" s="294"/>
      <c r="CF825" s="294"/>
      <c r="CG825" s="294"/>
      <c r="CH825" s="295"/>
      <c r="CI825" s="62">
        <f t="shared" si="39"/>
        <v>0</v>
      </c>
    </row>
    <row r="826" spans="1:87" ht="35.1" customHeight="1" x14ac:dyDescent="0.25">
      <c r="A826" s="40">
        <f t="shared" ref="A826:A852" si="41">ROW(A814)</f>
        <v>814</v>
      </c>
      <c r="B826" s="304"/>
      <c r="C826" s="304"/>
      <c r="D826" s="305"/>
      <c r="E826" s="305"/>
      <c r="F826" s="305"/>
      <c r="G826" s="306"/>
      <c r="H826" s="307"/>
      <c r="I826" s="47"/>
      <c r="J826" s="72"/>
      <c r="K826" s="308"/>
      <c r="L826" s="308"/>
      <c r="M826" s="309"/>
      <c r="N826" s="309"/>
      <c r="O826" s="310"/>
      <c r="P826" s="310"/>
      <c r="Q826" s="311"/>
      <c r="R826" s="311"/>
      <c r="S826" s="298"/>
      <c r="T826" s="299"/>
      <c r="U826" s="298"/>
      <c r="V826" s="299"/>
      <c r="W826" s="312"/>
      <c r="X826" s="313"/>
      <c r="Y826" s="312"/>
      <c r="Z826" s="313"/>
      <c r="AA826" s="298"/>
      <c r="AB826" s="299"/>
      <c r="AC826" s="298"/>
      <c r="AD826" s="299"/>
      <c r="AE826" s="312"/>
      <c r="AF826" s="313"/>
      <c r="AG826" s="312"/>
      <c r="AH826" s="313"/>
      <c r="AI826" s="298"/>
      <c r="AJ826" s="299"/>
      <c r="AK826" s="298"/>
      <c r="AL826" s="299"/>
      <c r="AM826" s="312"/>
      <c r="AN826" s="313"/>
      <c r="AO826" s="312"/>
      <c r="AP826" s="313"/>
      <c r="AQ826" s="298"/>
      <c r="AR826" s="299"/>
      <c r="AS826" s="298"/>
      <c r="AT826" s="299"/>
      <c r="AU826" s="312"/>
      <c r="AV826" s="313"/>
      <c r="AW826" s="312"/>
      <c r="AX826" s="313"/>
      <c r="AY826" s="298"/>
      <c r="AZ826" s="299"/>
      <c r="BA826" s="298"/>
      <c r="BB826" s="299"/>
      <c r="BC826" s="312"/>
      <c r="BD826" s="313"/>
      <c r="BE826" s="312"/>
      <c r="BF826" s="313"/>
      <c r="BG826" s="298"/>
      <c r="BH826" s="299"/>
      <c r="BI826" s="298"/>
      <c r="BJ826" s="299"/>
      <c r="BK826" s="312"/>
      <c r="BL826" s="313"/>
      <c r="BM826" s="312"/>
      <c r="BN826" s="313"/>
      <c r="BO826" s="300"/>
      <c r="BP826" s="300"/>
      <c r="BQ826" s="300"/>
      <c r="BR826" s="66"/>
      <c r="BS826" s="314"/>
      <c r="BT826" s="315"/>
      <c r="BU826" s="324"/>
      <c r="BV826" s="324"/>
      <c r="BW826" s="324"/>
      <c r="BX826" s="324"/>
      <c r="BY826" s="324"/>
      <c r="BZ826" s="324"/>
      <c r="CA826" s="324"/>
      <c r="CB826" s="293"/>
      <c r="CC826" s="294"/>
      <c r="CD826" s="294"/>
      <c r="CE826" s="294"/>
      <c r="CF826" s="294"/>
      <c r="CG826" s="294"/>
      <c r="CH826" s="295"/>
      <c r="CI826" s="62">
        <f t="shared" si="39"/>
        <v>0</v>
      </c>
    </row>
    <row r="827" spans="1:87" ht="35.1" customHeight="1" x14ac:dyDescent="0.25">
      <c r="A827" s="40">
        <f t="shared" si="41"/>
        <v>815</v>
      </c>
      <c r="B827" s="305"/>
      <c r="C827" s="305"/>
      <c r="D827" s="316"/>
      <c r="E827" s="316"/>
      <c r="F827" s="316"/>
      <c r="G827" s="317"/>
      <c r="H827" s="318"/>
      <c r="I827" s="47"/>
      <c r="J827" s="71"/>
      <c r="K827" s="308"/>
      <c r="L827" s="308"/>
      <c r="M827" s="319"/>
      <c r="N827" s="319"/>
      <c r="O827" s="310"/>
      <c r="P827" s="310"/>
      <c r="Q827" s="320"/>
      <c r="R827" s="320"/>
      <c r="S827" s="298"/>
      <c r="T827" s="299"/>
      <c r="U827" s="298"/>
      <c r="V827" s="299"/>
      <c r="W827" s="296"/>
      <c r="X827" s="297"/>
      <c r="Y827" s="296"/>
      <c r="Z827" s="297"/>
      <c r="AA827" s="298"/>
      <c r="AB827" s="299"/>
      <c r="AC827" s="298"/>
      <c r="AD827" s="299"/>
      <c r="AE827" s="296"/>
      <c r="AF827" s="297"/>
      <c r="AG827" s="296"/>
      <c r="AH827" s="297"/>
      <c r="AI827" s="298"/>
      <c r="AJ827" s="299"/>
      <c r="AK827" s="298"/>
      <c r="AL827" s="299"/>
      <c r="AM827" s="296"/>
      <c r="AN827" s="297"/>
      <c r="AO827" s="296"/>
      <c r="AP827" s="297"/>
      <c r="AQ827" s="298"/>
      <c r="AR827" s="299"/>
      <c r="AS827" s="298"/>
      <c r="AT827" s="299"/>
      <c r="AU827" s="296"/>
      <c r="AV827" s="297"/>
      <c r="AW827" s="296"/>
      <c r="AX827" s="297"/>
      <c r="AY827" s="298"/>
      <c r="AZ827" s="299"/>
      <c r="BA827" s="298"/>
      <c r="BB827" s="299"/>
      <c r="BC827" s="296"/>
      <c r="BD827" s="297"/>
      <c r="BE827" s="296"/>
      <c r="BF827" s="297"/>
      <c r="BG827" s="298"/>
      <c r="BH827" s="299"/>
      <c r="BI827" s="298"/>
      <c r="BJ827" s="299"/>
      <c r="BK827" s="296"/>
      <c r="BL827" s="297"/>
      <c r="BM827" s="296"/>
      <c r="BN827" s="297"/>
      <c r="BO827" s="300"/>
      <c r="BP827" s="300"/>
      <c r="BQ827" s="300"/>
      <c r="BR827" s="66"/>
      <c r="BS827" s="301"/>
      <c r="BT827" s="302"/>
      <c r="BU827" s="324"/>
      <c r="BV827" s="324"/>
      <c r="BW827" s="324"/>
      <c r="BX827" s="324"/>
      <c r="BY827" s="324"/>
      <c r="BZ827" s="324"/>
      <c r="CA827" s="324"/>
      <c r="CB827" s="293"/>
      <c r="CC827" s="294"/>
      <c r="CD827" s="294"/>
      <c r="CE827" s="294"/>
      <c r="CF827" s="294"/>
      <c r="CG827" s="294"/>
      <c r="CH827" s="295"/>
      <c r="CI827" s="62">
        <f t="shared" si="39"/>
        <v>0</v>
      </c>
    </row>
    <row r="828" spans="1:87" ht="35.1" customHeight="1" x14ac:dyDescent="0.25">
      <c r="A828" s="40">
        <f t="shared" si="41"/>
        <v>816</v>
      </c>
      <c r="B828" s="304"/>
      <c r="C828" s="304"/>
      <c r="D828" s="305"/>
      <c r="E828" s="305"/>
      <c r="F828" s="305"/>
      <c r="G828" s="306"/>
      <c r="H828" s="307"/>
      <c r="I828" s="47"/>
      <c r="J828" s="72"/>
      <c r="K828" s="308"/>
      <c r="L828" s="308"/>
      <c r="M828" s="309"/>
      <c r="N828" s="309"/>
      <c r="O828" s="310"/>
      <c r="P828" s="310"/>
      <c r="Q828" s="311"/>
      <c r="R828" s="311"/>
      <c r="S828" s="298"/>
      <c r="T828" s="299"/>
      <c r="U828" s="298"/>
      <c r="V828" s="299"/>
      <c r="W828" s="312"/>
      <c r="X828" s="313"/>
      <c r="Y828" s="312"/>
      <c r="Z828" s="313"/>
      <c r="AA828" s="298"/>
      <c r="AB828" s="299"/>
      <c r="AC828" s="298"/>
      <c r="AD828" s="299"/>
      <c r="AE828" s="312"/>
      <c r="AF828" s="313"/>
      <c r="AG828" s="312"/>
      <c r="AH828" s="313"/>
      <c r="AI828" s="298"/>
      <c r="AJ828" s="299"/>
      <c r="AK828" s="298"/>
      <c r="AL828" s="299"/>
      <c r="AM828" s="312"/>
      <c r="AN828" s="313"/>
      <c r="AO828" s="312"/>
      <c r="AP828" s="313"/>
      <c r="AQ828" s="298"/>
      <c r="AR828" s="299"/>
      <c r="AS828" s="298"/>
      <c r="AT828" s="299"/>
      <c r="AU828" s="312"/>
      <c r="AV828" s="313"/>
      <c r="AW828" s="312"/>
      <c r="AX828" s="313"/>
      <c r="AY828" s="298"/>
      <c r="AZ828" s="299"/>
      <c r="BA828" s="298"/>
      <c r="BB828" s="299"/>
      <c r="BC828" s="312"/>
      <c r="BD828" s="313"/>
      <c r="BE828" s="312"/>
      <c r="BF828" s="313"/>
      <c r="BG828" s="298"/>
      <c r="BH828" s="299"/>
      <c r="BI828" s="298"/>
      <c r="BJ828" s="299"/>
      <c r="BK828" s="312"/>
      <c r="BL828" s="313"/>
      <c r="BM828" s="312"/>
      <c r="BN828" s="313"/>
      <c r="BO828" s="300"/>
      <c r="BP828" s="300"/>
      <c r="BQ828" s="300"/>
      <c r="BR828" s="66"/>
      <c r="BS828" s="314"/>
      <c r="BT828" s="315"/>
      <c r="BU828" s="324"/>
      <c r="BV828" s="324"/>
      <c r="BW828" s="324"/>
      <c r="BX828" s="324"/>
      <c r="BY828" s="324"/>
      <c r="BZ828" s="324"/>
      <c r="CA828" s="324"/>
      <c r="CB828" s="293"/>
      <c r="CC828" s="294"/>
      <c r="CD828" s="294"/>
      <c r="CE828" s="294"/>
      <c r="CF828" s="294"/>
      <c r="CG828" s="294"/>
      <c r="CH828" s="295"/>
      <c r="CI828" s="62">
        <f t="shared" si="39"/>
        <v>0</v>
      </c>
    </row>
    <row r="829" spans="1:87" ht="35.1" customHeight="1" x14ac:dyDescent="0.25">
      <c r="A829" s="40">
        <f t="shared" si="41"/>
        <v>817</v>
      </c>
      <c r="B829" s="305"/>
      <c r="C829" s="305"/>
      <c r="D829" s="316"/>
      <c r="E829" s="316"/>
      <c r="F829" s="316"/>
      <c r="G829" s="317"/>
      <c r="H829" s="318"/>
      <c r="I829" s="47"/>
      <c r="J829" s="71"/>
      <c r="K829" s="308"/>
      <c r="L829" s="308"/>
      <c r="M829" s="319"/>
      <c r="N829" s="319"/>
      <c r="O829" s="310"/>
      <c r="P829" s="310"/>
      <c r="Q829" s="320"/>
      <c r="R829" s="320"/>
      <c r="S829" s="298"/>
      <c r="T829" s="299"/>
      <c r="U829" s="298"/>
      <c r="V829" s="299"/>
      <c r="W829" s="296"/>
      <c r="X829" s="297"/>
      <c r="Y829" s="296"/>
      <c r="Z829" s="297"/>
      <c r="AA829" s="298"/>
      <c r="AB829" s="299"/>
      <c r="AC829" s="298"/>
      <c r="AD829" s="299"/>
      <c r="AE829" s="296"/>
      <c r="AF829" s="297"/>
      <c r="AG829" s="296"/>
      <c r="AH829" s="297"/>
      <c r="AI829" s="298"/>
      <c r="AJ829" s="299"/>
      <c r="AK829" s="298"/>
      <c r="AL829" s="299"/>
      <c r="AM829" s="296"/>
      <c r="AN829" s="297"/>
      <c r="AO829" s="296"/>
      <c r="AP829" s="297"/>
      <c r="AQ829" s="298"/>
      <c r="AR829" s="299"/>
      <c r="AS829" s="298"/>
      <c r="AT829" s="299"/>
      <c r="AU829" s="296"/>
      <c r="AV829" s="297"/>
      <c r="AW829" s="296"/>
      <c r="AX829" s="297"/>
      <c r="AY829" s="298"/>
      <c r="AZ829" s="299"/>
      <c r="BA829" s="298"/>
      <c r="BB829" s="299"/>
      <c r="BC829" s="296"/>
      <c r="BD829" s="297"/>
      <c r="BE829" s="296"/>
      <c r="BF829" s="297"/>
      <c r="BG829" s="298"/>
      <c r="BH829" s="299"/>
      <c r="BI829" s="298"/>
      <c r="BJ829" s="299"/>
      <c r="BK829" s="296"/>
      <c r="BL829" s="297"/>
      <c r="BM829" s="296"/>
      <c r="BN829" s="297"/>
      <c r="BO829" s="300"/>
      <c r="BP829" s="300"/>
      <c r="BQ829" s="300"/>
      <c r="BR829" s="66"/>
      <c r="BS829" s="301"/>
      <c r="BT829" s="302"/>
      <c r="BU829" s="324"/>
      <c r="BV829" s="324"/>
      <c r="BW829" s="324"/>
      <c r="BX829" s="324"/>
      <c r="BY829" s="324"/>
      <c r="BZ829" s="324"/>
      <c r="CA829" s="324"/>
      <c r="CB829" s="293"/>
      <c r="CC829" s="294"/>
      <c r="CD829" s="294"/>
      <c r="CE829" s="294"/>
      <c r="CF829" s="294"/>
      <c r="CG829" s="294"/>
      <c r="CH829" s="295"/>
      <c r="CI829" s="62">
        <f t="shared" si="39"/>
        <v>0</v>
      </c>
    </row>
    <row r="830" spans="1:87" ht="35.1" customHeight="1" x14ac:dyDescent="0.25">
      <c r="A830" s="40">
        <f t="shared" si="41"/>
        <v>818</v>
      </c>
      <c r="B830" s="304"/>
      <c r="C830" s="304"/>
      <c r="D830" s="305"/>
      <c r="E830" s="305"/>
      <c r="F830" s="305"/>
      <c r="G830" s="306"/>
      <c r="H830" s="307"/>
      <c r="I830" s="47"/>
      <c r="J830" s="72"/>
      <c r="K830" s="308"/>
      <c r="L830" s="308"/>
      <c r="M830" s="309"/>
      <c r="N830" s="309"/>
      <c r="O830" s="310"/>
      <c r="P830" s="310"/>
      <c r="Q830" s="311"/>
      <c r="R830" s="311"/>
      <c r="S830" s="298"/>
      <c r="T830" s="299"/>
      <c r="U830" s="298"/>
      <c r="V830" s="299"/>
      <c r="W830" s="312"/>
      <c r="X830" s="313"/>
      <c r="Y830" s="312"/>
      <c r="Z830" s="313"/>
      <c r="AA830" s="298"/>
      <c r="AB830" s="299"/>
      <c r="AC830" s="298"/>
      <c r="AD830" s="299"/>
      <c r="AE830" s="312"/>
      <c r="AF830" s="313"/>
      <c r="AG830" s="312"/>
      <c r="AH830" s="313"/>
      <c r="AI830" s="298"/>
      <c r="AJ830" s="299"/>
      <c r="AK830" s="298"/>
      <c r="AL830" s="299"/>
      <c r="AM830" s="312"/>
      <c r="AN830" s="313"/>
      <c r="AO830" s="312"/>
      <c r="AP830" s="313"/>
      <c r="AQ830" s="298"/>
      <c r="AR830" s="299"/>
      <c r="AS830" s="298"/>
      <c r="AT830" s="299"/>
      <c r="AU830" s="312"/>
      <c r="AV830" s="313"/>
      <c r="AW830" s="312"/>
      <c r="AX830" s="313"/>
      <c r="AY830" s="298"/>
      <c r="AZ830" s="299"/>
      <c r="BA830" s="298"/>
      <c r="BB830" s="299"/>
      <c r="BC830" s="312"/>
      <c r="BD830" s="313"/>
      <c r="BE830" s="312"/>
      <c r="BF830" s="313"/>
      <c r="BG830" s="298"/>
      <c r="BH830" s="299"/>
      <c r="BI830" s="298"/>
      <c r="BJ830" s="299"/>
      <c r="BK830" s="312"/>
      <c r="BL830" s="313"/>
      <c r="BM830" s="312"/>
      <c r="BN830" s="313"/>
      <c r="BO830" s="300"/>
      <c r="BP830" s="300"/>
      <c r="BQ830" s="300"/>
      <c r="BR830" s="66"/>
      <c r="BS830" s="314"/>
      <c r="BT830" s="315"/>
      <c r="BU830" s="324"/>
      <c r="BV830" s="324"/>
      <c r="BW830" s="324"/>
      <c r="BX830" s="324"/>
      <c r="BY830" s="324"/>
      <c r="BZ830" s="324"/>
      <c r="CA830" s="324"/>
      <c r="CB830" s="293"/>
      <c r="CC830" s="294"/>
      <c r="CD830" s="294"/>
      <c r="CE830" s="294"/>
      <c r="CF830" s="294"/>
      <c r="CG830" s="294"/>
      <c r="CH830" s="295"/>
      <c r="CI830" s="62">
        <f t="shared" si="39"/>
        <v>0</v>
      </c>
    </row>
    <row r="831" spans="1:87" ht="35.1" customHeight="1" x14ac:dyDescent="0.25">
      <c r="A831" s="40">
        <f t="shared" si="41"/>
        <v>819</v>
      </c>
      <c r="B831" s="305"/>
      <c r="C831" s="305"/>
      <c r="D831" s="316"/>
      <c r="E831" s="316"/>
      <c r="F831" s="316"/>
      <c r="G831" s="317"/>
      <c r="H831" s="318"/>
      <c r="I831" s="47"/>
      <c r="J831" s="71"/>
      <c r="K831" s="308"/>
      <c r="L831" s="308"/>
      <c r="M831" s="319"/>
      <c r="N831" s="319"/>
      <c r="O831" s="310"/>
      <c r="P831" s="310"/>
      <c r="Q831" s="320"/>
      <c r="R831" s="320"/>
      <c r="S831" s="298"/>
      <c r="T831" s="299"/>
      <c r="U831" s="298"/>
      <c r="V831" s="299"/>
      <c r="W831" s="296"/>
      <c r="X831" s="297"/>
      <c r="Y831" s="296"/>
      <c r="Z831" s="297"/>
      <c r="AA831" s="298"/>
      <c r="AB831" s="299"/>
      <c r="AC831" s="298"/>
      <c r="AD831" s="299"/>
      <c r="AE831" s="296"/>
      <c r="AF831" s="297"/>
      <c r="AG831" s="296"/>
      <c r="AH831" s="297"/>
      <c r="AI831" s="298"/>
      <c r="AJ831" s="299"/>
      <c r="AK831" s="298"/>
      <c r="AL831" s="299"/>
      <c r="AM831" s="296"/>
      <c r="AN831" s="297"/>
      <c r="AO831" s="296"/>
      <c r="AP831" s="297"/>
      <c r="AQ831" s="298"/>
      <c r="AR831" s="299"/>
      <c r="AS831" s="298"/>
      <c r="AT831" s="299"/>
      <c r="AU831" s="296"/>
      <c r="AV831" s="297"/>
      <c r="AW831" s="296"/>
      <c r="AX831" s="297"/>
      <c r="AY831" s="298"/>
      <c r="AZ831" s="299"/>
      <c r="BA831" s="298"/>
      <c r="BB831" s="299"/>
      <c r="BC831" s="296"/>
      <c r="BD831" s="297"/>
      <c r="BE831" s="296"/>
      <c r="BF831" s="297"/>
      <c r="BG831" s="298"/>
      <c r="BH831" s="299"/>
      <c r="BI831" s="298"/>
      <c r="BJ831" s="299"/>
      <c r="BK831" s="296"/>
      <c r="BL831" s="297"/>
      <c r="BM831" s="296"/>
      <c r="BN831" s="297"/>
      <c r="BO831" s="300"/>
      <c r="BP831" s="300"/>
      <c r="BQ831" s="300"/>
      <c r="BR831" s="66"/>
      <c r="BS831" s="301"/>
      <c r="BT831" s="302"/>
      <c r="BU831" s="324"/>
      <c r="BV831" s="324"/>
      <c r="BW831" s="324"/>
      <c r="BX831" s="324"/>
      <c r="BY831" s="324"/>
      <c r="BZ831" s="324"/>
      <c r="CA831" s="324"/>
      <c r="CB831" s="293"/>
      <c r="CC831" s="294"/>
      <c r="CD831" s="294"/>
      <c r="CE831" s="294"/>
      <c r="CF831" s="294"/>
      <c r="CG831" s="294"/>
      <c r="CH831" s="295"/>
      <c r="CI831" s="62">
        <f t="shared" si="39"/>
        <v>0</v>
      </c>
    </row>
    <row r="832" spans="1:87" ht="35.1" customHeight="1" x14ac:dyDescent="0.25">
      <c r="A832" s="40">
        <f t="shared" si="41"/>
        <v>820</v>
      </c>
      <c r="B832" s="304"/>
      <c r="C832" s="304"/>
      <c r="D832" s="305"/>
      <c r="E832" s="305"/>
      <c r="F832" s="305"/>
      <c r="G832" s="306"/>
      <c r="H832" s="307"/>
      <c r="I832" s="47"/>
      <c r="J832" s="72"/>
      <c r="K832" s="308"/>
      <c r="L832" s="308"/>
      <c r="M832" s="309"/>
      <c r="N832" s="309"/>
      <c r="O832" s="310"/>
      <c r="P832" s="310"/>
      <c r="Q832" s="311"/>
      <c r="R832" s="311"/>
      <c r="S832" s="298"/>
      <c r="T832" s="299"/>
      <c r="U832" s="298"/>
      <c r="V832" s="299"/>
      <c r="W832" s="312"/>
      <c r="X832" s="313"/>
      <c r="Y832" s="312"/>
      <c r="Z832" s="313"/>
      <c r="AA832" s="298"/>
      <c r="AB832" s="299"/>
      <c r="AC832" s="298"/>
      <c r="AD832" s="299"/>
      <c r="AE832" s="312"/>
      <c r="AF832" s="313"/>
      <c r="AG832" s="312"/>
      <c r="AH832" s="313"/>
      <c r="AI832" s="298"/>
      <c r="AJ832" s="299"/>
      <c r="AK832" s="298"/>
      <c r="AL832" s="299"/>
      <c r="AM832" s="312"/>
      <c r="AN832" s="313"/>
      <c r="AO832" s="312"/>
      <c r="AP832" s="313"/>
      <c r="AQ832" s="298"/>
      <c r="AR832" s="299"/>
      <c r="AS832" s="298"/>
      <c r="AT832" s="299"/>
      <c r="AU832" s="312"/>
      <c r="AV832" s="313"/>
      <c r="AW832" s="312"/>
      <c r="AX832" s="313"/>
      <c r="AY832" s="298"/>
      <c r="AZ832" s="299"/>
      <c r="BA832" s="298"/>
      <c r="BB832" s="299"/>
      <c r="BC832" s="312"/>
      <c r="BD832" s="313"/>
      <c r="BE832" s="312"/>
      <c r="BF832" s="313"/>
      <c r="BG832" s="298"/>
      <c r="BH832" s="299"/>
      <c r="BI832" s="298"/>
      <c r="BJ832" s="299"/>
      <c r="BK832" s="312"/>
      <c r="BL832" s="313"/>
      <c r="BM832" s="312"/>
      <c r="BN832" s="313"/>
      <c r="BO832" s="300"/>
      <c r="BP832" s="300"/>
      <c r="BQ832" s="300"/>
      <c r="BR832" s="66"/>
      <c r="BS832" s="314"/>
      <c r="BT832" s="315"/>
      <c r="BU832" s="324"/>
      <c r="BV832" s="324"/>
      <c r="BW832" s="324"/>
      <c r="BX832" s="324"/>
      <c r="BY832" s="324"/>
      <c r="BZ832" s="324"/>
      <c r="CA832" s="324"/>
      <c r="CB832" s="293"/>
      <c r="CC832" s="294"/>
      <c r="CD832" s="294"/>
      <c r="CE832" s="294"/>
      <c r="CF832" s="294"/>
      <c r="CG832" s="294"/>
      <c r="CH832" s="295"/>
      <c r="CI832" s="62">
        <f t="shared" si="39"/>
        <v>0</v>
      </c>
    </row>
    <row r="833" spans="1:87" ht="35.1" customHeight="1" x14ac:dyDescent="0.25">
      <c r="A833" s="40">
        <f t="shared" si="41"/>
        <v>821</v>
      </c>
      <c r="B833" s="305"/>
      <c r="C833" s="305"/>
      <c r="D833" s="316"/>
      <c r="E833" s="316"/>
      <c r="F833" s="316"/>
      <c r="G833" s="317"/>
      <c r="H833" s="318"/>
      <c r="I833" s="47"/>
      <c r="J833" s="71"/>
      <c r="K833" s="308"/>
      <c r="L833" s="308"/>
      <c r="M833" s="319"/>
      <c r="N833" s="319"/>
      <c r="O833" s="310"/>
      <c r="P833" s="310"/>
      <c r="Q833" s="320"/>
      <c r="R833" s="320"/>
      <c r="S833" s="298"/>
      <c r="T833" s="299"/>
      <c r="U833" s="298"/>
      <c r="V833" s="299"/>
      <c r="W833" s="296"/>
      <c r="X833" s="297"/>
      <c r="Y833" s="296"/>
      <c r="Z833" s="297"/>
      <c r="AA833" s="298"/>
      <c r="AB833" s="299"/>
      <c r="AC833" s="298"/>
      <c r="AD833" s="299"/>
      <c r="AE833" s="296"/>
      <c r="AF833" s="297"/>
      <c r="AG833" s="296"/>
      <c r="AH833" s="297"/>
      <c r="AI833" s="298"/>
      <c r="AJ833" s="299"/>
      <c r="AK833" s="298"/>
      <c r="AL833" s="299"/>
      <c r="AM833" s="296"/>
      <c r="AN833" s="297"/>
      <c r="AO833" s="296"/>
      <c r="AP833" s="297"/>
      <c r="AQ833" s="298"/>
      <c r="AR833" s="299"/>
      <c r="AS833" s="298"/>
      <c r="AT833" s="299"/>
      <c r="AU833" s="296"/>
      <c r="AV833" s="297"/>
      <c r="AW833" s="296"/>
      <c r="AX833" s="297"/>
      <c r="AY833" s="298"/>
      <c r="AZ833" s="299"/>
      <c r="BA833" s="298"/>
      <c r="BB833" s="299"/>
      <c r="BC833" s="296"/>
      <c r="BD833" s="297"/>
      <c r="BE833" s="296"/>
      <c r="BF833" s="297"/>
      <c r="BG833" s="298"/>
      <c r="BH833" s="299"/>
      <c r="BI833" s="298"/>
      <c r="BJ833" s="299"/>
      <c r="BK833" s="296"/>
      <c r="BL833" s="297"/>
      <c r="BM833" s="296"/>
      <c r="BN833" s="297"/>
      <c r="BO833" s="300"/>
      <c r="BP833" s="300"/>
      <c r="BQ833" s="300"/>
      <c r="BR833" s="66"/>
      <c r="BS833" s="301"/>
      <c r="BT833" s="302"/>
      <c r="BU833" s="324"/>
      <c r="BV833" s="324"/>
      <c r="BW833" s="324"/>
      <c r="BX833" s="324"/>
      <c r="BY833" s="324"/>
      <c r="BZ833" s="324"/>
      <c r="CA833" s="324"/>
      <c r="CB833" s="293"/>
      <c r="CC833" s="294"/>
      <c r="CD833" s="294"/>
      <c r="CE833" s="294"/>
      <c r="CF833" s="294"/>
      <c r="CG833" s="294"/>
      <c r="CH833" s="295"/>
      <c r="CI833" s="62">
        <f t="shared" si="39"/>
        <v>0</v>
      </c>
    </row>
    <row r="834" spans="1:87" ht="35.1" customHeight="1" x14ac:dyDescent="0.25">
      <c r="A834" s="40">
        <f t="shared" si="41"/>
        <v>822</v>
      </c>
      <c r="B834" s="304"/>
      <c r="C834" s="304"/>
      <c r="D834" s="305"/>
      <c r="E834" s="305"/>
      <c r="F834" s="305"/>
      <c r="G834" s="306"/>
      <c r="H834" s="307"/>
      <c r="I834" s="47"/>
      <c r="J834" s="72"/>
      <c r="K834" s="308"/>
      <c r="L834" s="308"/>
      <c r="M834" s="309"/>
      <c r="N834" s="309"/>
      <c r="O834" s="310"/>
      <c r="P834" s="310"/>
      <c r="Q834" s="311"/>
      <c r="R834" s="311"/>
      <c r="S834" s="298"/>
      <c r="T834" s="299"/>
      <c r="U834" s="298"/>
      <c r="V834" s="299"/>
      <c r="W834" s="312"/>
      <c r="X834" s="313"/>
      <c r="Y834" s="312"/>
      <c r="Z834" s="313"/>
      <c r="AA834" s="298"/>
      <c r="AB834" s="299"/>
      <c r="AC834" s="298"/>
      <c r="AD834" s="299"/>
      <c r="AE834" s="312"/>
      <c r="AF834" s="313"/>
      <c r="AG834" s="312"/>
      <c r="AH834" s="313"/>
      <c r="AI834" s="298"/>
      <c r="AJ834" s="299"/>
      <c r="AK834" s="298"/>
      <c r="AL834" s="299"/>
      <c r="AM834" s="312"/>
      <c r="AN834" s="313"/>
      <c r="AO834" s="312"/>
      <c r="AP834" s="313"/>
      <c r="AQ834" s="298"/>
      <c r="AR834" s="299"/>
      <c r="AS834" s="298"/>
      <c r="AT834" s="299"/>
      <c r="AU834" s="312"/>
      <c r="AV834" s="313"/>
      <c r="AW834" s="312"/>
      <c r="AX834" s="313"/>
      <c r="AY834" s="298"/>
      <c r="AZ834" s="299"/>
      <c r="BA834" s="298"/>
      <c r="BB834" s="299"/>
      <c r="BC834" s="312"/>
      <c r="BD834" s="313"/>
      <c r="BE834" s="312"/>
      <c r="BF834" s="313"/>
      <c r="BG834" s="298"/>
      <c r="BH834" s="299"/>
      <c r="BI834" s="298"/>
      <c r="BJ834" s="299"/>
      <c r="BK834" s="312"/>
      <c r="BL834" s="313"/>
      <c r="BM834" s="312"/>
      <c r="BN834" s="313"/>
      <c r="BO834" s="300"/>
      <c r="BP834" s="300"/>
      <c r="BQ834" s="300"/>
      <c r="BR834" s="66"/>
      <c r="BS834" s="314"/>
      <c r="BT834" s="315"/>
      <c r="BU834" s="324"/>
      <c r="BV834" s="324"/>
      <c r="BW834" s="324"/>
      <c r="BX834" s="324"/>
      <c r="BY834" s="324"/>
      <c r="BZ834" s="324"/>
      <c r="CA834" s="324"/>
      <c r="CB834" s="293"/>
      <c r="CC834" s="294"/>
      <c r="CD834" s="294"/>
      <c r="CE834" s="294"/>
      <c r="CF834" s="294"/>
      <c r="CG834" s="294"/>
      <c r="CH834" s="295"/>
      <c r="CI834" s="62">
        <f t="shared" si="39"/>
        <v>0</v>
      </c>
    </row>
    <row r="835" spans="1:87" ht="35.1" customHeight="1" x14ac:dyDescent="0.25">
      <c r="A835" s="40">
        <f t="shared" si="41"/>
        <v>823</v>
      </c>
      <c r="B835" s="305"/>
      <c r="C835" s="305"/>
      <c r="D835" s="316"/>
      <c r="E835" s="316"/>
      <c r="F835" s="316"/>
      <c r="G835" s="317"/>
      <c r="H835" s="318"/>
      <c r="I835" s="47"/>
      <c r="J835" s="71"/>
      <c r="K835" s="308"/>
      <c r="L835" s="308"/>
      <c r="M835" s="319"/>
      <c r="N835" s="319"/>
      <c r="O835" s="310"/>
      <c r="P835" s="310"/>
      <c r="Q835" s="320"/>
      <c r="R835" s="320"/>
      <c r="S835" s="298"/>
      <c r="T835" s="299"/>
      <c r="U835" s="298"/>
      <c r="V835" s="299"/>
      <c r="W835" s="296"/>
      <c r="X835" s="297"/>
      <c r="Y835" s="296"/>
      <c r="Z835" s="297"/>
      <c r="AA835" s="298"/>
      <c r="AB835" s="299"/>
      <c r="AC835" s="298"/>
      <c r="AD835" s="299"/>
      <c r="AE835" s="296"/>
      <c r="AF835" s="297"/>
      <c r="AG835" s="296"/>
      <c r="AH835" s="297"/>
      <c r="AI835" s="298"/>
      <c r="AJ835" s="299"/>
      <c r="AK835" s="298"/>
      <c r="AL835" s="299"/>
      <c r="AM835" s="296"/>
      <c r="AN835" s="297"/>
      <c r="AO835" s="296"/>
      <c r="AP835" s="297"/>
      <c r="AQ835" s="298"/>
      <c r="AR835" s="299"/>
      <c r="AS835" s="298"/>
      <c r="AT835" s="299"/>
      <c r="AU835" s="296"/>
      <c r="AV835" s="297"/>
      <c r="AW835" s="296"/>
      <c r="AX835" s="297"/>
      <c r="AY835" s="298"/>
      <c r="AZ835" s="299"/>
      <c r="BA835" s="298"/>
      <c r="BB835" s="299"/>
      <c r="BC835" s="296"/>
      <c r="BD835" s="297"/>
      <c r="BE835" s="296"/>
      <c r="BF835" s="297"/>
      <c r="BG835" s="298"/>
      <c r="BH835" s="299"/>
      <c r="BI835" s="298"/>
      <c r="BJ835" s="299"/>
      <c r="BK835" s="296"/>
      <c r="BL835" s="297"/>
      <c r="BM835" s="296"/>
      <c r="BN835" s="297"/>
      <c r="BO835" s="300"/>
      <c r="BP835" s="300"/>
      <c r="BQ835" s="300"/>
      <c r="BR835" s="66"/>
      <c r="BS835" s="301"/>
      <c r="BT835" s="302"/>
      <c r="BU835" s="324"/>
      <c r="BV835" s="324"/>
      <c r="BW835" s="324"/>
      <c r="BX835" s="324"/>
      <c r="BY835" s="324"/>
      <c r="BZ835" s="324"/>
      <c r="CA835" s="324"/>
      <c r="CB835" s="293"/>
      <c r="CC835" s="294"/>
      <c r="CD835" s="294"/>
      <c r="CE835" s="294"/>
      <c r="CF835" s="294"/>
      <c r="CG835" s="294"/>
      <c r="CH835" s="295"/>
      <c r="CI835" s="62">
        <f t="shared" si="39"/>
        <v>0</v>
      </c>
    </row>
    <row r="836" spans="1:87" ht="35.1" customHeight="1" x14ac:dyDescent="0.25">
      <c r="A836" s="40">
        <f t="shared" si="41"/>
        <v>824</v>
      </c>
      <c r="B836" s="304"/>
      <c r="C836" s="304"/>
      <c r="D836" s="305"/>
      <c r="E836" s="305"/>
      <c r="F836" s="305"/>
      <c r="G836" s="306"/>
      <c r="H836" s="307"/>
      <c r="I836" s="47"/>
      <c r="J836" s="72"/>
      <c r="K836" s="308"/>
      <c r="L836" s="308"/>
      <c r="M836" s="309"/>
      <c r="N836" s="309"/>
      <c r="O836" s="310"/>
      <c r="P836" s="310"/>
      <c r="Q836" s="311"/>
      <c r="R836" s="311"/>
      <c r="S836" s="298"/>
      <c r="T836" s="299"/>
      <c r="U836" s="298"/>
      <c r="V836" s="299"/>
      <c r="W836" s="312"/>
      <c r="X836" s="313"/>
      <c r="Y836" s="312"/>
      <c r="Z836" s="313"/>
      <c r="AA836" s="298"/>
      <c r="AB836" s="299"/>
      <c r="AC836" s="298"/>
      <c r="AD836" s="299"/>
      <c r="AE836" s="312"/>
      <c r="AF836" s="313"/>
      <c r="AG836" s="312"/>
      <c r="AH836" s="313"/>
      <c r="AI836" s="298"/>
      <c r="AJ836" s="299"/>
      <c r="AK836" s="298"/>
      <c r="AL836" s="299"/>
      <c r="AM836" s="312"/>
      <c r="AN836" s="313"/>
      <c r="AO836" s="312"/>
      <c r="AP836" s="313"/>
      <c r="AQ836" s="298"/>
      <c r="AR836" s="299"/>
      <c r="AS836" s="298"/>
      <c r="AT836" s="299"/>
      <c r="AU836" s="312"/>
      <c r="AV836" s="313"/>
      <c r="AW836" s="312"/>
      <c r="AX836" s="313"/>
      <c r="AY836" s="298"/>
      <c r="AZ836" s="299"/>
      <c r="BA836" s="298"/>
      <c r="BB836" s="299"/>
      <c r="BC836" s="312"/>
      <c r="BD836" s="313"/>
      <c r="BE836" s="312"/>
      <c r="BF836" s="313"/>
      <c r="BG836" s="298"/>
      <c r="BH836" s="299"/>
      <c r="BI836" s="298"/>
      <c r="BJ836" s="299"/>
      <c r="BK836" s="312"/>
      <c r="BL836" s="313"/>
      <c r="BM836" s="312"/>
      <c r="BN836" s="313"/>
      <c r="BO836" s="300"/>
      <c r="BP836" s="300"/>
      <c r="BQ836" s="300"/>
      <c r="BR836" s="66"/>
      <c r="BS836" s="314"/>
      <c r="BT836" s="315"/>
      <c r="BU836" s="324"/>
      <c r="BV836" s="324"/>
      <c r="BW836" s="324"/>
      <c r="BX836" s="324"/>
      <c r="BY836" s="324"/>
      <c r="BZ836" s="324"/>
      <c r="CA836" s="324"/>
      <c r="CB836" s="293"/>
      <c r="CC836" s="294"/>
      <c r="CD836" s="294"/>
      <c r="CE836" s="294"/>
      <c r="CF836" s="294"/>
      <c r="CG836" s="294"/>
      <c r="CH836" s="295"/>
      <c r="CI836" s="62">
        <f t="shared" si="39"/>
        <v>0</v>
      </c>
    </row>
    <row r="837" spans="1:87" ht="35.1" customHeight="1" x14ac:dyDescent="0.25">
      <c r="A837" s="40">
        <f t="shared" si="41"/>
        <v>825</v>
      </c>
      <c r="B837" s="305"/>
      <c r="C837" s="305"/>
      <c r="D837" s="316"/>
      <c r="E837" s="316"/>
      <c r="F837" s="316"/>
      <c r="G837" s="317"/>
      <c r="H837" s="318"/>
      <c r="I837" s="47"/>
      <c r="J837" s="71"/>
      <c r="K837" s="308"/>
      <c r="L837" s="308"/>
      <c r="M837" s="319"/>
      <c r="N837" s="319"/>
      <c r="O837" s="310"/>
      <c r="P837" s="310"/>
      <c r="Q837" s="320"/>
      <c r="R837" s="320"/>
      <c r="S837" s="298"/>
      <c r="T837" s="299"/>
      <c r="U837" s="298"/>
      <c r="V837" s="299"/>
      <c r="W837" s="296"/>
      <c r="X837" s="297"/>
      <c r="Y837" s="296"/>
      <c r="Z837" s="297"/>
      <c r="AA837" s="298"/>
      <c r="AB837" s="299"/>
      <c r="AC837" s="298"/>
      <c r="AD837" s="299"/>
      <c r="AE837" s="296"/>
      <c r="AF837" s="297"/>
      <c r="AG837" s="296"/>
      <c r="AH837" s="297"/>
      <c r="AI837" s="298"/>
      <c r="AJ837" s="299"/>
      <c r="AK837" s="298"/>
      <c r="AL837" s="299"/>
      <c r="AM837" s="296"/>
      <c r="AN837" s="297"/>
      <c r="AO837" s="296"/>
      <c r="AP837" s="297"/>
      <c r="AQ837" s="298"/>
      <c r="AR837" s="299"/>
      <c r="AS837" s="298"/>
      <c r="AT837" s="299"/>
      <c r="AU837" s="296"/>
      <c r="AV837" s="297"/>
      <c r="AW837" s="296"/>
      <c r="AX837" s="297"/>
      <c r="AY837" s="298"/>
      <c r="AZ837" s="299"/>
      <c r="BA837" s="298"/>
      <c r="BB837" s="299"/>
      <c r="BC837" s="296"/>
      <c r="BD837" s="297"/>
      <c r="BE837" s="296"/>
      <c r="BF837" s="297"/>
      <c r="BG837" s="298"/>
      <c r="BH837" s="299"/>
      <c r="BI837" s="298"/>
      <c r="BJ837" s="299"/>
      <c r="BK837" s="296"/>
      <c r="BL837" s="297"/>
      <c r="BM837" s="296"/>
      <c r="BN837" s="297"/>
      <c r="BO837" s="300"/>
      <c r="BP837" s="300"/>
      <c r="BQ837" s="300"/>
      <c r="BR837" s="66"/>
      <c r="BS837" s="301"/>
      <c r="BT837" s="302"/>
      <c r="BU837" s="324"/>
      <c r="BV837" s="324"/>
      <c r="BW837" s="324"/>
      <c r="BX837" s="324"/>
      <c r="BY837" s="324"/>
      <c r="BZ837" s="324"/>
      <c r="CA837" s="324"/>
      <c r="CB837" s="293"/>
      <c r="CC837" s="294"/>
      <c r="CD837" s="294"/>
      <c r="CE837" s="294"/>
      <c r="CF837" s="294"/>
      <c r="CG837" s="294"/>
      <c r="CH837" s="295"/>
      <c r="CI837" s="62">
        <f t="shared" si="39"/>
        <v>0</v>
      </c>
    </row>
    <row r="838" spans="1:87" ht="35.1" customHeight="1" x14ac:dyDescent="0.25">
      <c r="A838" s="40">
        <f t="shared" si="41"/>
        <v>826</v>
      </c>
      <c r="B838" s="304"/>
      <c r="C838" s="304"/>
      <c r="D838" s="305"/>
      <c r="E838" s="305"/>
      <c r="F838" s="305"/>
      <c r="G838" s="306"/>
      <c r="H838" s="307"/>
      <c r="I838" s="47"/>
      <c r="J838" s="72"/>
      <c r="K838" s="308"/>
      <c r="L838" s="308"/>
      <c r="M838" s="309"/>
      <c r="N838" s="309"/>
      <c r="O838" s="310"/>
      <c r="P838" s="310"/>
      <c r="Q838" s="311"/>
      <c r="R838" s="311"/>
      <c r="S838" s="298"/>
      <c r="T838" s="299"/>
      <c r="U838" s="298"/>
      <c r="V838" s="299"/>
      <c r="W838" s="312"/>
      <c r="X838" s="313"/>
      <c r="Y838" s="312"/>
      <c r="Z838" s="313"/>
      <c r="AA838" s="298"/>
      <c r="AB838" s="299"/>
      <c r="AC838" s="298"/>
      <c r="AD838" s="299"/>
      <c r="AE838" s="312"/>
      <c r="AF838" s="313"/>
      <c r="AG838" s="312"/>
      <c r="AH838" s="313"/>
      <c r="AI838" s="298"/>
      <c r="AJ838" s="299"/>
      <c r="AK838" s="298"/>
      <c r="AL838" s="299"/>
      <c r="AM838" s="312"/>
      <c r="AN838" s="313"/>
      <c r="AO838" s="312"/>
      <c r="AP838" s="313"/>
      <c r="AQ838" s="298"/>
      <c r="AR838" s="299"/>
      <c r="AS838" s="298"/>
      <c r="AT838" s="299"/>
      <c r="AU838" s="312"/>
      <c r="AV838" s="313"/>
      <c r="AW838" s="312"/>
      <c r="AX838" s="313"/>
      <c r="AY838" s="298"/>
      <c r="AZ838" s="299"/>
      <c r="BA838" s="298"/>
      <c r="BB838" s="299"/>
      <c r="BC838" s="312"/>
      <c r="BD838" s="313"/>
      <c r="BE838" s="312"/>
      <c r="BF838" s="313"/>
      <c r="BG838" s="298"/>
      <c r="BH838" s="299"/>
      <c r="BI838" s="298"/>
      <c r="BJ838" s="299"/>
      <c r="BK838" s="312"/>
      <c r="BL838" s="313"/>
      <c r="BM838" s="312"/>
      <c r="BN838" s="313"/>
      <c r="BO838" s="300"/>
      <c r="BP838" s="300"/>
      <c r="BQ838" s="300"/>
      <c r="BR838" s="66"/>
      <c r="BS838" s="314"/>
      <c r="BT838" s="315"/>
      <c r="BU838" s="324"/>
      <c r="BV838" s="324"/>
      <c r="BW838" s="324"/>
      <c r="BX838" s="324"/>
      <c r="BY838" s="324"/>
      <c r="BZ838" s="324"/>
      <c r="CA838" s="324"/>
      <c r="CB838" s="293"/>
      <c r="CC838" s="294"/>
      <c r="CD838" s="294"/>
      <c r="CE838" s="294"/>
      <c r="CF838" s="294"/>
      <c r="CG838" s="294"/>
      <c r="CH838" s="295"/>
      <c r="CI838" s="62">
        <f t="shared" si="39"/>
        <v>0</v>
      </c>
    </row>
    <row r="839" spans="1:87" ht="35.1" customHeight="1" x14ac:dyDescent="0.25">
      <c r="A839" s="40">
        <f>ROW(A827)</f>
        <v>827</v>
      </c>
      <c r="B839" s="305"/>
      <c r="C839" s="305"/>
      <c r="D839" s="316"/>
      <c r="E839" s="316"/>
      <c r="F839" s="316"/>
      <c r="G839" s="317"/>
      <c r="H839" s="318"/>
      <c r="I839" s="47"/>
      <c r="J839" s="71"/>
      <c r="K839" s="308"/>
      <c r="L839" s="308"/>
      <c r="M839" s="319"/>
      <c r="N839" s="319"/>
      <c r="O839" s="310"/>
      <c r="P839" s="310"/>
      <c r="Q839" s="320"/>
      <c r="R839" s="320"/>
      <c r="S839" s="298"/>
      <c r="T839" s="299"/>
      <c r="U839" s="298"/>
      <c r="V839" s="299"/>
      <c r="W839" s="296"/>
      <c r="X839" s="297"/>
      <c r="Y839" s="296"/>
      <c r="Z839" s="297"/>
      <c r="AA839" s="298"/>
      <c r="AB839" s="299"/>
      <c r="AC839" s="298"/>
      <c r="AD839" s="299"/>
      <c r="AE839" s="296"/>
      <c r="AF839" s="297"/>
      <c r="AG839" s="296"/>
      <c r="AH839" s="297"/>
      <c r="AI839" s="298"/>
      <c r="AJ839" s="299"/>
      <c r="AK839" s="298"/>
      <c r="AL839" s="299"/>
      <c r="AM839" s="296"/>
      <c r="AN839" s="297"/>
      <c r="AO839" s="296"/>
      <c r="AP839" s="297"/>
      <c r="AQ839" s="298"/>
      <c r="AR839" s="299"/>
      <c r="AS839" s="298"/>
      <c r="AT839" s="299"/>
      <c r="AU839" s="296"/>
      <c r="AV839" s="297"/>
      <c r="AW839" s="296"/>
      <c r="AX839" s="297"/>
      <c r="AY839" s="298"/>
      <c r="AZ839" s="299"/>
      <c r="BA839" s="298"/>
      <c r="BB839" s="299"/>
      <c r="BC839" s="296"/>
      <c r="BD839" s="297"/>
      <c r="BE839" s="296"/>
      <c r="BF839" s="297"/>
      <c r="BG839" s="298"/>
      <c r="BH839" s="299"/>
      <c r="BI839" s="298"/>
      <c r="BJ839" s="299"/>
      <c r="BK839" s="296"/>
      <c r="BL839" s="297"/>
      <c r="BM839" s="296"/>
      <c r="BN839" s="297"/>
      <c r="BO839" s="321"/>
      <c r="BP839" s="322"/>
      <c r="BQ839" s="323"/>
      <c r="BR839" s="66"/>
      <c r="BS839" s="301"/>
      <c r="BT839" s="302"/>
      <c r="BU839" s="324"/>
      <c r="BV839" s="324"/>
      <c r="BW839" s="324"/>
      <c r="BX839" s="324"/>
      <c r="BY839" s="324"/>
      <c r="BZ839" s="324"/>
      <c r="CA839" s="324"/>
      <c r="CB839" s="293"/>
      <c r="CC839" s="294"/>
      <c r="CD839" s="294"/>
      <c r="CE839" s="294"/>
      <c r="CF839" s="294"/>
      <c r="CG839" s="294"/>
      <c r="CH839" s="295"/>
      <c r="CI839" s="62">
        <f t="shared" si="39"/>
        <v>0</v>
      </c>
    </row>
    <row r="840" spans="1:87" ht="35.1" customHeight="1" x14ac:dyDescent="0.25">
      <c r="A840" s="40">
        <f t="shared" si="41"/>
        <v>828</v>
      </c>
      <c r="B840" s="304"/>
      <c r="C840" s="304"/>
      <c r="D840" s="305"/>
      <c r="E840" s="305"/>
      <c r="F840" s="305"/>
      <c r="G840" s="306"/>
      <c r="H840" s="307"/>
      <c r="I840" s="47"/>
      <c r="J840" s="72"/>
      <c r="K840" s="308"/>
      <c r="L840" s="308"/>
      <c r="M840" s="309"/>
      <c r="N840" s="309"/>
      <c r="O840" s="310"/>
      <c r="P840" s="310"/>
      <c r="Q840" s="311"/>
      <c r="R840" s="311"/>
      <c r="S840" s="298"/>
      <c r="T840" s="299"/>
      <c r="U840" s="298"/>
      <c r="V840" s="299"/>
      <c r="W840" s="312"/>
      <c r="X840" s="313"/>
      <c r="Y840" s="312"/>
      <c r="Z840" s="313"/>
      <c r="AA840" s="298"/>
      <c r="AB840" s="299"/>
      <c r="AC840" s="298"/>
      <c r="AD840" s="299"/>
      <c r="AE840" s="312"/>
      <c r="AF840" s="313"/>
      <c r="AG840" s="312"/>
      <c r="AH840" s="313"/>
      <c r="AI840" s="298"/>
      <c r="AJ840" s="299"/>
      <c r="AK840" s="298"/>
      <c r="AL840" s="299"/>
      <c r="AM840" s="312"/>
      <c r="AN840" s="313"/>
      <c r="AO840" s="312"/>
      <c r="AP840" s="313"/>
      <c r="AQ840" s="298"/>
      <c r="AR840" s="299"/>
      <c r="AS840" s="298"/>
      <c r="AT840" s="299"/>
      <c r="AU840" s="312"/>
      <c r="AV840" s="313"/>
      <c r="AW840" s="312"/>
      <c r="AX840" s="313"/>
      <c r="AY840" s="298"/>
      <c r="AZ840" s="299"/>
      <c r="BA840" s="298"/>
      <c r="BB840" s="299"/>
      <c r="BC840" s="312"/>
      <c r="BD840" s="313"/>
      <c r="BE840" s="312"/>
      <c r="BF840" s="313"/>
      <c r="BG840" s="298"/>
      <c r="BH840" s="299"/>
      <c r="BI840" s="298"/>
      <c r="BJ840" s="299"/>
      <c r="BK840" s="312"/>
      <c r="BL840" s="313"/>
      <c r="BM840" s="312"/>
      <c r="BN840" s="313"/>
      <c r="BO840" s="300"/>
      <c r="BP840" s="300"/>
      <c r="BQ840" s="300"/>
      <c r="BR840" s="66"/>
      <c r="BS840" s="314"/>
      <c r="BT840" s="315"/>
      <c r="BU840" s="324"/>
      <c r="BV840" s="324"/>
      <c r="BW840" s="324"/>
      <c r="BX840" s="324"/>
      <c r="BY840" s="324"/>
      <c r="BZ840" s="324"/>
      <c r="CA840" s="324"/>
      <c r="CB840" s="293"/>
      <c r="CC840" s="294"/>
      <c r="CD840" s="294"/>
      <c r="CE840" s="294"/>
      <c r="CF840" s="294"/>
      <c r="CG840" s="294"/>
      <c r="CH840" s="295"/>
      <c r="CI840" s="62">
        <f t="shared" si="39"/>
        <v>0</v>
      </c>
    </row>
    <row r="841" spans="1:87" ht="35.1" customHeight="1" x14ac:dyDescent="0.25">
      <c r="A841" s="40">
        <f t="shared" si="41"/>
        <v>829</v>
      </c>
      <c r="B841" s="305"/>
      <c r="C841" s="305"/>
      <c r="D841" s="316"/>
      <c r="E841" s="316"/>
      <c r="F841" s="316"/>
      <c r="G841" s="317"/>
      <c r="H841" s="318"/>
      <c r="I841" s="47"/>
      <c r="J841" s="71"/>
      <c r="K841" s="308"/>
      <c r="L841" s="308"/>
      <c r="M841" s="319"/>
      <c r="N841" s="319"/>
      <c r="O841" s="310"/>
      <c r="P841" s="310"/>
      <c r="Q841" s="320"/>
      <c r="R841" s="320"/>
      <c r="S841" s="298"/>
      <c r="T841" s="299"/>
      <c r="U841" s="298"/>
      <c r="V841" s="299"/>
      <c r="W841" s="296"/>
      <c r="X841" s="297"/>
      <c r="Y841" s="296"/>
      <c r="Z841" s="297"/>
      <c r="AA841" s="298"/>
      <c r="AB841" s="299"/>
      <c r="AC841" s="298"/>
      <c r="AD841" s="299"/>
      <c r="AE841" s="296"/>
      <c r="AF841" s="297"/>
      <c r="AG841" s="296"/>
      <c r="AH841" s="297"/>
      <c r="AI841" s="298"/>
      <c r="AJ841" s="299"/>
      <c r="AK841" s="298"/>
      <c r="AL841" s="299"/>
      <c r="AM841" s="296"/>
      <c r="AN841" s="297"/>
      <c r="AO841" s="296"/>
      <c r="AP841" s="297"/>
      <c r="AQ841" s="298"/>
      <c r="AR841" s="299"/>
      <c r="AS841" s="298"/>
      <c r="AT841" s="299"/>
      <c r="AU841" s="296"/>
      <c r="AV841" s="297"/>
      <c r="AW841" s="296"/>
      <c r="AX841" s="297"/>
      <c r="AY841" s="298"/>
      <c r="AZ841" s="299"/>
      <c r="BA841" s="298"/>
      <c r="BB841" s="299"/>
      <c r="BC841" s="296"/>
      <c r="BD841" s="297"/>
      <c r="BE841" s="296"/>
      <c r="BF841" s="297"/>
      <c r="BG841" s="298"/>
      <c r="BH841" s="299"/>
      <c r="BI841" s="298"/>
      <c r="BJ841" s="299"/>
      <c r="BK841" s="296"/>
      <c r="BL841" s="297"/>
      <c r="BM841" s="296"/>
      <c r="BN841" s="297"/>
      <c r="BO841" s="300"/>
      <c r="BP841" s="300"/>
      <c r="BQ841" s="300"/>
      <c r="BR841" s="66"/>
      <c r="BS841" s="301"/>
      <c r="BT841" s="302"/>
      <c r="BU841" s="324"/>
      <c r="BV841" s="324"/>
      <c r="BW841" s="324"/>
      <c r="BX841" s="324"/>
      <c r="BY841" s="324"/>
      <c r="BZ841" s="324"/>
      <c r="CA841" s="324"/>
      <c r="CB841" s="293"/>
      <c r="CC841" s="294"/>
      <c r="CD841" s="294"/>
      <c r="CE841" s="294"/>
      <c r="CF841" s="294"/>
      <c r="CG841" s="294"/>
      <c r="CH841" s="295"/>
      <c r="CI841" s="62">
        <f t="shared" si="39"/>
        <v>0</v>
      </c>
    </row>
    <row r="842" spans="1:87" ht="35.1" customHeight="1" x14ac:dyDescent="0.25">
      <c r="A842" s="40">
        <f t="shared" si="41"/>
        <v>830</v>
      </c>
      <c r="B842" s="304"/>
      <c r="C842" s="304"/>
      <c r="D842" s="305"/>
      <c r="E842" s="305"/>
      <c r="F842" s="305"/>
      <c r="G842" s="306"/>
      <c r="H842" s="307"/>
      <c r="I842" s="47"/>
      <c r="J842" s="72"/>
      <c r="K842" s="308"/>
      <c r="L842" s="308"/>
      <c r="M842" s="309"/>
      <c r="N842" s="309"/>
      <c r="O842" s="310"/>
      <c r="P842" s="310"/>
      <c r="Q842" s="311"/>
      <c r="R842" s="311"/>
      <c r="S842" s="298"/>
      <c r="T842" s="299"/>
      <c r="U842" s="298"/>
      <c r="V842" s="299"/>
      <c r="W842" s="312"/>
      <c r="X842" s="313"/>
      <c r="Y842" s="312"/>
      <c r="Z842" s="313"/>
      <c r="AA842" s="298"/>
      <c r="AB842" s="299"/>
      <c r="AC842" s="298"/>
      <c r="AD842" s="299"/>
      <c r="AE842" s="312"/>
      <c r="AF842" s="313"/>
      <c r="AG842" s="312"/>
      <c r="AH842" s="313"/>
      <c r="AI842" s="298"/>
      <c r="AJ842" s="299"/>
      <c r="AK842" s="298"/>
      <c r="AL842" s="299"/>
      <c r="AM842" s="312"/>
      <c r="AN842" s="313"/>
      <c r="AO842" s="312"/>
      <c r="AP842" s="313"/>
      <c r="AQ842" s="298"/>
      <c r="AR842" s="299"/>
      <c r="AS842" s="298"/>
      <c r="AT842" s="299"/>
      <c r="AU842" s="312"/>
      <c r="AV842" s="313"/>
      <c r="AW842" s="312"/>
      <c r="AX842" s="313"/>
      <c r="AY842" s="298"/>
      <c r="AZ842" s="299"/>
      <c r="BA842" s="298"/>
      <c r="BB842" s="299"/>
      <c r="BC842" s="312"/>
      <c r="BD842" s="313"/>
      <c r="BE842" s="312"/>
      <c r="BF842" s="313"/>
      <c r="BG842" s="298"/>
      <c r="BH842" s="299"/>
      <c r="BI842" s="298"/>
      <c r="BJ842" s="299"/>
      <c r="BK842" s="312"/>
      <c r="BL842" s="313"/>
      <c r="BM842" s="312"/>
      <c r="BN842" s="313"/>
      <c r="BO842" s="300"/>
      <c r="BP842" s="300"/>
      <c r="BQ842" s="300"/>
      <c r="BR842" s="66"/>
      <c r="BS842" s="314"/>
      <c r="BT842" s="315"/>
      <c r="BU842" s="324"/>
      <c r="BV842" s="324"/>
      <c r="BW842" s="324"/>
      <c r="BX842" s="324"/>
      <c r="BY842" s="324"/>
      <c r="BZ842" s="324"/>
      <c r="CA842" s="324"/>
      <c r="CB842" s="293"/>
      <c r="CC842" s="294"/>
      <c r="CD842" s="294"/>
      <c r="CE842" s="294"/>
      <c r="CF842" s="294"/>
      <c r="CG842" s="294"/>
      <c r="CH842" s="295"/>
      <c r="CI842" s="62">
        <f t="shared" si="39"/>
        <v>0</v>
      </c>
    </row>
    <row r="843" spans="1:87" ht="35.1" customHeight="1" x14ac:dyDescent="0.25">
      <c r="A843" s="40">
        <f t="shared" si="41"/>
        <v>831</v>
      </c>
      <c r="B843" s="305"/>
      <c r="C843" s="305"/>
      <c r="D843" s="316"/>
      <c r="E843" s="316"/>
      <c r="F843" s="316"/>
      <c r="G843" s="317"/>
      <c r="H843" s="318"/>
      <c r="I843" s="47"/>
      <c r="J843" s="71"/>
      <c r="K843" s="308"/>
      <c r="L843" s="308"/>
      <c r="M843" s="319"/>
      <c r="N843" s="319"/>
      <c r="O843" s="310"/>
      <c r="P843" s="310"/>
      <c r="Q843" s="320"/>
      <c r="R843" s="320"/>
      <c r="S843" s="298"/>
      <c r="T843" s="299"/>
      <c r="U843" s="298"/>
      <c r="V843" s="299"/>
      <c r="W843" s="296"/>
      <c r="X843" s="297"/>
      <c r="Y843" s="296"/>
      <c r="Z843" s="297"/>
      <c r="AA843" s="298"/>
      <c r="AB843" s="299"/>
      <c r="AC843" s="298"/>
      <c r="AD843" s="299"/>
      <c r="AE843" s="296"/>
      <c r="AF843" s="297"/>
      <c r="AG843" s="296"/>
      <c r="AH843" s="297"/>
      <c r="AI843" s="298"/>
      <c r="AJ843" s="299"/>
      <c r="AK843" s="298"/>
      <c r="AL843" s="299"/>
      <c r="AM843" s="296"/>
      <c r="AN843" s="297"/>
      <c r="AO843" s="296"/>
      <c r="AP843" s="297"/>
      <c r="AQ843" s="298"/>
      <c r="AR843" s="299"/>
      <c r="AS843" s="298"/>
      <c r="AT843" s="299"/>
      <c r="AU843" s="296"/>
      <c r="AV843" s="297"/>
      <c r="AW843" s="296"/>
      <c r="AX843" s="297"/>
      <c r="AY843" s="298"/>
      <c r="AZ843" s="299"/>
      <c r="BA843" s="298"/>
      <c r="BB843" s="299"/>
      <c r="BC843" s="296"/>
      <c r="BD843" s="297"/>
      <c r="BE843" s="296"/>
      <c r="BF843" s="297"/>
      <c r="BG843" s="298"/>
      <c r="BH843" s="299"/>
      <c r="BI843" s="298"/>
      <c r="BJ843" s="299"/>
      <c r="BK843" s="296"/>
      <c r="BL843" s="297"/>
      <c r="BM843" s="296"/>
      <c r="BN843" s="297"/>
      <c r="BO843" s="300"/>
      <c r="BP843" s="300"/>
      <c r="BQ843" s="300"/>
      <c r="BR843" s="66"/>
      <c r="BS843" s="301"/>
      <c r="BT843" s="302"/>
      <c r="BU843" s="324"/>
      <c r="BV843" s="324"/>
      <c r="BW843" s="324"/>
      <c r="BX843" s="324"/>
      <c r="BY843" s="324"/>
      <c r="BZ843" s="324"/>
      <c r="CA843" s="324"/>
      <c r="CB843" s="293"/>
      <c r="CC843" s="294"/>
      <c r="CD843" s="294"/>
      <c r="CE843" s="294"/>
      <c r="CF843" s="294"/>
      <c r="CG843" s="294"/>
      <c r="CH843" s="295"/>
      <c r="CI843" s="62">
        <f t="shared" si="39"/>
        <v>0</v>
      </c>
    </row>
    <row r="844" spans="1:87" ht="35.1" customHeight="1" x14ac:dyDescent="0.25">
      <c r="A844" s="40">
        <f t="shared" si="41"/>
        <v>832</v>
      </c>
      <c r="B844" s="304"/>
      <c r="C844" s="304"/>
      <c r="D844" s="305"/>
      <c r="E844" s="305"/>
      <c r="F844" s="305"/>
      <c r="G844" s="306"/>
      <c r="H844" s="307"/>
      <c r="I844" s="47"/>
      <c r="J844" s="72"/>
      <c r="K844" s="308"/>
      <c r="L844" s="308"/>
      <c r="M844" s="309"/>
      <c r="N844" s="309"/>
      <c r="O844" s="310"/>
      <c r="P844" s="310"/>
      <c r="Q844" s="311"/>
      <c r="R844" s="311"/>
      <c r="S844" s="298"/>
      <c r="T844" s="299"/>
      <c r="U844" s="298"/>
      <c r="V844" s="299"/>
      <c r="W844" s="312"/>
      <c r="X844" s="313"/>
      <c r="Y844" s="312"/>
      <c r="Z844" s="313"/>
      <c r="AA844" s="298"/>
      <c r="AB844" s="299"/>
      <c r="AC844" s="298"/>
      <c r="AD844" s="299"/>
      <c r="AE844" s="312"/>
      <c r="AF844" s="313"/>
      <c r="AG844" s="312"/>
      <c r="AH844" s="313"/>
      <c r="AI844" s="298"/>
      <c r="AJ844" s="299"/>
      <c r="AK844" s="298"/>
      <c r="AL844" s="299"/>
      <c r="AM844" s="312"/>
      <c r="AN844" s="313"/>
      <c r="AO844" s="312"/>
      <c r="AP844" s="313"/>
      <c r="AQ844" s="298"/>
      <c r="AR844" s="299"/>
      <c r="AS844" s="298"/>
      <c r="AT844" s="299"/>
      <c r="AU844" s="312"/>
      <c r="AV844" s="313"/>
      <c r="AW844" s="312"/>
      <c r="AX844" s="313"/>
      <c r="AY844" s="298"/>
      <c r="AZ844" s="299"/>
      <c r="BA844" s="298"/>
      <c r="BB844" s="299"/>
      <c r="BC844" s="312"/>
      <c r="BD844" s="313"/>
      <c r="BE844" s="312"/>
      <c r="BF844" s="313"/>
      <c r="BG844" s="298"/>
      <c r="BH844" s="299"/>
      <c r="BI844" s="298"/>
      <c r="BJ844" s="299"/>
      <c r="BK844" s="312"/>
      <c r="BL844" s="313"/>
      <c r="BM844" s="312"/>
      <c r="BN844" s="313"/>
      <c r="BO844" s="300"/>
      <c r="BP844" s="300"/>
      <c r="BQ844" s="300"/>
      <c r="BR844" s="66"/>
      <c r="BS844" s="314"/>
      <c r="BT844" s="315"/>
      <c r="BU844" s="324"/>
      <c r="BV844" s="324"/>
      <c r="BW844" s="324"/>
      <c r="BX844" s="324"/>
      <c r="BY844" s="324"/>
      <c r="BZ844" s="324"/>
      <c r="CA844" s="324"/>
      <c r="CB844" s="293"/>
      <c r="CC844" s="294"/>
      <c r="CD844" s="294"/>
      <c r="CE844" s="294"/>
      <c r="CF844" s="294"/>
      <c r="CG844" s="294"/>
      <c r="CH844" s="295"/>
      <c r="CI844" s="62">
        <f t="shared" si="39"/>
        <v>0</v>
      </c>
    </row>
    <row r="845" spans="1:87" ht="35.1" customHeight="1" x14ac:dyDescent="0.25">
      <c r="A845" s="40">
        <f t="shared" si="41"/>
        <v>833</v>
      </c>
      <c r="B845" s="305"/>
      <c r="C845" s="305"/>
      <c r="D845" s="316"/>
      <c r="E845" s="316"/>
      <c r="F845" s="316"/>
      <c r="G845" s="317"/>
      <c r="H845" s="318"/>
      <c r="I845" s="47"/>
      <c r="J845" s="71"/>
      <c r="K845" s="308"/>
      <c r="L845" s="308"/>
      <c r="M845" s="319"/>
      <c r="N845" s="319"/>
      <c r="O845" s="310"/>
      <c r="P845" s="310"/>
      <c r="Q845" s="320"/>
      <c r="R845" s="320"/>
      <c r="S845" s="298"/>
      <c r="T845" s="299"/>
      <c r="U845" s="298"/>
      <c r="V845" s="299"/>
      <c r="W845" s="296"/>
      <c r="X845" s="297"/>
      <c r="Y845" s="296"/>
      <c r="Z845" s="297"/>
      <c r="AA845" s="298"/>
      <c r="AB845" s="299"/>
      <c r="AC845" s="298"/>
      <c r="AD845" s="299"/>
      <c r="AE845" s="296"/>
      <c r="AF845" s="297"/>
      <c r="AG845" s="296"/>
      <c r="AH845" s="297"/>
      <c r="AI845" s="298"/>
      <c r="AJ845" s="299"/>
      <c r="AK845" s="298"/>
      <c r="AL845" s="299"/>
      <c r="AM845" s="296"/>
      <c r="AN845" s="297"/>
      <c r="AO845" s="296"/>
      <c r="AP845" s="297"/>
      <c r="AQ845" s="298"/>
      <c r="AR845" s="299"/>
      <c r="AS845" s="298"/>
      <c r="AT845" s="299"/>
      <c r="AU845" s="296"/>
      <c r="AV845" s="297"/>
      <c r="AW845" s="296"/>
      <c r="AX845" s="297"/>
      <c r="AY845" s="298"/>
      <c r="AZ845" s="299"/>
      <c r="BA845" s="298"/>
      <c r="BB845" s="299"/>
      <c r="BC845" s="296"/>
      <c r="BD845" s="297"/>
      <c r="BE845" s="296"/>
      <c r="BF845" s="297"/>
      <c r="BG845" s="298"/>
      <c r="BH845" s="299"/>
      <c r="BI845" s="298"/>
      <c r="BJ845" s="299"/>
      <c r="BK845" s="296"/>
      <c r="BL845" s="297"/>
      <c r="BM845" s="296"/>
      <c r="BN845" s="297"/>
      <c r="BO845" s="300"/>
      <c r="BP845" s="300"/>
      <c r="BQ845" s="300"/>
      <c r="BR845" s="66"/>
      <c r="BS845" s="301"/>
      <c r="BT845" s="302"/>
      <c r="BU845" s="324"/>
      <c r="BV845" s="324"/>
      <c r="BW845" s="324"/>
      <c r="BX845" s="324"/>
      <c r="BY845" s="324"/>
      <c r="BZ845" s="324"/>
      <c r="CA845" s="324"/>
      <c r="CB845" s="293"/>
      <c r="CC845" s="294"/>
      <c r="CD845" s="294"/>
      <c r="CE845" s="294"/>
      <c r="CF845" s="294"/>
      <c r="CG845" s="294"/>
      <c r="CH845" s="295"/>
      <c r="CI845" s="62">
        <f t="shared" si="39"/>
        <v>0</v>
      </c>
    </row>
    <row r="846" spans="1:87" ht="35.1" customHeight="1" x14ac:dyDescent="0.25">
      <c r="A846" s="40">
        <f t="shared" si="41"/>
        <v>834</v>
      </c>
      <c r="B846" s="304"/>
      <c r="C846" s="304"/>
      <c r="D846" s="305"/>
      <c r="E846" s="305"/>
      <c r="F846" s="305"/>
      <c r="G846" s="306"/>
      <c r="H846" s="307"/>
      <c r="I846" s="47"/>
      <c r="J846" s="72"/>
      <c r="K846" s="308"/>
      <c r="L846" s="308"/>
      <c r="M846" s="309"/>
      <c r="N846" s="309"/>
      <c r="O846" s="310"/>
      <c r="P846" s="310"/>
      <c r="Q846" s="311"/>
      <c r="R846" s="311"/>
      <c r="S846" s="298"/>
      <c r="T846" s="299"/>
      <c r="U846" s="298"/>
      <c r="V846" s="299"/>
      <c r="W846" s="312"/>
      <c r="X846" s="313"/>
      <c r="Y846" s="312"/>
      <c r="Z846" s="313"/>
      <c r="AA846" s="298"/>
      <c r="AB846" s="299"/>
      <c r="AC846" s="298"/>
      <c r="AD846" s="299"/>
      <c r="AE846" s="312"/>
      <c r="AF846" s="313"/>
      <c r="AG846" s="312"/>
      <c r="AH846" s="313"/>
      <c r="AI846" s="298"/>
      <c r="AJ846" s="299"/>
      <c r="AK846" s="298"/>
      <c r="AL846" s="299"/>
      <c r="AM846" s="312"/>
      <c r="AN846" s="313"/>
      <c r="AO846" s="312"/>
      <c r="AP846" s="313"/>
      <c r="AQ846" s="298"/>
      <c r="AR846" s="299"/>
      <c r="AS846" s="298"/>
      <c r="AT846" s="299"/>
      <c r="AU846" s="312"/>
      <c r="AV846" s="313"/>
      <c r="AW846" s="312"/>
      <c r="AX846" s="313"/>
      <c r="AY846" s="298"/>
      <c r="AZ846" s="299"/>
      <c r="BA846" s="298"/>
      <c r="BB846" s="299"/>
      <c r="BC846" s="312"/>
      <c r="BD846" s="313"/>
      <c r="BE846" s="312"/>
      <c r="BF846" s="313"/>
      <c r="BG846" s="298"/>
      <c r="BH846" s="299"/>
      <c r="BI846" s="298"/>
      <c r="BJ846" s="299"/>
      <c r="BK846" s="312"/>
      <c r="BL846" s="313"/>
      <c r="BM846" s="312"/>
      <c r="BN846" s="313"/>
      <c r="BO846" s="300"/>
      <c r="BP846" s="300"/>
      <c r="BQ846" s="300"/>
      <c r="BR846" s="66"/>
      <c r="BS846" s="314"/>
      <c r="BT846" s="315"/>
      <c r="BU846" s="324"/>
      <c r="BV846" s="324"/>
      <c r="BW846" s="324"/>
      <c r="BX846" s="324"/>
      <c r="BY846" s="324"/>
      <c r="BZ846" s="324"/>
      <c r="CA846" s="324"/>
      <c r="CB846" s="293"/>
      <c r="CC846" s="294"/>
      <c r="CD846" s="294"/>
      <c r="CE846" s="294"/>
      <c r="CF846" s="294"/>
      <c r="CG846" s="294"/>
      <c r="CH846" s="295"/>
      <c r="CI846" s="62">
        <f t="shared" ref="CI846:CI909" si="42">BS846-G846</f>
        <v>0</v>
      </c>
    </row>
    <row r="847" spans="1:87" ht="35.1" customHeight="1" x14ac:dyDescent="0.25">
      <c r="A847" s="40">
        <f t="shared" si="41"/>
        <v>835</v>
      </c>
      <c r="B847" s="305"/>
      <c r="C847" s="305"/>
      <c r="D847" s="316"/>
      <c r="E847" s="316"/>
      <c r="F847" s="316"/>
      <c r="G847" s="317"/>
      <c r="H847" s="318"/>
      <c r="I847" s="47"/>
      <c r="J847" s="71"/>
      <c r="K847" s="308"/>
      <c r="L847" s="308"/>
      <c r="M847" s="319"/>
      <c r="N847" s="319"/>
      <c r="O847" s="310"/>
      <c r="P847" s="310"/>
      <c r="Q847" s="320"/>
      <c r="R847" s="320"/>
      <c r="S847" s="298"/>
      <c r="T847" s="299"/>
      <c r="U847" s="298"/>
      <c r="V847" s="299"/>
      <c r="W847" s="296"/>
      <c r="X847" s="297"/>
      <c r="Y847" s="296"/>
      <c r="Z847" s="297"/>
      <c r="AA847" s="298"/>
      <c r="AB847" s="299"/>
      <c r="AC847" s="298"/>
      <c r="AD847" s="299"/>
      <c r="AE847" s="296"/>
      <c r="AF847" s="297"/>
      <c r="AG847" s="296"/>
      <c r="AH847" s="297"/>
      <c r="AI847" s="298"/>
      <c r="AJ847" s="299"/>
      <c r="AK847" s="298"/>
      <c r="AL847" s="299"/>
      <c r="AM847" s="296"/>
      <c r="AN847" s="297"/>
      <c r="AO847" s="296"/>
      <c r="AP847" s="297"/>
      <c r="AQ847" s="298"/>
      <c r="AR847" s="299"/>
      <c r="AS847" s="298"/>
      <c r="AT847" s="299"/>
      <c r="AU847" s="296"/>
      <c r="AV847" s="297"/>
      <c r="AW847" s="296"/>
      <c r="AX847" s="297"/>
      <c r="AY847" s="298"/>
      <c r="AZ847" s="299"/>
      <c r="BA847" s="298"/>
      <c r="BB847" s="299"/>
      <c r="BC847" s="296"/>
      <c r="BD847" s="297"/>
      <c r="BE847" s="296"/>
      <c r="BF847" s="297"/>
      <c r="BG847" s="298"/>
      <c r="BH847" s="299"/>
      <c r="BI847" s="298"/>
      <c r="BJ847" s="299"/>
      <c r="BK847" s="296"/>
      <c r="BL847" s="297"/>
      <c r="BM847" s="296"/>
      <c r="BN847" s="297"/>
      <c r="BO847" s="300"/>
      <c r="BP847" s="300"/>
      <c r="BQ847" s="300"/>
      <c r="BR847" s="66"/>
      <c r="BS847" s="301"/>
      <c r="BT847" s="302"/>
      <c r="BU847" s="324"/>
      <c r="BV847" s="324"/>
      <c r="BW847" s="324"/>
      <c r="BX847" s="324"/>
      <c r="BY847" s="324"/>
      <c r="BZ847" s="324"/>
      <c r="CA847" s="324"/>
      <c r="CB847" s="293"/>
      <c r="CC847" s="294"/>
      <c r="CD847" s="294"/>
      <c r="CE847" s="294"/>
      <c r="CF847" s="294"/>
      <c r="CG847" s="294"/>
      <c r="CH847" s="295"/>
      <c r="CI847" s="62">
        <f t="shared" si="42"/>
        <v>0</v>
      </c>
    </row>
    <row r="848" spans="1:87" ht="35.1" customHeight="1" x14ac:dyDescent="0.25">
      <c r="A848" s="40">
        <f t="shared" si="41"/>
        <v>836</v>
      </c>
      <c r="B848" s="304"/>
      <c r="C848" s="304"/>
      <c r="D848" s="305"/>
      <c r="E848" s="305"/>
      <c r="F848" s="305"/>
      <c r="G848" s="306"/>
      <c r="H848" s="307"/>
      <c r="I848" s="47"/>
      <c r="J848" s="72"/>
      <c r="K848" s="308"/>
      <c r="L848" s="308"/>
      <c r="M848" s="309"/>
      <c r="N848" s="309"/>
      <c r="O848" s="310"/>
      <c r="P848" s="310"/>
      <c r="Q848" s="311"/>
      <c r="R848" s="311"/>
      <c r="S848" s="298"/>
      <c r="T848" s="299"/>
      <c r="U848" s="298"/>
      <c r="V848" s="299"/>
      <c r="W848" s="312"/>
      <c r="X848" s="313"/>
      <c r="Y848" s="312"/>
      <c r="Z848" s="313"/>
      <c r="AA848" s="298"/>
      <c r="AB848" s="299"/>
      <c r="AC848" s="298"/>
      <c r="AD848" s="299"/>
      <c r="AE848" s="312"/>
      <c r="AF848" s="313"/>
      <c r="AG848" s="312"/>
      <c r="AH848" s="313"/>
      <c r="AI848" s="298"/>
      <c r="AJ848" s="299"/>
      <c r="AK848" s="298"/>
      <c r="AL848" s="299"/>
      <c r="AM848" s="312"/>
      <c r="AN848" s="313"/>
      <c r="AO848" s="312"/>
      <c r="AP848" s="313"/>
      <c r="AQ848" s="298"/>
      <c r="AR848" s="299"/>
      <c r="AS848" s="298"/>
      <c r="AT848" s="299"/>
      <c r="AU848" s="312"/>
      <c r="AV848" s="313"/>
      <c r="AW848" s="312"/>
      <c r="AX848" s="313"/>
      <c r="AY848" s="298"/>
      <c r="AZ848" s="299"/>
      <c r="BA848" s="298"/>
      <c r="BB848" s="299"/>
      <c r="BC848" s="312"/>
      <c r="BD848" s="313"/>
      <c r="BE848" s="312"/>
      <c r="BF848" s="313"/>
      <c r="BG848" s="298"/>
      <c r="BH848" s="299"/>
      <c r="BI848" s="298"/>
      <c r="BJ848" s="299"/>
      <c r="BK848" s="312"/>
      <c r="BL848" s="313"/>
      <c r="BM848" s="312"/>
      <c r="BN848" s="313"/>
      <c r="BO848" s="300"/>
      <c r="BP848" s="300"/>
      <c r="BQ848" s="300"/>
      <c r="BR848" s="66"/>
      <c r="BS848" s="314"/>
      <c r="BT848" s="315"/>
      <c r="BU848" s="324"/>
      <c r="BV848" s="324"/>
      <c r="BW848" s="324"/>
      <c r="BX848" s="324"/>
      <c r="BY848" s="324"/>
      <c r="BZ848" s="324"/>
      <c r="CA848" s="324"/>
      <c r="CB848" s="293"/>
      <c r="CC848" s="294"/>
      <c r="CD848" s="294"/>
      <c r="CE848" s="294"/>
      <c r="CF848" s="294"/>
      <c r="CG848" s="294"/>
      <c r="CH848" s="295"/>
      <c r="CI848" s="62">
        <f t="shared" si="42"/>
        <v>0</v>
      </c>
    </row>
    <row r="849" spans="1:87" ht="35.1" customHeight="1" x14ac:dyDescent="0.25">
      <c r="A849" s="40">
        <f t="shared" si="41"/>
        <v>837</v>
      </c>
      <c r="B849" s="305"/>
      <c r="C849" s="305"/>
      <c r="D849" s="316"/>
      <c r="E849" s="316"/>
      <c r="F849" s="316"/>
      <c r="G849" s="317"/>
      <c r="H849" s="318"/>
      <c r="I849" s="47"/>
      <c r="J849" s="71"/>
      <c r="K849" s="308"/>
      <c r="L849" s="308"/>
      <c r="M849" s="319"/>
      <c r="N849" s="319"/>
      <c r="O849" s="310"/>
      <c r="P849" s="310"/>
      <c r="Q849" s="320"/>
      <c r="R849" s="320"/>
      <c r="S849" s="298"/>
      <c r="T849" s="299"/>
      <c r="U849" s="298"/>
      <c r="V849" s="299"/>
      <c r="W849" s="296"/>
      <c r="X849" s="297"/>
      <c r="Y849" s="296"/>
      <c r="Z849" s="297"/>
      <c r="AA849" s="298"/>
      <c r="AB849" s="299"/>
      <c r="AC849" s="298"/>
      <c r="AD849" s="299"/>
      <c r="AE849" s="296"/>
      <c r="AF849" s="297"/>
      <c r="AG849" s="296"/>
      <c r="AH849" s="297"/>
      <c r="AI849" s="298"/>
      <c r="AJ849" s="299"/>
      <c r="AK849" s="298"/>
      <c r="AL849" s="299"/>
      <c r="AM849" s="296"/>
      <c r="AN849" s="297"/>
      <c r="AO849" s="296"/>
      <c r="AP849" s="297"/>
      <c r="AQ849" s="298"/>
      <c r="AR849" s="299"/>
      <c r="AS849" s="298"/>
      <c r="AT849" s="299"/>
      <c r="AU849" s="296"/>
      <c r="AV849" s="297"/>
      <c r="AW849" s="296"/>
      <c r="AX849" s="297"/>
      <c r="AY849" s="298"/>
      <c r="AZ849" s="299"/>
      <c r="BA849" s="298"/>
      <c r="BB849" s="299"/>
      <c r="BC849" s="296"/>
      <c r="BD849" s="297"/>
      <c r="BE849" s="296"/>
      <c r="BF849" s="297"/>
      <c r="BG849" s="298"/>
      <c r="BH849" s="299"/>
      <c r="BI849" s="298"/>
      <c r="BJ849" s="299"/>
      <c r="BK849" s="296"/>
      <c r="BL849" s="297"/>
      <c r="BM849" s="296"/>
      <c r="BN849" s="297"/>
      <c r="BO849" s="300"/>
      <c r="BP849" s="300"/>
      <c r="BQ849" s="300"/>
      <c r="BR849" s="66"/>
      <c r="BS849" s="301"/>
      <c r="BT849" s="302"/>
      <c r="BU849" s="324"/>
      <c r="BV849" s="324"/>
      <c r="BW849" s="324"/>
      <c r="BX849" s="324"/>
      <c r="BY849" s="324"/>
      <c r="BZ849" s="324"/>
      <c r="CA849" s="324"/>
      <c r="CB849" s="293"/>
      <c r="CC849" s="294"/>
      <c r="CD849" s="294"/>
      <c r="CE849" s="294"/>
      <c r="CF849" s="294"/>
      <c r="CG849" s="294"/>
      <c r="CH849" s="295"/>
      <c r="CI849" s="62">
        <f t="shared" si="42"/>
        <v>0</v>
      </c>
    </row>
    <row r="850" spans="1:87" ht="35.1" customHeight="1" x14ac:dyDescent="0.25">
      <c r="A850" s="40">
        <f t="shared" si="41"/>
        <v>838</v>
      </c>
      <c r="B850" s="304"/>
      <c r="C850" s="304"/>
      <c r="D850" s="305"/>
      <c r="E850" s="305"/>
      <c r="F850" s="305"/>
      <c r="G850" s="306"/>
      <c r="H850" s="307"/>
      <c r="I850" s="47"/>
      <c r="J850" s="72"/>
      <c r="K850" s="308"/>
      <c r="L850" s="308"/>
      <c r="M850" s="309"/>
      <c r="N850" s="309"/>
      <c r="O850" s="310"/>
      <c r="P850" s="310"/>
      <c r="Q850" s="311"/>
      <c r="R850" s="311"/>
      <c r="S850" s="298"/>
      <c r="T850" s="299"/>
      <c r="U850" s="298"/>
      <c r="V850" s="299"/>
      <c r="W850" s="312"/>
      <c r="X850" s="313"/>
      <c r="Y850" s="312"/>
      <c r="Z850" s="313"/>
      <c r="AA850" s="298"/>
      <c r="AB850" s="299"/>
      <c r="AC850" s="298"/>
      <c r="AD850" s="299"/>
      <c r="AE850" s="312"/>
      <c r="AF850" s="313"/>
      <c r="AG850" s="312"/>
      <c r="AH850" s="313"/>
      <c r="AI850" s="298"/>
      <c r="AJ850" s="299"/>
      <c r="AK850" s="298"/>
      <c r="AL850" s="299"/>
      <c r="AM850" s="312"/>
      <c r="AN850" s="313"/>
      <c r="AO850" s="312"/>
      <c r="AP850" s="313"/>
      <c r="AQ850" s="298"/>
      <c r="AR850" s="299"/>
      <c r="AS850" s="298"/>
      <c r="AT850" s="299"/>
      <c r="AU850" s="312"/>
      <c r="AV850" s="313"/>
      <c r="AW850" s="312"/>
      <c r="AX850" s="313"/>
      <c r="AY850" s="298"/>
      <c r="AZ850" s="299"/>
      <c r="BA850" s="298"/>
      <c r="BB850" s="299"/>
      <c r="BC850" s="312"/>
      <c r="BD850" s="313"/>
      <c r="BE850" s="312"/>
      <c r="BF850" s="313"/>
      <c r="BG850" s="298"/>
      <c r="BH850" s="299"/>
      <c r="BI850" s="298"/>
      <c r="BJ850" s="299"/>
      <c r="BK850" s="312"/>
      <c r="BL850" s="313"/>
      <c r="BM850" s="312"/>
      <c r="BN850" s="313"/>
      <c r="BO850" s="300"/>
      <c r="BP850" s="300"/>
      <c r="BQ850" s="300"/>
      <c r="BR850" s="66"/>
      <c r="BS850" s="314"/>
      <c r="BT850" s="315"/>
      <c r="BU850" s="324"/>
      <c r="BV850" s="324"/>
      <c r="BW850" s="324"/>
      <c r="BX850" s="324"/>
      <c r="BY850" s="324"/>
      <c r="BZ850" s="324"/>
      <c r="CA850" s="324"/>
      <c r="CB850" s="293"/>
      <c r="CC850" s="294"/>
      <c r="CD850" s="294"/>
      <c r="CE850" s="294"/>
      <c r="CF850" s="294"/>
      <c r="CG850" s="294"/>
      <c r="CH850" s="295"/>
      <c r="CI850" s="62">
        <f t="shared" si="42"/>
        <v>0</v>
      </c>
    </row>
    <row r="851" spans="1:87" ht="35.1" customHeight="1" x14ac:dyDescent="0.25">
      <c r="A851" s="40">
        <f t="shared" si="41"/>
        <v>839</v>
      </c>
      <c r="B851" s="305"/>
      <c r="C851" s="305"/>
      <c r="D851" s="316"/>
      <c r="E851" s="316"/>
      <c r="F851" s="316"/>
      <c r="G851" s="317"/>
      <c r="H851" s="318"/>
      <c r="I851" s="47"/>
      <c r="J851" s="71"/>
      <c r="K851" s="308"/>
      <c r="L851" s="308"/>
      <c r="M851" s="319"/>
      <c r="N851" s="319"/>
      <c r="O851" s="310"/>
      <c r="P851" s="310"/>
      <c r="Q851" s="320"/>
      <c r="R851" s="320"/>
      <c r="S851" s="298"/>
      <c r="T851" s="299"/>
      <c r="U851" s="298"/>
      <c r="V851" s="299"/>
      <c r="W851" s="296"/>
      <c r="X851" s="297"/>
      <c r="Y851" s="296"/>
      <c r="Z851" s="297"/>
      <c r="AA851" s="298"/>
      <c r="AB851" s="299"/>
      <c r="AC851" s="298"/>
      <c r="AD851" s="299"/>
      <c r="AE851" s="296"/>
      <c r="AF851" s="297"/>
      <c r="AG851" s="296"/>
      <c r="AH851" s="297"/>
      <c r="AI851" s="298"/>
      <c r="AJ851" s="299"/>
      <c r="AK851" s="298"/>
      <c r="AL851" s="299"/>
      <c r="AM851" s="296"/>
      <c r="AN851" s="297"/>
      <c r="AO851" s="296"/>
      <c r="AP851" s="297"/>
      <c r="AQ851" s="298"/>
      <c r="AR851" s="299"/>
      <c r="AS851" s="298"/>
      <c r="AT851" s="299"/>
      <c r="AU851" s="296"/>
      <c r="AV851" s="297"/>
      <c r="AW851" s="296"/>
      <c r="AX851" s="297"/>
      <c r="AY851" s="298"/>
      <c r="AZ851" s="299"/>
      <c r="BA851" s="298"/>
      <c r="BB851" s="299"/>
      <c r="BC851" s="296"/>
      <c r="BD851" s="297"/>
      <c r="BE851" s="296"/>
      <c r="BF851" s="297"/>
      <c r="BG851" s="298"/>
      <c r="BH851" s="299"/>
      <c r="BI851" s="298"/>
      <c r="BJ851" s="299"/>
      <c r="BK851" s="296"/>
      <c r="BL851" s="297"/>
      <c r="BM851" s="296"/>
      <c r="BN851" s="297"/>
      <c r="BO851" s="300"/>
      <c r="BP851" s="300"/>
      <c r="BQ851" s="300"/>
      <c r="BR851" s="66"/>
      <c r="BS851" s="301"/>
      <c r="BT851" s="302"/>
      <c r="BU851" s="324"/>
      <c r="BV851" s="324"/>
      <c r="BW851" s="324"/>
      <c r="BX851" s="324"/>
      <c r="BY851" s="324"/>
      <c r="BZ851" s="324"/>
      <c r="CA851" s="324"/>
      <c r="CB851" s="293"/>
      <c r="CC851" s="294"/>
      <c r="CD851" s="294"/>
      <c r="CE851" s="294"/>
      <c r="CF851" s="294"/>
      <c r="CG851" s="294"/>
      <c r="CH851" s="295"/>
      <c r="CI851" s="62">
        <f t="shared" si="42"/>
        <v>0</v>
      </c>
    </row>
    <row r="852" spans="1:87" ht="35.1" customHeight="1" x14ac:dyDescent="0.25">
      <c r="A852" s="40">
        <f t="shared" si="41"/>
        <v>840</v>
      </c>
      <c r="B852" s="304"/>
      <c r="C852" s="304"/>
      <c r="D852" s="305"/>
      <c r="E852" s="305"/>
      <c r="F852" s="305"/>
      <c r="G852" s="306"/>
      <c r="H852" s="307"/>
      <c r="I852" s="47"/>
      <c r="J852" s="72"/>
      <c r="K852" s="308"/>
      <c r="L852" s="308"/>
      <c r="M852" s="309"/>
      <c r="N852" s="309"/>
      <c r="O852" s="310"/>
      <c r="P852" s="310"/>
      <c r="Q852" s="311"/>
      <c r="R852" s="311"/>
      <c r="S852" s="298"/>
      <c r="T852" s="299"/>
      <c r="U852" s="298"/>
      <c r="V852" s="299"/>
      <c r="W852" s="312"/>
      <c r="X852" s="313"/>
      <c r="Y852" s="312"/>
      <c r="Z852" s="313"/>
      <c r="AA852" s="298"/>
      <c r="AB852" s="299"/>
      <c r="AC852" s="298"/>
      <c r="AD852" s="299"/>
      <c r="AE852" s="312"/>
      <c r="AF852" s="313"/>
      <c r="AG852" s="312"/>
      <c r="AH852" s="313"/>
      <c r="AI852" s="298"/>
      <c r="AJ852" s="299"/>
      <c r="AK852" s="298"/>
      <c r="AL852" s="299"/>
      <c r="AM852" s="312"/>
      <c r="AN852" s="313"/>
      <c r="AO852" s="312"/>
      <c r="AP852" s="313"/>
      <c r="AQ852" s="298"/>
      <c r="AR852" s="299"/>
      <c r="AS852" s="298"/>
      <c r="AT852" s="299"/>
      <c r="AU852" s="312"/>
      <c r="AV852" s="313"/>
      <c r="AW852" s="312"/>
      <c r="AX852" s="313"/>
      <c r="AY852" s="298"/>
      <c r="AZ852" s="299"/>
      <c r="BA852" s="298"/>
      <c r="BB852" s="299"/>
      <c r="BC852" s="312"/>
      <c r="BD852" s="313"/>
      <c r="BE852" s="312"/>
      <c r="BF852" s="313"/>
      <c r="BG852" s="298"/>
      <c r="BH852" s="299"/>
      <c r="BI852" s="298"/>
      <c r="BJ852" s="299"/>
      <c r="BK852" s="312"/>
      <c r="BL852" s="313"/>
      <c r="BM852" s="312"/>
      <c r="BN852" s="313"/>
      <c r="BO852" s="300"/>
      <c r="BP852" s="300"/>
      <c r="BQ852" s="300"/>
      <c r="BR852" s="66"/>
      <c r="BS852" s="314"/>
      <c r="BT852" s="315"/>
      <c r="BU852" s="324"/>
      <c r="BV852" s="324"/>
      <c r="BW852" s="324"/>
      <c r="BX852" s="324"/>
      <c r="BY852" s="324"/>
      <c r="BZ852" s="324"/>
      <c r="CA852" s="324"/>
      <c r="CB852" s="293"/>
      <c r="CC852" s="294"/>
      <c r="CD852" s="294"/>
      <c r="CE852" s="294"/>
      <c r="CF852" s="294"/>
      <c r="CG852" s="294"/>
      <c r="CH852" s="295"/>
      <c r="CI852" s="62">
        <f t="shared" si="42"/>
        <v>0</v>
      </c>
    </row>
    <row r="853" spans="1:87" ht="35.1" customHeight="1" x14ac:dyDescent="0.25">
      <c r="A853" s="40">
        <f>ROW(A841)</f>
        <v>841</v>
      </c>
      <c r="B853" s="305"/>
      <c r="C853" s="305"/>
      <c r="D853" s="316"/>
      <c r="E853" s="316"/>
      <c r="F853" s="316"/>
      <c r="G853" s="317"/>
      <c r="H853" s="318"/>
      <c r="I853" s="47"/>
      <c r="J853" s="71"/>
      <c r="K853" s="308"/>
      <c r="L853" s="308"/>
      <c r="M853" s="319"/>
      <c r="N853" s="319"/>
      <c r="O853" s="310"/>
      <c r="P853" s="310"/>
      <c r="Q853" s="320"/>
      <c r="R853" s="320"/>
      <c r="S853" s="298"/>
      <c r="T853" s="299"/>
      <c r="U853" s="298"/>
      <c r="V853" s="299"/>
      <c r="W853" s="296"/>
      <c r="X853" s="297"/>
      <c r="Y853" s="296"/>
      <c r="Z853" s="297"/>
      <c r="AA853" s="298"/>
      <c r="AB853" s="299"/>
      <c r="AC853" s="298"/>
      <c r="AD853" s="299"/>
      <c r="AE853" s="296"/>
      <c r="AF853" s="297"/>
      <c r="AG853" s="296"/>
      <c r="AH853" s="297"/>
      <c r="AI853" s="298"/>
      <c r="AJ853" s="299"/>
      <c r="AK853" s="298"/>
      <c r="AL853" s="299"/>
      <c r="AM853" s="296"/>
      <c r="AN853" s="297"/>
      <c r="AO853" s="296"/>
      <c r="AP853" s="297"/>
      <c r="AQ853" s="298"/>
      <c r="AR853" s="299"/>
      <c r="AS853" s="298"/>
      <c r="AT853" s="299"/>
      <c r="AU853" s="296"/>
      <c r="AV853" s="297"/>
      <c r="AW853" s="296"/>
      <c r="AX853" s="297"/>
      <c r="AY853" s="298"/>
      <c r="AZ853" s="299"/>
      <c r="BA853" s="298"/>
      <c r="BB853" s="299"/>
      <c r="BC853" s="296"/>
      <c r="BD853" s="297"/>
      <c r="BE853" s="296"/>
      <c r="BF853" s="297"/>
      <c r="BG853" s="298"/>
      <c r="BH853" s="299"/>
      <c r="BI853" s="298"/>
      <c r="BJ853" s="299"/>
      <c r="BK853" s="296"/>
      <c r="BL853" s="297"/>
      <c r="BM853" s="296"/>
      <c r="BN853" s="297"/>
      <c r="BO853" s="321"/>
      <c r="BP853" s="322"/>
      <c r="BQ853" s="323"/>
      <c r="BR853" s="66"/>
      <c r="BS853" s="301"/>
      <c r="BT853" s="302"/>
      <c r="BU853" s="324"/>
      <c r="BV853" s="324"/>
      <c r="BW853" s="324"/>
      <c r="BX853" s="324"/>
      <c r="BY853" s="324"/>
      <c r="BZ853" s="324"/>
      <c r="CA853" s="324"/>
      <c r="CB853" s="293"/>
      <c r="CC853" s="294"/>
      <c r="CD853" s="294"/>
      <c r="CE853" s="294"/>
      <c r="CF853" s="294"/>
      <c r="CG853" s="294"/>
      <c r="CH853" s="295"/>
      <c r="CI853" s="62">
        <f t="shared" si="42"/>
        <v>0</v>
      </c>
    </row>
    <row r="854" spans="1:87" ht="35.1" customHeight="1" x14ac:dyDescent="0.25">
      <c r="A854" s="40">
        <f t="shared" ref="A854:A880" si="43">ROW(A842)</f>
        <v>842</v>
      </c>
      <c r="B854" s="304"/>
      <c r="C854" s="304"/>
      <c r="D854" s="305"/>
      <c r="E854" s="305"/>
      <c r="F854" s="305"/>
      <c r="G854" s="306"/>
      <c r="H854" s="307"/>
      <c r="I854" s="47"/>
      <c r="J854" s="72"/>
      <c r="K854" s="308"/>
      <c r="L854" s="308"/>
      <c r="M854" s="309"/>
      <c r="N854" s="309"/>
      <c r="O854" s="310"/>
      <c r="P854" s="310"/>
      <c r="Q854" s="311"/>
      <c r="R854" s="311"/>
      <c r="S854" s="298"/>
      <c r="T854" s="299"/>
      <c r="U854" s="298"/>
      <c r="V854" s="299"/>
      <c r="W854" s="312"/>
      <c r="X854" s="313"/>
      <c r="Y854" s="312"/>
      <c r="Z854" s="313"/>
      <c r="AA854" s="298"/>
      <c r="AB854" s="299"/>
      <c r="AC854" s="298"/>
      <c r="AD854" s="299"/>
      <c r="AE854" s="312"/>
      <c r="AF854" s="313"/>
      <c r="AG854" s="312"/>
      <c r="AH854" s="313"/>
      <c r="AI854" s="298"/>
      <c r="AJ854" s="299"/>
      <c r="AK854" s="298"/>
      <c r="AL854" s="299"/>
      <c r="AM854" s="312"/>
      <c r="AN854" s="313"/>
      <c r="AO854" s="312"/>
      <c r="AP854" s="313"/>
      <c r="AQ854" s="298"/>
      <c r="AR854" s="299"/>
      <c r="AS854" s="298"/>
      <c r="AT854" s="299"/>
      <c r="AU854" s="312"/>
      <c r="AV854" s="313"/>
      <c r="AW854" s="312"/>
      <c r="AX854" s="313"/>
      <c r="AY854" s="298"/>
      <c r="AZ854" s="299"/>
      <c r="BA854" s="298"/>
      <c r="BB854" s="299"/>
      <c r="BC854" s="312"/>
      <c r="BD854" s="313"/>
      <c r="BE854" s="312"/>
      <c r="BF854" s="313"/>
      <c r="BG854" s="298"/>
      <c r="BH854" s="299"/>
      <c r="BI854" s="298"/>
      <c r="BJ854" s="299"/>
      <c r="BK854" s="312"/>
      <c r="BL854" s="313"/>
      <c r="BM854" s="312"/>
      <c r="BN854" s="313"/>
      <c r="BO854" s="300"/>
      <c r="BP854" s="300"/>
      <c r="BQ854" s="300"/>
      <c r="BR854" s="66"/>
      <c r="BS854" s="314"/>
      <c r="BT854" s="315"/>
      <c r="BU854" s="324"/>
      <c r="BV854" s="324"/>
      <c r="BW854" s="324"/>
      <c r="BX854" s="324"/>
      <c r="BY854" s="324"/>
      <c r="BZ854" s="324"/>
      <c r="CA854" s="324"/>
      <c r="CB854" s="293"/>
      <c r="CC854" s="294"/>
      <c r="CD854" s="294"/>
      <c r="CE854" s="294"/>
      <c r="CF854" s="294"/>
      <c r="CG854" s="294"/>
      <c r="CH854" s="295"/>
      <c r="CI854" s="62">
        <f t="shared" si="42"/>
        <v>0</v>
      </c>
    </row>
    <row r="855" spans="1:87" ht="35.1" customHeight="1" x14ac:dyDescent="0.25">
      <c r="A855" s="40">
        <f t="shared" si="43"/>
        <v>843</v>
      </c>
      <c r="B855" s="305"/>
      <c r="C855" s="305"/>
      <c r="D855" s="316"/>
      <c r="E855" s="316"/>
      <c r="F855" s="316"/>
      <c r="G855" s="317"/>
      <c r="H855" s="318"/>
      <c r="I855" s="47"/>
      <c r="J855" s="71"/>
      <c r="K855" s="308"/>
      <c r="L855" s="308"/>
      <c r="M855" s="319"/>
      <c r="N855" s="319"/>
      <c r="O855" s="310"/>
      <c r="P855" s="310"/>
      <c r="Q855" s="320"/>
      <c r="R855" s="320"/>
      <c r="S855" s="298"/>
      <c r="T855" s="299"/>
      <c r="U855" s="298"/>
      <c r="V855" s="299"/>
      <c r="W855" s="296"/>
      <c r="X855" s="297"/>
      <c r="Y855" s="296"/>
      <c r="Z855" s="297"/>
      <c r="AA855" s="298"/>
      <c r="AB855" s="299"/>
      <c r="AC855" s="298"/>
      <c r="AD855" s="299"/>
      <c r="AE855" s="296"/>
      <c r="AF855" s="297"/>
      <c r="AG855" s="296"/>
      <c r="AH855" s="297"/>
      <c r="AI855" s="298"/>
      <c r="AJ855" s="299"/>
      <c r="AK855" s="298"/>
      <c r="AL855" s="299"/>
      <c r="AM855" s="296"/>
      <c r="AN855" s="297"/>
      <c r="AO855" s="296"/>
      <c r="AP855" s="297"/>
      <c r="AQ855" s="298"/>
      <c r="AR855" s="299"/>
      <c r="AS855" s="298"/>
      <c r="AT855" s="299"/>
      <c r="AU855" s="296"/>
      <c r="AV855" s="297"/>
      <c r="AW855" s="296"/>
      <c r="AX855" s="297"/>
      <c r="AY855" s="298"/>
      <c r="AZ855" s="299"/>
      <c r="BA855" s="298"/>
      <c r="BB855" s="299"/>
      <c r="BC855" s="296"/>
      <c r="BD855" s="297"/>
      <c r="BE855" s="296"/>
      <c r="BF855" s="297"/>
      <c r="BG855" s="298"/>
      <c r="BH855" s="299"/>
      <c r="BI855" s="298"/>
      <c r="BJ855" s="299"/>
      <c r="BK855" s="296"/>
      <c r="BL855" s="297"/>
      <c r="BM855" s="296"/>
      <c r="BN855" s="297"/>
      <c r="BO855" s="300"/>
      <c r="BP855" s="300"/>
      <c r="BQ855" s="300"/>
      <c r="BR855" s="66"/>
      <c r="BS855" s="301"/>
      <c r="BT855" s="302"/>
      <c r="BU855" s="324"/>
      <c r="BV855" s="324"/>
      <c r="BW855" s="324"/>
      <c r="BX855" s="324"/>
      <c r="BY855" s="324"/>
      <c r="BZ855" s="324"/>
      <c r="CA855" s="324"/>
      <c r="CB855" s="293"/>
      <c r="CC855" s="294"/>
      <c r="CD855" s="294"/>
      <c r="CE855" s="294"/>
      <c r="CF855" s="294"/>
      <c r="CG855" s="294"/>
      <c r="CH855" s="295"/>
      <c r="CI855" s="62">
        <f t="shared" si="42"/>
        <v>0</v>
      </c>
    </row>
    <row r="856" spans="1:87" ht="35.1" customHeight="1" x14ac:dyDescent="0.25">
      <c r="A856" s="40">
        <f t="shared" si="43"/>
        <v>844</v>
      </c>
      <c r="B856" s="304"/>
      <c r="C856" s="304"/>
      <c r="D856" s="305"/>
      <c r="E856" s="305"/>
      <c r="F856" s="305"/>
      <c r="G856" s="306"/>
      <c r="H856" s="307"/>
      <c r="I856" s="47"/>
      <c r="J856" s="72"/>
      <c r="K856" s="308"/>
      <c r="L856" s="308"/>
      <c r="M856" s="309"/>
      <c r="N856" s="309"/>
      <c r="O856" s="310"/>
      <c r="P856" s="310"/>
      <c r="Q856" s="311"/>
      <c r="R856" s="311"/>
      <c r="S856" s="298"/>
      <c r="T856" s="299"/>
      <c r="U856" s="298"/>
      <c r="V856" s="299"/>
      <c r="W856" s="312"/>
      <c r="X856" s="313"/>
      <c r="Y856" s="312"/>
      <c r="Z856" s="313"/>
      <c r="AA856" s="298"/>
      <c r="AB856" s="299"/>
      <c r="AC856" s="298"/>
      <c r="AD856" s="299"/>
      <c r="AE856" s="312"/>
      <c r="AF856" s="313"/>
      <c r="AG856" s="312"/>
      <c r="AH856" s="313"/>
      <c r="AI856" s="298"/>
      <c r="AJ856" s="299"/>
      <c r="AK856" s="298"/>
      <c r="AL856" s="299"/>
      <c r="AM856" s="312"/>
      <c r="AN856" s="313"/>
      <c r="AO856" s="312"/>
      <c r="AP856" s="313"/>
      <c r="AQ856" s="298"/>
      <c r="AR856" s="299"/>
      <c r="AS856" s="298"/>
      <c r="AT856" s="299"/>
      <c r="AU856" s="312"/>
      <c r="AV856" s="313"/>
      <c r="AW856" s="312"/>
      <c r="AX856" s="313"/>
      <c r="AY856" s="298"/>
      <c r="AZ856" s="299"/>
      <c r="BA856" s="298"/>
      <c r="BB856" s="299"/>
      <c r="BC856" s="312"/>
      <c r="BD856" s="313"/>
      <c r="BE856" s="312"/>
      <c r="BF856" s="313"/>
      <c r="BG856" s="298"/>
      <c r="BH856" s="299"/>
      <c r="BI856" s="298"/>
      <c r="BJ856" s="299"/>
      <c r="BK856" s="312"/>
      <c r="BL856" s="313"/>
      <c r="BM856" s="312"/>
      <c r="BN856" s="313"/>
      <c r="BO856" s="300"/>
      <c r="BP856" s="300"/>
      <c r="BQ856" s="300"/>
      <c r="BR856" s="66"/>
      <c r="BS856" s="314"/>
      <c r="BT856" s="315"/>
      <c r="BU856" s="324"/>
      <c r="BV856" s="324"/>
      <c r="BW856" s="324"/>
      <c r="BX856" s="324"/>
      <c r="BY856" s="324"/>
      <c r="BZ856" s="324"/>
      <c r="CA856" s="324"/>
      <c r="CB856" s="293"/>
      <c r="CC856" s="294"/>
      <c r="CD856" s="294"/>
      <c r="CE856" s="294"/>
      <c r="CF856" s="294"/>
      <c r="CG856" s="294"/>
      <c r="CH856" s="295"/>
      <c r="CI856" s="62">
        <f t="shared" si="42"/>
        <v>0</v>
      </c>
    </row>
    <row r="857" spans="1:87" ht="35.1" customHeight="1" x14ac:dyDescent="0.25">
      <c r="A857" s="40">
        <f t="shared" si="43"/>
        <v>845</v>
      </c>
      <c r="B857" s="305"/>
      <c r="C857" s="305"/>
      <c r="D857" s="316"/>
      <c r="E857" s="316"/>
      <c r="F857" s="316"/>
      <c r="G857" s="317"/>
      <c r="H857" s="318"/>
      <c r="I857" s="47"/>
      <c r="J857" s="71"/>
      <c r="K857" s="308"/>
      <c r="L857" s="308"/>
      <c r="M857" s="319"/>
      <c r="N857" s="319"/>
      <c r="O857" s="310"/>
      <c r="P857" s="310"/>
      <c r="Q857" s="320"/>
      <c r="R857" s="320"/>
      <c r="S857" s="298"/>
      <c r="T857" s="299"/>
      <c r="U857" s="298"/>
      <c r="V857" s="299"/>
      <c r="W857" s="296"/>
      <c r="X857" s="297"/>
      <c r="Y857" s="296"/>
      <c r="Z857" s="297"/>
      <c r="AA857" s="298"/>
      <c r="AB857" s="299"/>
      <c r="AC857" s="298"/>
      <c r="AD857" s="299"/>
      <c r="AE857" s="296"/>
      <c r="AF857" s="297"/>
      <c r="AG857" s="296"/>
      <c r="AH857" s="297"/>
      <c r="AI857" s="298"/>
      <c r="AJ857" s="299"/>
      <c r="AK857" s="298"/>
      <c r="AL857" s="299"/>
      <c r="AM857" s="296"/>
      <c r="AN857" s="297"/>
      <c r="AO857" s="296"/>
      <c r="AP857" s="297"/>
      <c r="AQ857" s="298"/>
      <c r="AR857" s="299"/>
      <c r="AS857" s="298"/>
      <c r="AT857" s="299"/>
      <c r="AU857" s="296"/>
      <c r="AV857" s="297"/>
      <c r="AW857" s="296"/>
      <c r="AX857" s="297"/>
      <c r="AY857" s="298"/>
      <c r="AZ857" s="299"/>
      <c r="BA857" s="298"/>
      <c r="BB857" s="299"/>
      <c r="BC857" s="296"/>
      <c r="BD857" s="297"/>
      <c r="BE857" s="296"/>
      <c r="BF857" s="297"/>
      <c r="BG857" s="298"/>
      <c r="BH857" s="299"/>
      <c r="BI857" s="298"/>
      <c r="BJ857" s="299"/>
      <c r="BK857" s="296"/>
      <c r="BL857" s="297"/>
      <c r="BM857" s="296"/>
      <c r="BN857" s="297"/>
      <c r="BO857" s="300"/>
      <c r="BP857" s="300"/>
      <c r="BQ857" s="300"/>
      <c r="BR857" s="66"/>
      <c r="BS857" s="301"/>
      <c r="BT857" s="302"/>
      <c r="BU857" s="324"/>
      <c r="BV857" s="324"/>
      <c r="BW857" s="324"/>
      <c r="BX857" s="324"/>
      <c r="BY857" s="324"/>
      <c r="BZ857" s="324"/>
      <c r="CA857" s="324"/>
      <c r="CB857" s="293"/>
      <c r="CC857" s="294"/>
      <c r="CD857" s="294"/>
      <c r="CE857" s="294"/>
      <c r="CF857" s="294"/>
      <c r="CG857" s="294"/>
      <c r="CH857" s="295"/>
      <c r="CI857" s="62">
        <f t="shared" si="42"/>
        <v>0</v>
      </c>
    </row>
    <row r="858" spans="1:87" ht="35.1" customHeight="1" x14ac:dyDescent="0.25">
      <c r="A858" s="40">
        <f t="shared" si="43"/>
        <v>846</v>
      </c>
      <c r="B858" s="304"/>
      <c r="C858" s="304"/>
      <c r="D858" s="305"/>
      <c r="E858" s="305"/>
      <c r="F858" s="305"/>
      <c r="G858" s="306"/>
      <c r="H858" s="307"/>
      <c r="I858" s="47"/>
      <c r="J858" s="72"/>
      <c r="K858" s="308"/>
      <c r="L858" s="308"/>
      <c r="M858" s="309"/>
      <c r="N858" s="309"/>
      <c r="O858" s="310"/>
      <c r="P858" s="310"/>
      <c r="Q858" s="311"/>
      <c r="R858" s="311"/>
      <c r="S858" s="298"/>
      <c r="T858" s="299"/>
      <c r="U858" s="298"/>
      <c r="V858" s="299"/>
      <c r="W858" s="312"/>
      <c r="X858" s="313"/>
      <c r="Y858" s="312"/>
      <c r="Z858" s="313"/>
      <c r="AA858" s="298"/>
      <c r="AB858" s="299"/>
      <c r="AC858" s="298"/>
      <c r="AD858" s="299"/>
      <c r="AE858" s="312"/>
      <c r="AF858" s="313"/>
      <c r="AG858" s="312"/>
      <c r="AH858" s="313"/>
      <c r="AI858" s="298"/>
      <c r="AJ858" s="299"/>
      <c r="AK858" s="298"/>
      <c r="AL858" s="299"/>
      <c r="AM858" s="312"/>
      <c r="AN858" s="313"/>
      <c r="AO858" s="312"/>
      <c r="AP858" s="313"/>
      <c r="AQ858" s="298"/>
      <c r="AR858" s="299"/>
      <c r="AS858" s="298"/>
      <c r="AT858" s="299"/>
      <c r="AU858" s="312"/>
      <c r="AV858" s="313"/>
      <c r="AW858" s="312"/>
      <c r="AX858" s="313"/>
      <c r="AY858" s="298"/>
      <c r="AZ858" s="299"/>
      <c r="BA858" s="298"/>
      <c r="BB858" s="299"/>
      <c r="BC858" s="312"/>
      <c r="BD858" s="313"/>
      <c r="BE858" s="312"/>
      <c r="BF858" s="313"/>
      <c r="BG858" s="298"/>
      <c r="BH858" s="299"/>
      <c r="BI858" s="298"/>
      <c r="BJ858" s="299"/>
      <c r="BK858" s="312"/>
      <c r="BL858" s="313"/>
      <c r="BM858" s="312"/>
      <c r="BN858" s="313"/>
      <c r="BO858" s="300"/>
      <c r="BP858" s="300"/>
      <c r="BQ858" s="300"/>
      <c r="BR858" s="66"/>
      <c r="BS858" s="314"/>
      <c r="BT858" s="315"/>
      <c r="BU858" s="324"/>
      <c r="BV858" s="324"/>
      <c r="BW858" s="324"/>
      <c r="BX858" s="324"/>
      <c r="BY858" s="324"/>
      <c r="BZ858" s="324"/>
      <c r="CA858" s="324"/>
      <c r="CB858" s="293"/>
      <c r="CC858" s="294"/>
      <c r="CD858" s="294"/>
      <c r="CE858" s="294"/>
      <c r="CF858" s="294"/>
      <c r="CG858" s="294"/>
      <c r="CH858" s="295"/>
      <c r="CI858" s="62">
        <f t="shared" si="42"/>
        <v>0</v>
      </c>
    </row>
    <row r="859" spans="1:87" ht="35.1" customHeight="1" x14ac:dyDescent="0.25">
      <c r="A859" s="40">
        <f t="shared" si="43"/>
        <v>847</v>
      </c>
      <c r="B859" s="305"/>
      <c r="C859" s="305"/>
      <c r="D859" s="316"/>
      <c r="E859" s="316"/>
      <c r="F859" s="316"/>
      <c r="G859" s="317"/>
      <c r="H859" s="318"/>
      <c r="I859" s="47"/>
      <c r="J859" s="71"/>
      <c r="K859" s="308"/>
      <c r="L859" s="308"/>
      <c r="M859" s="319"/>
      <c r="N859" s="319"/>
      <c r="O859" s="310"/>
      <c r="P859" s="310"/>
      <c r="Q859" s="320"/>
      <c r="R859" s="320"/>
      <c r="S859" s="298"/>
      <c r="T859" s="299"/>
      <c r="U859" s="298"/>
      <c r="V859" s="299"/>
      <c r="W859" s="296"/>
      <c r="X859" s="297"/>
      <c r="Y859" s="296"/>
      <c r="Z859" s="297"/>
      <c r="AA859" s="298"/>
      <c r="AB859" s="299"/>
      <c r="AC859" s="298"/>
      <c r="AD859" s="299"/>
      <c r="AE859" s="296"/>
      <c r="AF859" s="297"/>
      <c r="AG859" s="296"/>
      <c r="AH859" s="297"/>
      <c r="AI859" s="298"/>
      <c r="AJ859" s="299"/>
      <c r="AK859" s="298"/>
      <c r="AL859" s="299"/>
      <c r="AM859" s="296"/>
      <c r="AN859" s="297"/>
      <c r="AO859" s="296"/>
      <c r="AP859" s="297"/>
      <c r="AQ859" s="298"/>
      <c r="AR859" s="299"/>
      <c r="AS859" s="298"/>
      <c r="AT859" s="299"/>
      <c r="AU859" s="296"/>
      <c r="AV859" s="297"/>
      <c r="AW859" s="296"/>
      <c r="AX859" s="297"/>
      <c r="AY859" s="298"/>
      <c r="AZ859" s="299"/>
      <c r="BA859" s="298"/>
      <c r="BB859" s="299"/>
      <c r="BC859" s="296"/>
      <c r="BD859" s="297"/>
      <c r="BE859" s="296"/>
      <c r="BF859" s="297"/>
      <c r="BG859" s="298"/>
      <c r="BH859" s="299"/>
      <c r="BI859" s="298"/>
      <c r="BJ859" s="299"/>
      <c r="BK859" s="296"/>
      <c r="BL859" s="297"/>
      <c r="BM859" s="296"/>
      <c r="BN859" s="297"/>
      <c r="BO859" s="300"/>
      <c r="BP859" s="300"/>
      <c r="BQ859" s="300"/>
      <c r="BR859" s="66"/>
      <c r="BS859" s="301"/>
      <c r="BT859" s="302"/>
      <c r="BU859" s="324"/>
      <c r="BV859" s="324"/>
      <c r="BW859" s="324"/>
      <c r="BX859" s="324"/>
      <c r="BY859" s="324"/>
      <c r="BZ859" s="324"/>
      <c r="CA859" s="324"/>
      <c r="CB859" s="293"/>
      <c r="CC859" s="294"/>
      <c r="CD859" s="294"/>
      <c r="CE859" s="294"/>
      <c r="CF859" s="294"/>
      <c r="CG859" s="294"/>
      <c r="CH859" s="295"/>
      <c r="CI859" s="62">
        <f t="shared" si="42"/>
        <v>0</v>
      </c>
    </row>
    <row r="860" spans="1:87" ht="35.1" customHeight="1" x14ac:dyDescent="0.25">
      <c r="A860" s="40">
        <f t="shared" si="43"/>
        <v>848</v>
      </c>
      <c r="B860" s="304"/>
      <c r="C860" s="304"/>
      <c r="D860" s="305"/>
      <c r="E860" s="305"/>
      <c r="F860" s="305"/>
      <c r="G860" s="306"/>
      <c r="H860" s="307"/>
      <c r="I860" s="47"/>
      <c r="J860" s="72"/>
      <c r="K860" s="308"/>
      <c r="L860" s="308"/>
      <c r="M860" s="309"/>
      <c r="N860" s="309"/>
      <c r="O860" s="310"/>
      <c r="P860" s="310"/>
      <c r="Q860" s="311"/>
      <c r="R860" s="311"/>
      <c r="S860" s="298"/>
      <c r="T860" s="299"/>
      <c r="U860" s="298"/>
      <c r="V860" s="299"/>
      <c r="W860" s="312"/>
      <c r="X860" s="313"/>
      <c r="Y860" s="312"/>
      <c r="Z860" s="313"/>
      <c r="AA860" s="298"/>
      <c r="AB860" s="299"/>
      <c r="AC860" s="298"/>
      <c r="AD860" s="299"/>
      <c r="AE860" s="312"/>
      <c r="AF860" s="313"/>
      <c r="AG860" s="312"/>
      <c r="AH860" s="313"/>
      <c r="AI860" s="298"/>
      <c r="AJ860" s="299"/>
      <c r="AK860" s="298"/>
      <c r="AL860" s="299"/>
      <c r="AM860" s="312"/>
      <c r="AN860" s="313"/>
      <c r="AO860" s="312"/>
      <c r="AP860" s="313"/>
      <c r="AQ860" s="298"/>
      <c r="AR860" s="299"/>
      <c r="AS860" s="298"/>
      <c r="AT860" s="299"/>
      <c r="AU860" s="312"/>
      <c r="AV860" s="313"/>
      <c r="AW860" s="312"/>
      <c r="AX860" s="313"/>
      <c r="AY860" s="298"/>
      <c r="AZ860" s="299"/>
      <c r="BA860" s="298"/>
      <c r="BB860" s="299"/>
      <c r="BC860" s="312"/>
      <c r="BD860" s="313"/>
      <c r="BE860" s="312"/>
      <c r="BF860" s="313"/>
      <c r="BG860" s="298"/>
      <c r="BH860" s="299"/>
      <c r="BI860" s="298"/>
      <c r="BJ860" s="299"/>
      <c r="BK860" s="312"/>
      <c r="BL860" s="313"/>
      <c r="BM860" s="312"/>
      <c r="BN860" s="313"/>
      <c r="BO860" s="300"/>
      <c r="BP860" s="300"/>
      <c r="BQ860" s="300"/>
      <c r="BR860" s="66"/>
      <c r="BS860" s="314"/>
      <c r="BT860" s="315"/>
      <c r="BU860" s="324"/>
      <c r="BV860" s="324"/>
      <c r="BW860" s="324"/>
      <c r="BX860" s="324"/>
      <c r="BY860" s="324"/>
      <c r="BZ860" s="324"/>
      <c r="CA860" s="324"/>
      <c r="CB860" s="293"/>
      <c r="CC860" s="294"/>
      <c r="CD860" s="294"/>
      <c r="CE860" s="294"/>
      <c r="CF860" s="294"/>
      <c r="CG860" s="294"/>
      <c r="CH860" s="295"/>
      <c r="CI860" s="62">
        <f t="shared" si="42"/>
        <v>0</v>
      </c>
    </row>
    <row r="861" spans="1:87" ht="35.1" customHeight="1" x14ac:dyDescent="0.25">
      <c r="A861" s="40">
        <f t="shared" si="43"/>
        <v>849</v>
      </c>
      <c r="B861" s="305"/>
      <c r="C861" s="305"/>
      <c r="D861" s="316"/>
      <c r="E861" s="316"/>
      <c r="F861" s="316"/>
      <c r="G861" s="317"/>
      <c r="H861" s="318"/>
      <c r="I861" s="47"/>
      <c r="J861" s="71"/>
      <c r="K861" s="308"/>
      <c r="L861" s="308"/>
      <c r="M861" s="319"/>
      <c r="N861" s="319"/>
      <c r="O861" s="310"/>
      <c r="P861" s="310"/>
      <c r="Q861" s="320"/>
      <c r="R861" s="320"/>
      <c r="S861" s="298"/>
      <c r="T861" s="299"/>
      <c r="U861" s="298"/>
      <c r="V861" s="299"/>
      <c r="W861" s="296"/>
      <c r="X861" s="297"/>
      <c r="Y861" s="296"/>
      <c r="Z861" s="297"/>
      <c r="AA861" s="298"/>
      <c r="AB861" s="299"/>
      <c r="AC861" s="298"/>
      <c r="AD861" s="299"/>
      <c r="AE861" s="296"/>
      <c r="AF861" s="297"/>
      <c r="AG861" s="296"/>
      <c r="AH861" s="297"/>
      <c r="AI861" s="298"/>
      <c r="AJ861" s="299"/>
      <c r="AK861" s="298"/>
      <c r="AL861" s="299"/>
      <c r="AM861" s="296"/>
      <c r="AN861" s="297"/>
      <c r="AO861" s="296"/>
      <c r="AP861" s="297"/>
      <c r="AQ861" s="298"/>
      <c r="AR861" s="299"/>
      <c r="AS861" s="298"/>
      <c r="AT861" s="299"/>
      <c r="AU861" s="296"/>
      <c r="AV861" s="297"/>
      <c r="AW861" s="296"/>
      <c r="AX861" s="297"/>
      <c r="AY861" s="298"/>
      <c r="AZ861" s="299"/>
      <c r="BA861" s="298"/>
      <c r="BB861" s="299"/>
      <c r="BC861" s="296"/>
      <c r="BD861" s="297"/>
      <c r="BE861" s="296"/>
      <c r="BF861" s="297"/>
      <c r="BG861" s="298"/>
      <c r="BH861" s="299"/>
      <c r="BI861" s="298"/>
      <c r="BJ861" s="299"/>
      <c r="BK861" s="296"/>
      <c r="BL861" s="297"/>
      <c r="BM861" s="296"/>
      <c r="BN861" s="297"/>
      <c r="BO861" s="300"/>
      <c r="BP861" s="300"/>
      <c r="BQ861" s="300"/>
      <c r="BR861" s="66"/>
      <c r="BS861" s="301"/>
      <c r="BT861" s="302"/>
      <c r="BU861" s="324"/>
      <c r="BV861" s="324"/>
      <c r="BW861" s="324"/>
      <c r="BX861" s="324"/>
      <c r="BY861" s="324"/>
      <c r="BZ861" s="324"/>
      <c r="CA861" s="324"/>
      <c r="CB861" s="293"/>
      <c r="CC861" s="294"/>
      <c r="CD861" s="294"/>
      <c r="CE861" s="294"/>
      <c r="CF861" s="294"/>
      <c r="CG861" s="294"/>
      <c r="CH861" s="295"/>
      <c r="CI861" s="62">
        <f t="shared" si="42"/>
        <v>0</v>
      </c>
    </row>
    <row r="862" spans="1:87" ht="35.1" customHeight="1" x14ac:dyDescent="0.25">
      <c r="A862" s="40">
        <f t="shared" si="43"/>
        <v>850</v>
      </c>
      <c r="B862" s="304"/>
      <c r="C862" s="304"/>
      <c r="D862" s="305"/>
      <c r="E862" s="305"/>
      <c r="F862" s="305"/>
      <c r="G862" s="306"/>
      <c r="H862" s="307"/>
      <c r="I862" s="47"/>
      <c r="J862" s="72"/>
      <c r="K862" s="308"/>
      <c r="L862" s="308"/>
      <c r="M862" s="309"/>
      <c r="N862" s="309"/>
      <c r="O862" s="310"/>
      <c r="P862" s="310"/>
      <c r="Q862" s="311"/>
      <c r="R862" s="311"/>
      <c r="S862" s="298"/>
      <c r="T862" s="299"/>
      <c r="U862" s="298"/>
      <c r="V862" s="299"/>
      <c r="W862" s="312"/>
      <c r="X862" s="313"/>
      <c r="Y862" s="312"/>
      <c r="Z862" s="313"/>
      <c r="AA862" s="298"/>
      <c r="AB862" s="299"/>
      <c r="AC862" s="298"/>
      <c r="AD862" s="299"/>
      <c r="AE862" s="312"/>
      <c r="AF862" s="313"/>
      <c r="AG862" s="312"/>
      <c r="AH862" s="313"/>
      <c r="AI862" s="298"/>
      <c r="AJ862" s="299"/>
      <c r="AK862" s="298"/>
      <c r="AL862" s="299"/>
      <c r="AM862" s="312"/>
      <c r="AN862" s="313"/>
      <c r="AO862" s="312"/>
      <c r="AP862" s="313"/>
      <c r="AQ862" s="298"/>
      <c r="AR862" s="299"/>
      <c r="AS862" s="298"/>
      <c r="AT862" s="299"/>
      <c r="AU862" s="312"/>
      <c r="AV862" s="313"/>
      <c r="AW862" s="312"/>
      <c r="AX862" s="313"/>
      <c r="AY862" s="298"/>
      <c r="AZ862" s="299"/>
      <c r="BA862" s="298"/>
      <c r="BB862" s="299"/>
      <c r="BC862" s="312"/>
      <c r="BD862" s="313"/>
      <c r="BE862" s="312"/>
      <c r="BF862" s="313"/>
      <c r="BG862" s="298"/>
      <c r="BH862" s="299"/>
      <c r="BI862" s="298"/>
      <c r="BJ862" s="299"/>
      <c r="BK862" s="312"/>
      <c r="BL862" s="313"/>
      <c r="BM862" s="312"/>
      <c r="BN862" s="313"/>
      <c r="BO862" s="300"/>
      <c r="BP862" s="300"/>
      <c r="BQ862" s="300"/>
      <c r="BR862" s="66"/>
      <c r="BS862" s="314"/>
      <c r="BT862" s="315"/>
      <c r="BU862" s="324"/>
      <c r="BV862" s="324"/>
      <c r="BW862" s="324"/>
      <c r="BX862" s="324"/>
      <c r="BY862" s="324"/>
      <c r="BZ862" s="324"/>
      <c r="CA862" s="324"/>
      <c r="CB862" s="293"/>
      <c r="CC862" s="294"/>
      <c r="CD862" s="294"/>
      <c r="CE862" s="294"/>
      <c r="CF862" s="294"/>
      <c r="CG862" s="294"/>
      <c r="CH862" s="295"/>
      <c r="CI862" s="62">
        <f t="shared" si="42"/>
        <v>0</v>
      </c>
    </row>
    <row r="863" spans="1:87" ht="35.1" customHeight="1" x14ac:dyDescent="0.25">
      <c r="A863" s="40">
        <f t="shared" si="43"/>
        <v>851</v>
      </c>
      <c r="B863" s="305"/>
      <c r="C863" s="305"/>
      <c r="D863" s="316"/>
      <c r="E863" s="316"/>
      <c r="F863" s="316"/>
      <c r="G863" s="317"/>
      <c r="H863" s="318"/>
      <c r="I863" s="47"/>
      <c r="J863" s="71"/>
      <c r="K863" s="308"/>
      <c r="L863" s="308"/>
      <c r="M863" s="319"/>
      <c r="N863" s="319"/>
      <c r="O863" s="310"/>
      <c r="P863" s="310"/>
      <c r="Q863" s="320"/>
      <c r="R863" s="320"/>
      <c r="S863" s="298"/>
      <c r="T863" s="299"/>
      <c r="U863" s="298"/>
      <c r="V863" s="299"/>
      <c r="W863" s="296"/>
      <c r="X863" s="297"/>
      <c r="Y863" s="296"/>
      <c r="Z863" s="297"/>
      <c r="AA863" s="298"/>
      <c r="AB863" s="299"/>
      <c r="AC863" s="298"/>
      <c r="AD863" s="299"/>
      <c r="AE863" s="296"/>
      <c r="AF863" s="297"/>
      <c r="AG863" s="296"/>
      <c r="AH863" s="297"/>
      <c r="AI863" s="298"/>
      <c r="AJ863" s="299"/>
      <c r="AK863" s="298"/>
      <c r="AL863" s="299"/>
      <c r="AM863" s="296"/>
      <c r="AN863" s="297"/>
      <c r="AO863" s="296"/>
      <c r="AP863" s="297"/>
      <c r="AQ863" s="298"/>
      <c r="AR863" s="299"/>
      <c r="AS863" s="298"/>
      <c r="AT863" s="299"/>
      <c r="AU863" s="296"/>
      <c r="AV863" s="297"/>
      <c r="AW863" s="296"/>
      <c r="AX863" s="297"/>
      <c r="AY863" s="298"/>
      <c r="AZ863" s="299"/>
      <c r="BA863" s="298"/>
      <c r="BB863" s="299"/>
      <c r="BC863" s="296"/>
      <c r="BD863" s="297"/>
      <c r="BE863" s="296"/>
      <c r="BF863" s="297"/>
      <c r="BG863" s="298"/>
      <c r="BH863" s="299"/>
      <c r="BI863" s="298"/>
      <c r="BJ863" s="299"/>
      <c r="BK863" s="296"/>
      <c r="BL863" s="297"/>
      <c r="BM863" s="296"/>
      <c r="BN863" s="297"/>
      <c r="BO863" s="300"/>
      <c r="BP863" s="300"/>
      <c r="BQ863" s="300"/>
      <c r="BR863" s="66"/>
      <c r="BS863" s="301"/>
      <c r="BT863" s="302"/>
      <c r="BU863" s="324"/>
      <c r="BV863" s="324"/>
      <c r="BW863" s="324"/>
      <c r="BX863" s="324"/>
      <c r="BY863" s="324"/>
      <c r="BZ863" s="324"/>
      <c r="CA863" s="324"/>
      <c r="CB863" s="293"/>
      <c r="CC863" s="294"/>
      <c r="CD863" s="294"/>
      <c r="CE863" s="294"/>
      <c r="CF863" s="294"/>
      <c r="CG863" s="294"/>
      <c r="CH863" s="295"/>
      <c r="CI863" s="62">
        <f t="shared" si="42"/>
        <v>0</v>
      </c>
    </row>
    <row r="864" spans="1:87" ht="35.1" customHeight="1" x14ac:dyDescent="0.25">
      <c r="A864" s="40">
        <f t="shared" si="43"/>
        <v>852</v>
      </c>
      <c r="B864" s="304"/>
      <c r="C864" s="304"/>
      <c r="D864" s="305"/>
      <c r="E864" s="305"/>
      <c r="F864" s="305"/>
      <c r="G864" s="306"/>
      <c r="H864" s="307"/>
      <c r="I864" s="47"/>
      <c r="J864" s="72"/>
      <c r="K864" s="308"/>
      <c r="L864" s="308"/>
      <c r="M864" s="309"/>
      <c r="N864" s="309"/>
      <c r="O864" s="310"/>
      <c r="P864" s="310"/>
      <c r="Q864" s="311"/>
      <c r="R864" s="311"/>
      <c r="S864" s="298"/>
      <c r="T864" s="299"/>
      <c r="U864" s="298"/>
      <c r="V864" s="299"/>
      <c r="W864" s="312"/>
      <c r="X864" s="313"/>
      <c r="Y864" s="312"/>
      <c r="Z864" s="313"/>
      <c r="AA864" s="298"/>
      <c r="AB864" s="299"/>
      <c r="AC864" s="298"/>
      <c r="AD864" s="299"/>
      <c r="AE864" s="312"/>
      <c r="AF864" s="313"/>
      <c r="AG864" s="312"/>
      <c r="AH864" s="313"/>
      <c r="AI864" s="298"/>
      <c r="AJ864" s="299"/>
      <c r="AK864" s="298"/>
      <c r="AL864" s="299"/>
      <c r="AM864" s="312"/>
      <c r="AN864" s="313"/>
      <c r="AO864" s="312"/>
      <c r="AP864" s="313"/>
      <c r="AQ864" s="298"/>
      <c r="AR864" s="299"/>
      <c r="AS864" s="298"/>
      <c r="AT864" s="299"/>
      <c r="AU864" s="312"/>
      <c r="AV864" s="313"/>
      <c r="AW864" s="312"/>
      <c r="AX864" s="313"/>
      <c r="AY864" s="298"/>
      <c r="AZ864" s="299"/>
      <c r="BA864" s="298"/>
      <c r="BB864" s="299"/>
      <c r="BC864" s="312"/>
      <c r="BD864" s="313"/>
      <c r="BE864" s="312"/>
      <c r="BF864" s="313"/>
      <c r="BG864" s="298"/>
      <c r="BH864" s="299"/>
      <c r="BI864" s="298"/>
      <c r="BJ864" s="299"/>
      <c r="BK864" s="312"/>
      <c r="BL864" s="313"/>
      <c r="BM864" s="312"/>
      <c r="BN864" s="313"/>
      <c r="BO864" s="300"/>
      <c r="BP864" s="300"/>
      <c r="BQ864" s="300"/>
      <c r="BR864" s="66"/>
      <c r="BS864" s="314"/>
      <c r="BT864" s="315"/>
      <c r="BU864" s="324"/>
      <c r="BV864" s="324"/>
      <c r="BW864" s="324"/>
      <c r="BX864" s="324"/>
      <c r="BY864" s="324"/>
      <c r="BZ864" s="324"/>
      <c r="CA864" s="324"/>
      <c r="CB864" s="293"/>
      <c r="CC864" s="294"/>
      <c r="CD864" s="294"/>
      <c r="CE864" s="294"/>
      <c r="CF864" s="294"/>
      <c r="CG864" s="294"/>
      <c r="CH864" s="295"/>
      <c r="CI864" s="62">
        <f t="shared" si="42"/>
        <v>0</v>
      </c>
    </row>
    <row r="865" spans="1:87" ht="35.1" customHeight="1" x14ac:dyDescent="0.25">
      <c r="A865" s="40">
        <f t="shared" si="43"/>
        <v>853</v>
      </c>
      <c r="B865" s="305"/>
      <c r="C865" s="305"/>
      <c r="D865" s="316"/>
      <c r="E865" s="316"/>
      <c r="F865" s="316"/>
      <c r="G865" s="317"/>
      <c r="H865" s="318"/>
      <c r="I865" s="47"/>
      <c r="J865" s="71"/>
      <c r="K865" s="308"/>
      <c r="L865" s="308"/>
      <c r="M865" s="319"/>
      <c r="N865" s="319"/>
      <c r="O865" s="310"/>
      <c r="P865" s="310"/>
      <c r="Q865" s="320"/>
      <c r="R865" s="320"/>
      <c r="S865" s="298"/>
      <c r="T865" s="299"/>
      <c r="U865" s="298"/>
      <c r="V865" s="299"/>
      <c r="W865" s="296"/>
      <c r="X865" s="297"/>
      <c r="Y865" s="296"/>
      <c r="Z865" s="297"/>
      <c r="AA865" s="298"/>
      <c r="AB865" s="299"/>
      <c r="AC865" s="298"/>
      <c r="AD865" s="299"/>
      <c r="AE865" s="296"/>
      <c r="AF865" s="297"/>
      <c r="AG865" s="296"/>
      <c r="AH865" s="297"/>
      <c r="AI865" s="298"/>
      <c r="AJ865" s="299"/>
      <c r="AK865" s="298"/>
      <c r="AL865" s="299"/>
      <c r="AM865" s="296"/>
      <c r="AN865" s="297"/>
      <c r="AO865" s="296"/>
      <c r="AP865" s="297"/>
      <c r="AQ865" s="298"/>
      <c r="AR865" s="299"/>
      <c r="AS865" s="298"/>
      <c r="AT865" s="299"/>
      <c r="AU865" s="296"/>
      <c r="AV865" s="297"/>
      <c r="AW865" s="296"/>
      <c r="AX865" s="297"/>
      <c r="AY865" s="298"/>
      <c r="AZ865" s="299"/>
      <c r="BA865" s="298"/>
      <c r="BB865" s="299"/>
      <c r="BC865" s="296"/>
      <c r="BD865" s="297"/>
      <c r="BE865" s="296"/>
      <c r="BF865" s="297"/>
      <c r="BG865" s="298"/>
      <c r="BH865" s="299"/>
      <c r="BI865" s="298"/>
      <c r="BJ865" s="299"/>
      <c r="BK865" s="296"/>
      <c r="BL865" s="297"/>
      <c r="BM865" s="296"/>
      <c r="BN865" s="297"/>
      <c r="BO865" s="300"/>
      <c r="BP865" s="300"/>
      <c r="BQ865" s="300"/>
      <c r="BR865" s="66"/>
      <c r="BS865" s="301"/>
      <c r="BT865" s="302"/>
      <c r="BU865" s="324"/>
      <c r="BV865" s="324"/>
      <c r="BW865" s="324"/>
      <c r="BX865" s="324"/>
      <c r="BY865" s="324"/>
      <c r="BZ865" s="324"/>
      <c r="CA865" s="324"/>
      <c r="CB865" s="293"/>
      <c r="CC865" s="294"/>
      <c r="CD865" s="294"/>
      <c r="CE865" s="294"/>
      <c r="CF865" s="294"/>
      <c r="CG865" s="294"/>
      <c r="CH865" s="295"/>
      <c r="CI865" s="62">
        <f t="shared" si="42"/>
        <v>0</v>
      </c>
    </row>
    <row r="866" spans="1:87" ht="35.1" customHeight="1" x14ac:dyDescent="0.25">
      <c r="A866" s="40">
        <f t="shared" si="43"/>
        <v>854</v>
      </c>
      <c r="B866" s="304"/>
      <c r="C866" s="304"/>
      <c r="D866" s="305"/>
      <c r="E866" s="305"/>
      <c r="F866" s="305"/>
      <c r="G866" s="306"/>
      <c r="H866" s="307"/>
      <c r="I866" s="47"/>
      <c r="J866" s="72"/>
      <c r="K866" s="308"/>
      <c r="L866" s="308"/>
      <c r="M866" s="309"/>
      <c r="N866" s="309"/>
      <c r="O866" s="310"/>
      <c r="P866" s="310"/>
      <c r="Q866" s="311"/>
      <c r="R866" s="311"/>
      <c r="S866" s="298"/>
      <c r="T866" s="299"/>
      <c r="U866" s="298"/>
      <c r="V866" s="299"/>
      <c r="W866" s="312"/>
      <c r="X866" s="313"/>
      <c r="Y866" s="312"/>
      <c r="Z866" s="313"/>
      <c r="AA866" s="298"/>
      <c r="AB866" s="299"/>
      <c r="AC866" s="298"/>
      <c r="AD866" s="299"/>
      <c r="AE866" s="312"/>
      <c r="AF866" s="313"/>
      <c r="AG866" s="312"/>
      <c r="AH866" s="313"/>
      <c r="AI866" s="298"/>
      <c r="AJ866" s="299"/>
      <c r="AK866" s="298"/>
      <c r="AL866" s="299"/>
      <c r="AM866" s="312"/>
      <c r="AN866" s="313"/>
      <c r="AO866" s="312"/>
      <c r="AP866" s="313"/>
      <c r="AQ866" s="298"/>
      <c r="AR866" s="299"/>
      <c r="AS866" s="298"/>
      <c r="AT866" s="299"/>
      <c r="AU866" s="312"/>
      <c r="AV866" s="313"/>
      <c r="AW866" s="312"/>
      <c r="AX866" s="313"/>
      <c r="AY866" s="298"/>
      <c r="AZ866" s="299"/>
      <c r="BA866" s="298"/>
      <c r="BB866" s="299"/>
      <c r="BC866" s="312"/>
      <c r="BD866" s="313"/>
      <c r="BE866" s="312"/>
      <c r="BF866" s="313"/>
      <c r="BG866" s="298"/>
      <c r="BH866" s="299"/>
      <c r="BI866" s="298"/>
      <c r="BJ866" s="299"/>
      <c r="BK866" s="312"/>
      <c r="BL866" s="313"/>
      <c r="BM866" s="312"/>
      <c r="BN866" s="313"/>
      <c r="BO866" s="300"/>
      <c r="BP866" s="300"/>
      <c r="BQ866" s="300"/>
      <c r="BR866" s="66"/>
      <c r="BS866" s="314"/>
      <c r="BT866" s="315"/>
      <c r="BU866" s="324"/>
      <c r="BV866" s="324"/>
      <c r="BW866" s="324"/>
      <c r="BX866" s="324"/>
      <c r="BY866" s="324"/>
      <c r="BZ866" s="324"/>
      <c r="CA866" s="324"/>
      <c r="CB866" s="293"/>
      <c r="CC866" s="294"/>
      <c r="CD866" s="294"/>
      <c r="CE866" s="294"/>
      <c r="CF866" s="294"/>
      <c r="CG866" s="294"/>
      <c r="CH866" s="295"/>
      <c r="CI866" s="62">
        <f t="shared" si="42"/>
        <v>0</v>
      </c>
    </row>
    <row r="867" spans="1:87" ht="35.1" customHeight="1" x14ac:dyDescent="0.25">
      <c r="A867" s="40">
        <f>ROW(A855)</f>
        <v>855</v>
      </c>
      <c r="B867" s="305"/>
      <c r="C867" s="305"/>
      <c r="D867" s="316"/>
      <c r="E867" s="316"/>
      <c r="F867" s="316"/>
      <c r="G867" s="317"/>
      <c r="H867" s="318"/>
      <c r="I867" s="47"/>
      <c r="J867" s="71"/>
      <c r="K867" s="308"/>
      <c r="L867" s="308"/>
      <c r="M867" s="319"/>
      <c r="N867" s="319"/>
      <c r="O867" s="310"/>
      <c r="P867" s="310"/>
      <c r="Q867" s="320"/>
      <c r="R867" s="320"/>
      <c r="S867" s="298"/>
      <c r="T867" s="299"/>
      <c r="U867" s="298"/>
      <c r="V867" s="299"/>
      <c r="W867" s="296"/>
      <c r="X867" s="297"/>
      <c r="Y867" s="296"/>
      <c r="Z867" s="297"/>
      <c r="AA867" s="298"/>
      <c r="AB867" s="299"/>
      <c r="AC867" s="298"/>
      <c r="AD867" s="299"/>
      <c r="AE867" s="296"/>
      <c r="AF867" s="297"/>
      <c r="AG867" s="296"/>
      <c r="AH867" s="297"/>
      <c r="AI867" s="298"/>
      <c r="AJ867" s="299"/>
      <c r="AK867" s="298"/>
      <c r="AL867" s="299"/>
      <c r="AM867" s="296"/>
      <c r="AN867" s="297"/>
      <c r="AO867" s="296"/>
      <c r="AP867" s="297"/>
      <c r="AQ867" s="298"/>
      <c r="AR867" s="299"/>
      <c r="AS867" s="298"/>
      <c r="AT867" s="299"/>
      <c r="AU867" s="296"/>
      <c r="AV867" s="297"/>
      <c r="AW867" s="296"/>
      <c r="AX867" s="297"/>
      <c r="AY867" s="298"/>
      <c r="AZ867" s="299"/>
      <c r="BA867" s="298"/>
      <c r="BB867" s="299"/>
      <c r="BC867" s="296"/>
      <c r="BD867" s="297"/>
      <c r="BE867" s="296"/>
      <c r="BF867" s="297"/>
      <c r="BG867" s="298"/>
      <c r="BH867" s="299"/>
      <c r="BI867" s="298"/>
      <c r="BJ867" s="299"/>
      <c r="BK867" s="296"/>
      <c r="BL867" s="297"/>
      <c r="BM867" s="296"/>
      <c r="BN867" s="297"/>
      <c r="BO867" s="321"/>
      <c r="BP867" s="322"/>
      <c r="BQ867" s="323"/>
      <c r="BR867" s="66"/>
      <c r="BS867" s="301"/>
      <c r="BT867" s="302"/>
      <c r="BU867" s="324"/>
      <c r="BV867" s="324"/>
      <c r="BW867" s="324"/>
      <c r="BX867" s="324"/>
      <c r="BY867" s="324"/>
      <c r="BZ867" s="324"/>
      <c r="CA867" s="324"/>
      <c r="CB867" s="293"/>
      <c r="CC867" s="294"/>
      <c r="CD867" s="294"/>
      <c r="CE867" s="294"/>
      <c r="CF867" s="294"/>
      <c r="CG867" s="294"/>
      <c r="CH867" s="295"/>
      <c r="CI867" s="62">
        <f t="shared" si="42"/>
        <v>0</v>
      </c>
    </row>
    <row r="868" spans="1:87" ht="35.1" customHeight="1" x14ac:dyDescent="0.25">
      <c r="A868" s="40">
        <f t="shared" si="43"/>
        <v>856</v>
      </c>
      <c r="B868" s="304"/>
      <c r="C868" s="304"/>
      <c r="D868" s="305"/>
      <c r="E868" s="305"/>
      <c r="F868" s="305"/>
      <c r="G868" s="306"/>
      <c r="H868" s="307"/>
      <c r="I868" s="47"/>
      <c r="J868" s="72"/>
      <c r="K868" s="308"/>
      <c r="L868" s="308"/>
      <c r="M868" s="309"/>
      <c r="N868" s="309"/>
      <c r="O868" s="310"/>
      <c r="P868" s="310"/>
      <c r="Q868" s="311"/>
      <c r="R868" s="311"/>
      <c r="S868" s="298"/>
      <c r="T868" s="299"/>
      <c r="U868" s="298"/>
      <c r="V868" s="299"/>
      <c r="W868" s="312"/>
      <c r="X868" s="313"/>
      <c r="Y868" s="312"/>
      <c r="Z868" s="313"/>
      <c r="AA868" s="298"/>
      <c r="AB868" s="299"/>
      <c r="AC868" s="298"/>
      <c r="AD868" s="299"/>
      <c r="AE868" s="312"/>
      <c r="AF868" s="313"/>
      <c r="AG868" s="312"/>
      <c r="AH868" s="313"/>
      <c r="AI868" s="298"/>
      <c r="AJ868" s="299"/>
      <c r="AK868" s="298"/>
      <c r="AL868" s="299"/>
      <c r="AM868" s="312"/>
      <c r="AN868" s="313"/>
      <c r="AO868" s="312"/>
      <c r="AP868" s="313"/>
      <c r="AQ868" s="298"/>
      <c r="AR868" s="299"/>
      <c r="AS868" s="298"/>
      <c r="AT868" s="299"/>
      <c r="AU868" s="312"/>
      <c r="AV868" s="313"/>
      <c r="AW868" s="312"/>
      <c r="AX868" s="313"/>
      <c r="AY868" s="298"/>
      <c r="AZ868" s="299"/>
      <c r="BA868" s="298"/>
      <c r="BB868" s="299"/>
      <c r="BC868" s="312"/>
      <c r="BD868" s="313"/>
      <c r="BE868" s="312"/>
      <c r="BF868" s="313"/>
      <c r="BG868" s="298"/>
      <c r="BH868" s="299"/>
      <c r="BI868" s="298"/>
      <c r="BJ868" s="299"/>
      <c r="BK868" s="312"/>
      <c r="BL868" s="313"/>
      <c r="BM868" s="312"/>
      <c r="BN868" s="313"/>
      <c r="BO868" s="300"/>
      <c r="BP868" s="300"/>
      <c r="BQ868" s="300"/>
      <c r="BR868" s="66"/>
      <c r="BS868" s="314"/>
      <c r="BT868" s="315"/>
      <c r="BU868" s="324"/>
      <c r="BV868" s="324"/>
      <c r="BW868" s="324"/>
      <c r="BX868" s="324"/>
      <c r="BY868" s="324"/>
      <c r="BZ868" s="324"/>
      <c r="CA868" s="324"/>
      <c r="CB868" s="293"/>
      <c r="CC868" s="294"/>
      <c r="CD868" s="294"/>
      <c r="CE868" s="294"/>
      <c r="CF868" s="294"/>
      <c r="CG868" s="294"/>
      <c r="CH868" s="295"/>
      <c r="CI868" s="62">
        <f t="shared" si="42"/>
        <v>0</v>
      </c>
    </row>
    <row r="869" spans="1:87" ht="35.1" customHeight="1" x14ac:dyDescent="0.25">
      <c r="A869" s="40">
        <f t="shared" si="43"/>
        <v>857</v>
      </c>
      <c r="B869" s="305"/>
      <c r="C869" s="305"/>
      <c r="D869" s="316"/>
      <c r="E869" s="316"/>
      <c r="F869" s="316"/>
      <c r="G869" s="317"/>
      <c r="H869" s="318"/>
      <c r="I869" s="47"/>
      <c r="J869" s="71"/>
      <c r="K869" s="308"/>
      <c r="L869" s="308"/>
      <c r="M869" s="319"/>
      <c r="N869" s="319"/>
      <c r="O869" s="310"/>
      <c r="P869" s="310"/>
      <c r="Q869" s="320"/>
      <c r="R869" s="320"/>
      <c r="S869" s="298"/>
      <c r="T869" s="299"/>
      <c r="U869" s="298"/>
      <c r="V869" s="299"/>
      <c r="W869" s="296"/>
      <c r="X869" s="297"/>
      <c r="Y869" s="296"/>
      <c r="Z869" s="297"/>
      <c r="AA869" s="298"/>
      <c r="AB869" s="299"/>
      <c r="AC869" s="298"/>
      <c r="AD869" s="299"/>
      <c r="AE869" s="296"/>
      <c r="AF869" s="297"/>
      <c r="AG869" s="296"/>
      <c r="AH869" s="297"/>
      <c r="AI869" s="298"/>
      <c r="AJ869" s="299"/>
      <c r="AK869" s="298"/>
      <c r="AL869" s="299"/>
      <c r="AM869" s="296"/>
      <c r="AN869" s="297"/>
      <c r="AO869" s="296"/>
      <c r="AP869" s="297"/>
      <c r="AQ869" s="298"/>
      <c r="AR869" s="299"/>
      <c r="AS869" s="298"/>
      <c r="AT869" s="299"/>
      <c r="AU869" s="296"/>
      <c r="AV869" s="297"/>
      <c r="AW869" s="296"/>
      <c r="AX869" s="297"/>
      <c r="AY869" s="298"/>
      <c r="AZ869" s="299"/>
      <c r="BA869" s="298"/>
      <c r="BB869" s="299"/>
      <c r="BC869" s="296"/>
      <c r="BD869" s="297"/>
      <c r="BE869" s="296"/>
      <c r="BF869" s="297"/>
      <c r="BG869" s="298"/>
      <c r="BH869" s="299"/>
      <c r="BI869" s="298"/>
      <c r="BJ869" s="299"/>
      <c r="BK869" s="296"/>
      <c r="BL869" s="297"/>
      <c r="BM869" s="296"/>
      <c r="BN869" s="297"/>
      <c r="BO869" s="300"/>
      <c r="BP869" s="300"/>
      <c r="BQ869" s="300"/>
      <c r="BR869" s="66"/>
      <c r="BS869" s="301"/>
      <c r="BT869" s="302"/>
      <c r="BU869" s="324"/>
      <c r="BV869" s="324"/>
      <c r="BW869" s="324"/>
      <c r="BX869" s="324"/>
      <c r="BY869" s="324"/>
      <c r="BZ869" s="324"/>
      <c r="CA869" s="324"/>
      <c r="CB869" s="293"/>
      <c r="CC869" s="294"/>
      <c r="CD869" s="294"/>
      <c r="CE869" s="294"/>
      <c r="CF869" s="294"/>
      <c r="CG869" s="294"/>
      <c r="CH869" s="295"/>
      <c r="CI869" s="62">
        <f t="shared" si="42"/>
        <v>0</v>
      </c>
    </row>
    <row r="870" spans="1:87" ht="35.1" customHeight="1" x14ac:dyDescent="0.25">
      <c r="A870" s="40">
        <f t="shared" si="43"/>
        <v>858</v>
      </c>
      <c r="B870" s="304"/>
      <c r="C870" s="304"/>
      <c r="D870" s="305"/>
      <c r="E870" s="305"/>
      <c r="F870" s="305"/>
      <c r="G870" s="306"/>
      <c r="H870" s="307"/>
      <c r="I870" s="47"/>
      <c r="J870" s="72"/>
      <c r="K870" s="308"/>
      <c r="L870" s="308"/>
      <c r="M870" s="309"/>
      <c r="N870" s="309"/>
      <c r="O870" s="310"/>
      <c r="P870" s="310"/>
      <c r="Q870" s="311"/>
      <c r="R870" s="311"/>
      <c r="S870" s="298"/>
      <c r="T870" s="299"/>
      <c r="U870" s="298"/>
      <c r="V870" s="299"/>
      <c r="W870" s="312"/>
      <c r="X870" s="313"/>
      <c r="Y870" s="312"/>
      <c r="Z870" s="313"/>
      <c r="AA870" s="298"/>
      <c r="AB870" s="299"/>
      <c r="AC870" s="298"/>
      <c r="AD870" s="299"/>
      <c r="AE870" s="312"/>
      <c r="AF870" s="313"/>
      <c r="AG870" s="312"/>
      <c r="AH870" s="313"/>
      <c r="AI870" s="298"/>
      <c r="AJ870" s="299"/>
      <c r="AK870" s="298"/>
      <c r="AL870" s="299"/>
      <c r="AM870" s="312"/>
      <c r="AN870" s="313"/>
      <c r="AO870" s="312"/>
      <c r="AP870" s="313"/>
      <c r="AQ870" s="298"/>
      <c r="AR870" s="299"/>
      <c r="AS870" s="298"/>
      <c r="AT870" s="299"/>
      <c r="AU870" s="312"/>
      <c r="AV870" s="313"/>
      <c r="AW870" s="312"/>
      <c r="AX870" s="313"/>
      <c r="AY870" s="298"/>
      <c r="AZ870" s="299"/>
      <c r="BA870" s="298"/>
      <c r="BB870" s="299"/>
      <c r="BC870" s="312"/>
      <c r="BD870" s="313"/>
      <c r="BE870" s="312"/>
      <c r="BF870" s="313"/>
      <c r="BG870" s="298"/>
      <c r="BH870" s="299"/>
      <c r="BI870" s="298"/>
      <c r="BJ870" s="299"/>
      <c r="BK870" s="312"/>
      <c r="BL870" s="313"/>
      <c r="BM870" s="312"/>
      <c r="BN870" s="313"/>
      <c r="BO870" s="300"/>
      <c r="BP870" s="300"/>
      <c r="BQ870" s="300"/>
      <c r="BR870" s="66"/>
      <c r="BS870" s="314"/>
      <c r="BT870" s="315"/>
      <c r="BU870" s="324"/>
      <c r="BV870" s="324"/>
      <c r="BW870" s="324"/>
      <c r="BX870" s="324"/>
      <c r="BY870" s="324"/>
      <c r="BZ870" s="324"/>
      <c r="CA870" s="324"/>
      <c r="CB870" s="293"/>
      <c r="CC870" s="294"/>
      <c r="CD870" s="294"/>
      <c r="CE870" s="294"/>
      <c r="CF870" s="294"/>
      <c r="CG870" s="294"/>
      <c r="CH870" s="295"/>
      <c r="CI870" s="62">
        <f t="shared" si="42"/>
        <v>0</v>
      </c>
    </row>
    <row r="871" spans="1:87" ht="35.1" customHeight="1" x14ac:dyDescent="0.25">
      <c r="A871" s="40">
        <f t="shared" si="43"/>
        <v>859</v>
      </c>
      <c r="B871" s="305"/>
      <c r="C871" s="305"/>
      <c r="D871" s="316"/>
      <c r="E871" s="316"/>
      <c r="F871" s="316"/>
      <c r="G871" s="317"/>
      <c r="H871" s="318"/>
      <c r="I871" s="47"/>
      <c r="J871" s="71"/>
      <c r="K871" s="308"/>
      <c r="L871" s="308"/>
      <c r="M871" s="319"/>
      <c r="N871" s="319"/>
      <c r="O871" s="310"/>
      <c r="P871" s="310"/>
      <c r="Q871" s="320"/>
      <c r="R871" s="320"/>
      <c r="S871" s="298"/>
      <c r="T871" s="299"/>
      <c r="U871" s="298"/>
      <c r="V871" s="299"/>
      <c r="W871" s="296"/>
      <c r="X871" s="297"/>
      <c r="Y871" s="296"/>
      <c r="Z871" s="297"/>
      <c r="AA871" s="298"/>
      <c r="AB871" s="299"/>
      <c r="AC871" s="298"/>
      <c r="AD871" s="299"/>
      <c r="AE871" s="296"/>
      <c r="AF871" s="297"/>
      <c r="AG871" s="296"/>
      <c r="AH871" s="297"/>
      <c r="AI871" s="298"/>
      <c r="AJ871" s="299"/>
      <c r="AK871" s="298"/>
      <c r="AL871" s="299"/>
      <c r="AM871" s="296"/>
      <c r="AN871" s="297"/>
      <c r="AO871" s="296"/>
      <c r="AP871" s="297"/>
      <c r="AQ871" s="298"/>
      <c r="AR871" s="299"/>
      <c r="AS871" s="298"/>
      <c r="AT871" s="299"/>
      <c r="AU871" s="296"/>
      <c r="AV871" s="297"/>
      <c r="AW871" s="296"/>
      <c r="AX871" s="297"/>
      <c r="AY871" s="298"/>
      <c r="AZ871" s="299"/>
      <c r="BA871" s="298"/>
      <c r="BB871" s="299"/>
      <c r="BC871" s="296"/>
      <c r="BD871" s="297"/>
      <c r="BE871" s="296"/>
      <c r="BF871" s="297"/>
      <c r="BG871" s="298"/>
      <c r="BH871" s="299"/>
      <c r="BI871" s="298"/>
      <c r="BJ871" s="299"/>
      <c r="BK871" s="296"/>
      <c r="BL871" s="297"/>
      <c r="BM871" s="296"/>
      <c r="BN871" s="297"/>
      <c r="BO871" s="300"/>
      <c r="BP871" s="300"/>
      <c r="BQ871" s="300"/>
      <c r="BR871" s="66"/>
      <c r="BS871" s="301"/>
      <c r="BT871" s="302"/>
      <c r="BU871" s="324"/>
      <c r="BV871" s="324"/>
      <c r="BW871" s="324"/>
      <c r="BX871" s="324"/>
      <c r="BY871" s="324"/>
      <c r="BZ871" s="324"/>
      <c r="CA871" s="324"/>
      <c r="CB871" s="293"/>
      <c r="CC871" s="294"/>
      <c r="CD871" s="294"/>
      <c r="CE871" s="294"/>
      <c r="CF871" s="294"/>
      <c r="CG871" s="294"/>
      <c r="CH871" s="295"/>
      <c r="CI871" s="62">
        <f t="shared" si="42"/>
        <v>0</v>
      </c>
    </row>
    <row r="872" spans="1:87" ht="35.1" customHeight="1" x14ac:dyDescent="0.25">
      <c r="A872" s="40">
        <f t="shared" si="43"/>
        <v>860</v>
      </c>
      <c r="B872" s="304"/>
      <c r="C872" s="304"/>
      <c r="D872" s="305"/>
      <c r="E872" s="305"/>
      <c r="F872" s="305"/>
      <c r="G872" s="306"/>
      <c r="H872" s="307"/>
      <c r="I872" s="47"/>
      <c r="J872" s="72"/>
      <c r="K872" s="308"/>
      <c r="L872" s="308"/>
      <c r="M872" s="309"/>
      <c r="N872" s="309"/>
      <c r="O872" s="310"/>
      <c r="P872" s="310"/>
      <c r="Q872" s="311"/>
      <c r="R872" s="311"/>
      <c r="S872" s="298"/>
      <c r="T872" s="299"/>
      <c r="U872" s="298"/>
      <c r="V872" s="299"/>
      <c r="W872" s="312"/>
      <c r="X872" s="313"/>
      <c r="Y872" s="312"/>
      <c r="Z872" s="313"/>
      <c r="AA872" s="298"/>
      <c r="AB872" s="299"/>
      <c r="AC872" s="298"/>
      <c r="AD872" s="299"/>
      <c r="AE872" s="312"/>
      <c r="AF872" s="313"/>
      <c r="AG872" s="312"/>
      <c r="AH872" s="313"/>
      <c r="AI872" s="298"/>
      <c r="AJ872" s="299"/>
      <c r="AK872" s="298"/>
      <c r="AL872" s="299"/>
      <c r="AM872" s="312"/>
      <c r="AN872" s="313"/>
      <c r="AO872" s="312"/>
      <c r="AP872" s="313"/>
      <c r="AQ872" s="298"/>
      <c r="AR872" s="299"/>
      <c r="AS872" s="298"/>
      <c r="AT872" s="299"/>
      <c r="AU872" s="312"/>
      <c r="AV872" s="313"/>
      <c r="AW872" s="312"/>
      <c r="AX872" s="313"/>
      <c r="AY872" s="298"/>
      <c r="AZ872" s="299"/>
      <c r="BA872" s="298"/>
      <c r="BB872" s="299"/>
      <c r="BC872" s="312"/>
      <c r="BD872" s="313"/>
      <c r="BE872" s="312"/>
      <c r="BF872" s="313"/>
      <c r="BG872" s="298"/>
      <c r="BH872" s="299"/>
      <c r="BI872" s="298"/>
      <c r="BJ872" s="299"/>
      <c r="BK872" s="312"/>
      <c r="BL872" s="313"/>
      <c r="BM872" s="312"/>
      <c r="BN872" s="313"/>
      <c r="BO872" s="300"/>
      <c r="BP872" s="300"/>
      <c r="BQ872" s="300"/>
      <c r="BR872" s="66"/>
      <c r="BS872" s="314"/>
      <c r="BT872" s="315"/>
      <c r="BU872" s="324"/>
      <c r="BV872" s="324"/>
      <c r="BW872" s="324"/>
      <c r="BX872" s="324"/>
      <c r="BY872" s="324"/>
      <c r="BZ872" s="324"/>
      <c r="CA872" s="324"/>
      <c r="CB872" s="293"/>
      <c r="CC872" s="294"/>
      <c r="CD872" s="294"/>
      <c r="CE872" s="294"/>
      <c r="CF872" s="294"/>
      <c r="CG872" s="294"/>
      <c r="CH872" s="295"/>
      <c r="CI872" s="62">
        <f t="shared" si="42"/>
        <v>0</v>
      </c>
    </row>
    <row r="873" spans="1:87" ht="35.1" customHeight="1" x14ac:dyDescent="0.25">
      <c r="A873" s="40">
        <f t="shared" si="43"/>
        <v>861</v>
      </c>
      <c r="B873" s="305"/>
      <c r="C873" s="305"/>
      <c r="D873" s="316"/>
      <c r="E873" s="316"/>
      <c r="F873" s="316"/>
      <c r="G873" s="317"/>
      <c r="H873" s="318"/>
      <c r="I873" s="47"/>
      <c r="J873" s="71"/>
      <c r="K873" s="308"/>
      <c r="L873" s="308"/>
      <c r="M873" s="319"/>
      <c r="N873" s="319"/>
      <c r="O873" s="310"/>
      <c r="P873" s="310"/>
      <c r="Q873" s="320"/>
      <c r="R873" s="320"/>
      <c r="S873" s="298"/>
      <c r="T873" s="299"/>
      <c r="U873" s="298"/>
      <c r="V873" s="299"/>
      <c r="W873" s="296"/>
      <c r="X873" s="297"/>
      <c r="Y873" s="296"/>
      <c r="Z873" s="297"/>
      <c r="AA873" s="298"/>
      <c r="AB873" s="299"/>
      <c r="AC873" s="298"/>
      <c r="AD873" s="299"/>
      <c r="AE873" s="296"/>
      <c r="AF873" s="297"/>
      <c r="AG873" s="296"/>
      <c r="AH873" s="297"/>
      <c r="AI873" s="298"/>
      <c r="AJ873" s="299"/>
      <c r="AK873" s="298"/>
      <c r="AL873" s="299"/>
      <c r="AM873" s="296"/>
      <c r="AN873" s="297"/>
      <c r="AO873" s="296"/>
      <c r="AP873" s="297"/>
      <c r="AQ873" s="298"/>
      <c r="AR873" s="299"/>
      <c r="AS873" s="298"/>
      <c r="AT873" s="299"/>
      <c r="AU873" s="296"/>
      <c r="AV873" s="297"/>
      <c r="AW873" s="296"/>
      <c r="AX873" s="297"/>
      <c r="AY873" s="298"/>
      <c r="AZ873" s="299"/>
      <c r="BA873" s="298"/>
      <c r="BB873" s="299"/>
      <c r="BC873" s="296"/>
      <c r="BD873" s="297"/>
      <c r="BE873" s="296"/>
      <c r="BF873" s="297"/>
      <c r="BG873" s="298"/>
      <c r="BH873" s="299"/>
      <c r="BI873" s="298"/>
      <c r="BJ873" s="299"/>
      <c r="BK873" s="296"/>
      <c r="BL873" s="297"/>
      <c r="BM873" s="296"/>
      <c r="BN873" s="297"/>
      <c r="BO873" s="300"/>
      <c r="BP873" s="300"/>
      <c r="BQ873" s="300"/>
      <c r="BR873" s="66"/>
      <c r="BS873" s="301"/>
      <c r="BT873" s="302"/>
      <c r="BU873" s="324"/>
      <c r="BV873" s="324"/>
      <c r="BW873" s="324"/>
      <c r="BX873" s="324"/>
      <c r="BY873" s="324"/>
      <c r="BZ873" s="324"/>
      <c r="CA873" s="324"/>
      <c r="CB873" s="293"/>
      <c r="CC873" s="294"/>
      <c r="CD873" s="294"/>
      <c r="CE873" s="294"/>
      <c r="CF873" s="294"/>
      <c r="CG873" s="294"/>
      <c r="CH873" s="295"/>
      <c r="CI873" s="62">
        <f t="shared" si="42"/>
        <v>0</v>
      </c>
    </row>
    <row r="874" spans="1:87" ht="35.1" customHeight="1" x14ac:dyDescent="0.25">
      <c r="A874" s="40">
        <f t="shared" si="43"/>
        <v>862</v>
      </c>
      <c r="B874" s="304"/>
      <c r="C874" s="304"/>
      <c r="D874" s="305"/>
      <c r="E874" s="305"/>
      <c r="F874" s="305"/>
      <c r="G874" s="306"/>
      <c r="H874" s="307"/>
      <c r="I874" s="47"/>
      <c r="J874" s="72"/>
      <c r="K874" s="308"/>
      <c r="L874" s="308"/>
      <c r="M874" s="309"/>
      <c r="N874" s="309"/>
      <c r="O874" s="310"/>
      <c r="P874" s="310"/>
      <c r="Q874" s="311"/>
      <c r="R874" s="311"/>
      <c r="S874" s="298"/>
      <c r="T874" s="299"/>
      <c r="U874" s="298"/>
      <c r="V874" s="299"/>
      <c r="W874" s="312"/>
      <c r="X874" s="313"/>
      <c r="Y874" s="312"/>
      <c r="Z874" s="313"/>
      <c r="AA874" s="298"/>
      <c r="AB874" s="299"/>
      <c r="AC874" s="298"/>
      <c r="AD874" s="299"/>
      <c r="AE874" s="312"/>
      <c r="AF874" s="313"/>
      <c r="AG874" s="312"/>
      <c r="AH874" s="313"/>
      <c r="AI874" s="298"/>
      <c r="AJ874" s="299"/>
      <c r="AK874" s="298"/>
      <c r="AL874" s="299"/>
      <c r="AM874" s="312"/>
      <c r="AN874" s="313"/>
      <c r="AO874" s="312"/>
      <c r="AP874" s="313"/>
      <c r="AQ874" s="298"/>
      <c r="AR874" s="299"/>
      <c r="AS874" s="298"/>
      <c r="AT874" s="299"/>
      <c r="AU874" s="312"/>
      <c r="AV874" s="313"/>
      <c r="AW874" s="312"/>
      <c r="AX874" s="313"/>
      <c r="AY874" s="298"/>
      <c r="AZ874" s="299"/>
      <c r="BA874" s="298"/>
      <c r="BB874" s="299"/>
      <c r="BC874" s="312"/>
      <c r="BD874" s="313"/>
      <c r="BE874" s="312"/>
      <c r="BF874" s="313"/>
      <c r="BG874" s="298"/>
      <c r="BH874" s="299"/>
      <c r="BI874" s="298"/>
      <c r="BJ874" s="299"/>
      <c r="BK874" s="312"/>
      <c r="BL874" s="313"/>
      <c r="BM874" s="312"/>
      <c r="BN874" s="313"/>
      <c r="BO874" s="300"/>
      <c r="BP874" s="300"/>
      <c r="BQ874" s="300"/>
      <c r="BR874" s="66"/>
      <c r="BS874" s="314"/>
      <c r="BT874" s="315"/>
      <c r="BU874" s="324"/>
      <c r="BV874" s="324"/>
      <c r="BW874" s="324"/>
      <c r="BX874" s="324"/>
      <c r="BY874" s="324"/>
      <c r="BZ874" s="324"/>
      <c r="CA874" s="324"/>
      <c r="CB874" s="293"/>
      <c r="CC874" s="294"/>
      <c r="CD874" s="294"/>
      <c r="CE874" s="294"/>
      <c r="CF874" s="294"/>
      <c r="CG874" s="294"/>
      <c r="CH874" s="295"/>
      <c r="CI874" s="62">
        <f t="shared" si="42"/>
        <v>0</v>
      </c>
    </row>
    <row r="875" spans="1:87" ht="35.1" customHeight="1" x14ac:dyDescent="0.25">
      <c r="A875" s="40">
        <f t="shared" si="43"/>
        <v>863</v>
      </c>
      <c r="B875" s="305"/>
      <c r="C875" s="305"/>
      <c r="D875" s="316"/>
      <c r="E875" s="316"/>
      <c r="F875" s="316"/>
      <c r="G875" s="317"/>
      <c r="H875" s="318"/>
      <c r="I875" s="47"/>
      <c r="J875" s="71"/>
      <c r="K875" s="308"/>
      <c r="L875" s="308"/>
      <c r="M875" s="319"/>
      <c r="N875" s="319"/>
      <c r="O875" s="310"/>
      <c r="P875" s="310"/>
      <c r="Q875" s="320"/>
      <c r="R875" s="320"/>
      <c r="S875" s="298"/>
      <c r="T875" s="299"/>
      <c r="U875" s="298"/>
      <c r="V875" s="299"/>
      <c r="W875" s="296"/>
      <c r="X875" s="297"/>
      <c r="Y875" s="296"/>
      <c r="Z875" s="297"/>
      <c r="AA875" s="298"/>
      <c r="AB875" s="299"/>
      <c r="AC875" s="298"/>
      <c r="AD875" s="299"/>
      <c r="AE875" s="296"/>
      <c r="AF875" s="297"/>
      <c r="AG875" s="296"/>
      <c r="AH875" s="297"/>
      <c r="AI875" s="298"/>
      <c r="AJ875" s="299"/>
      <c r="AK875" s="298"/>
      <c r="AL875" s="299"/>
      <c r="AM875" s="296"/>
      <c r="AN875" s="297"/>
      <c r="AO875" s="296"/>
      <c r="AP875" s="297"/>
      <c r="AQ875" s="298"/>
      <c r="AR875" s="299"/>
      <c r="AS875" s="298"/>
      <c r="AT875" s="299"/>
      <c r="AU875" s="296"/>
      <c r="AV875" s="297"/>
      <c r="AW875" s="296"/>
      <c r="AX875" s="297"/>
      <c r="AY875" s="298"/>
      <c r="AZ875" s="299"/>
      <c r="BA875" s="298"/>
      <c r="BB875" s="299"/>
      <c r="BC875" s="296"/>
      <c r="BD875" s="297"/>
      <c r="BE875" s="296"/>
      <c r="BF875" s="297"/>
      <c r="BG875" s="298"/>
      <c r="BH875" s="299"/>
      <c r="BI875" s="298"/>
      <c r="BJ875" s="299"/>
      <c r="BK875" s="296"/>
      <c r="BL875" s="297"/>
      <c r="BM875" s="296"/>
      <c r="BN875" s="297"/>
      <c r="BO875" s="300"/>
      <c r="BP875" s="300"/>
      <c r="BQ875" s="300"/>
      <c r="BR875" s="66"/>
      <c r="BS875" s="301"/>
      <c r="BT875" s="302"/>
      <c r="BU875" s="324"/>
      <c r="BV875" s="324"/>
      <c r="BW875" s="324"/>
      <c r="BX875" s="324"/>
      <c r="BY875" s="324"/>
      <c r="BZ875" s="324"/>
      <c r="CA875" s="324"/>
      <c r="CB875" s="293"/>
      <c r="CC875" s="294"/>
      <c r="CD875" s="294"/>
      <c r="CE875" s="294"/>
      <c r="CF875" s="294"/>
      <c r="CG875" s="294"/>
      <c r="CH875" s="295"/>
      <c r="CI875" s="62">
        <f t="shared" si="42"/>
        <v>0</v>
      </c>
    </row>
    <row r="876" spans="1:87" ht="35.1" customHeight="1" x14ac:dyDescent="0.25">
      <c r="A876" s="40">
        <f t="shared" si="43"/>
        <v>864</v>
      </c>
      <c r="B876" s="304"/>
      <c r="C876" s="304"/>
      <c r="D876" s="305"/>
      <c r="E876" s="305"/>
      <c r="F876" s="305"/>
      <c r="G876" s="306"/>
      <c r="H876" s="307"/>
      <c r="I876" s="47"/>
      <c r="J876" s="72"/>
      <c r="K876" s="308"/>
      <c r="L876" s="308"/>
      <c r="M876" s="309"/>
      <c r="N876" s="309"/>
      <c r="O876" s="310"/>
      <c r="P876" s="310"/>
      <c r="Q876" s="311"/>
      <c r="R876" s="311"/>
      <c r="S876" s="298"/>
      <c r="T876" s="299"/>
      <c r="U876" s="298"/>
      <c r="V876" s="299"/>
      <c r="W876" s="312"/>
      <c r="X876" s="313"/>
      <c r="Y876" s="312"/>
      <c r="Z876" s="313"/>
      <c r="AA876" s="298"/>
      <c r="AB876" s="299"/>
      <c r="AC876" s="298"/>
      <c r="AD876" s="299"/>
      <c r="AE876" s="312"/>
      <c r="AF876" s="313"/>
      <c r="AG876" s="312"/>
      <c r="AH876" s="313"/>
      <c r="AI876" s="298"/>
      <c r="AJ876" s="299"/>
      <c r="AK876" s="298"/>
      <c r="AL876" s="299"/>
      <c r="AM876" s="312"/>
      <c r="AN876" s="313"/>
      <c r="AO876" s="312"/>
      <c r="AP876" s="313"/>
      <c r="AQ876" s="298"/>
      <c r="AR876" s="299"/>
      <c r="AS876" s="298"/>
      <c r="AT876" s="299"/>
      <c r="AU876" s="312"/>
      <c r="AV876" s="313"/>
      <c r="AW876" s="312"/>
      <c r="AX876" s="313"/>
      <c r="AY876" s="298"/>
      <c r="AZ876" s="299"/>
      <c r="BA876" s="298"/>
      <c r="BB876" s="299"/>
      <c r="BC876" s="312"/>
      <c r="BD876" s="313"/>
      <c r="BE876" s="312"/>
      <c r="BF876" s="313"/>
      <c r="BG876" s="298"/>
      <c r="BH876" s="299"/>
      <c r="BI876" s="298"/>
      <c r="BJ876" s="299"/>
      <c r="BK876" s="312"/>
      <c r="BL876" s="313"/>
      <c r="BM876" s="312"/>
      <c r="BN876" s="313"/>
      <c r="BO876" s="300"/>
      <c r="BP876" s="300"/>
      <c r="BQ876" s="300"/>
      <c r="BR876" s="66"/>
      <c r="BS876" s="314"/>
      <c r="BT876" s="315"/>
      <c r="BU876" s="324"/>
      <c r="BV876" s="324"/>
      <c r="BW876" s="324"/>
      <c r="BX876" s="324"/>
      <c r="BY876" s="324"/>
      <c r="BZ876" s="324"/>
      <c r="CA876" s="324"/>
      <c r="CB876" s="293"/>
      <c r="CC876" s="294"/>
      <c r="CD876" s="294"/>
      <c r="CE876" s="294"/>
      <c r="CF876" s="294"/>
      <c r="CG876" s="294"/>
      <c r="CH876" s="295"/>
      <c r="CI876" s="62">
        <f t="shared" si="42"/>
        <v>0</v>
      </c>
    </row>
    <row r="877" spans="1:87" ht="35.1" customHeight="1" x14ac:dyDescent="0.25">
      <c r="A877" s="40">
        <f t="shared" si="43"/>
        <v>865</v>
      </c>
      <c r="B877" s="305"/>
      <c r="C877" s="305"/>
      <c r="D877" s="316"/>
      <c r="E877" s="316"/>
      <c r="F877" s="316"/>
      <c r="G877" s="317"/>
      <c r="H877" s="318"/>
      <c r="I877" s="47"/>
      <c r="J877" s="71"/>
      <c r="K877" s="308"/>
      <c r="L877" s="308"/>
      <c r="M877" s="319"/>
      <c r="N877" s="319"/>
      <c r="O877" s="310"/>
      <c r="P877" s="310"/>
      <c r="Q877" s="320"/>
      <c r="R877" s="320"/>
      <c r="S877" s="298"/>
      <c r="T877" s="299"/>
      <c r="U877" s="298"/>
      <c r="V877" s="299"/>
      <c r="W877" s="296"/>
      <c r="X877" s="297"/>
      <c r="Y877" s="296"/>
      <c r="Z877" s="297"/>
      <c r="AA877" s="298"/>
      <c r="AB877" s="299"/>
      <c r="AC877" s="298"/>
      <c r="AD877" s="299"/>
      <c r="AE877" s="296"/>
      <c r="AF877" s="297"/>
      <c r="AG877" s="296"/>
      <c r="AH877" s="297"/>
      <c r="AI877" s="298"/>
      <c r="AJ877" s="299"/>
      <c r="AK877" s="298"/>
      <c r="AL877" s="299"/>
      <c r="AM877" s="296"/>
      <c r="AN877" s="297"/>
      <c r="AO877" s="296"/>
      <c r="AP877" s="297"/>
      <c r="AQ877" s="298"/>
      <c r="AR877" s="299"/>
      <c r="AS877" s="298"/>
      <c r="AT877" s="299"/>
      <c r="AU877" s="296"/>
      <c r="AV877" s="297"/>
      <c r="AW877" s="296"/>
      <c r="AX877" s="297"/>
      <c r="AY877" s="298"/>
      <c r="AZ877" s="299"/>
      <c r="BA877" s="298"/>
      <c r="BB877" s="299"/>
      <c r="BC877" s="296"/>
      <c r="BD877" s="297"/>
      <c r="BE877" s="296"/>
      <c r="BF877" s="297"/>
      <c r="BG877" s="298"/>
      <c r="BH877" s="299"/>
      <c r="BI877" s="298"/>
      <c r="BJ877" s="299"/>
      <c r="BK877" s="296"/>
      <c r="BL877" s="297"/>
      <c r="BM877" s="296"/>
      <c r="BN877" s="297"/>
      <c r="BO877" s="300"/>
      <c r="BP877" s="300"/>
      <c r="BQ877" s="300"/>
      <c r="BR877" s="66"/>
      <c r="BS877" s="301"/>
      <c r="BT877" s="302"/>
      <c r="BU877" s="303"/>
      <c r="BV877" s="303"/>
      <c r="BW877" s="303"/>
      <c r="BX877" s="303"/>
      <c r="BY877" s="303"/>
      <c r="BZ877" s="303"/>
      <c r="CA877" s="303"/>
      <c r="CB877" s="293"/>
      <c r="CC877" s="294"/>
      <c r="CD877" s="294"/>
      <c r="CE877" s="294"/>
      <c r="CF877" s="294"/>
      <c r="CG877" s="294"/>
      <c r="CH877" s="295"/>
      <c r="CI877" s="62">
        <f t="shared" si="42"/>
        <v>0</v>
      </c>
    </row>
    <row r="878" spans="1:87" ht="35.1" customHeight="1" x14ac:dyDescent="0.25">
      <c r="A878" s="40">
        <f t="shared" si="43"/>
        <v>866</v>
      </c>
      <c r="B878" s="304"/>
      <c r="C878" s="304"/>
      <c r="D878" s="305"/>
      <c r="E878" s="305"/>
      <c r="F878" s="305"/>
      <c r="G878" s="306"/>
      <c r="H878" s="307"/>
      <c r="I878" s="47"/>
      <c r="J878" s="72"/>
      <c r="K878" s="308"/>
      <c r="L878" s="308"/>
      <c r="M878" s="309"/>
      <c r="N878" s="309"/>
      <c r="O878" s="310"/>
      <c r="P878" s="310"/>
      <c r="Q878" s="311"/>
      <c r="R878" s="311"/>
      <c r="S878" s="298"/>
      <c r="T878" s="299"/>
      <c r="U878" s="298"/>
      <c r="V878" s="299"/>
      <c r="W878" s="312"/>
      <c r="X878" s="313"/>
      <c r="Y878" s="312"/>
      <c r="Z878" s="313"/>
      <c r="AA878" s="298"/>
      <c r="AB878" s="299"/>
      <c r="AC878" s="298"/>
      <c r="AD878" s="299"/>
      <c r="AE878" s="312"/>
      <c r="AF878" s="313"/>
      <c r="AG878" s="312"/>
      <c r="AH878" s="313"/>
      <c r="AI878" s="298"/>
      <c r="AJ878" s="299"/>
      <c r="AK878" s="298"/>
      <c r="AL878" s="299"/>
      <c r="AM878" s="312"/>
      <c r="AN878" s="313"/>
      <c r="AO878" s="312"/>
      <c r="AP878" s="313"/>
      <c r="AQ878" s="298"/>
      <c r="AR878" s="299"/>
      <c r="AS878" s="298"/>
      <c r="AT878" s="299"/>
      <c r="AU878" s="312"/>
      <c r="AV878" s="313"/>
      <c r="AW878" s="312"/>
      <c r="AX878" s="313"/>
      <c r="AY878" s="298"/>
      <c r="AZ878" s="299"/>
      <c r="BA878" s="298"/>
      <c r="BB878" s="299"/>
      <c r="BC878" s="312"/>
      <c r="BD878" s="313"/>
      <c r="BE878" s="312"/>
      <c r="BF878" s="313"/>
      <c r="BG878" s="298"/>
      <c r="BH878" s="299"/>
      <c r="BI878" s="298"/>
      <c r="BJ878" s="299"/>
      <c r="BK878" s="312"/>
      <c r="BL878" s="313"/>
      <c r="BM878" s="312"/>
      <c r="BN878" s="313"/>
      <c r="BO878" s="300"/>
      <c r="BP878" s="300"/>
      <c r="BQ878" s="300"/>
      <c r="BR878" s="66"/>
      <c r="BS878" s="314"/>
      <c r="BT878" s="315"/>
      <c r="BU878" s="303"/>
      <c r="BV878" s="303"/>
      <c r="BW878" s="303"/>
      <c r="BX878" s="303"/>
      <c r="BY878" s="303"/>
      <c r="BZ878" s="303"/>
      <c r="CA878" s="303"/>
      <c r="CB878" s="293"/>
      <c r="CC878" s="294"/>
      <c r="CD878" s="294"/>
      <c r="CE878" s="294"/>
      <c r="CF878" s="294"/>
      <c r="CG878" s="294"/>
      <c r="CH878" s="295"/>
      <c r="CI878" s="62">
        <f t="shared" si="42"/>
        <v>0</v>
      </c>
    </row>
    <row r="879" spans="1:87" ht="35.1" customHeight="1" x14ac:dyDescent="0.25">
      <c r="A879" s="40">
        <f t="shared" si="43"/>
        <v>867</v>
      </c>
      <c r="B879" s="305"/>
      <c r="C879" s="305"/>
      <c r="D879" s="316"/>
      <c r="E879" s="316"/>
      <c r="F879" s="316"/>
      <c r="G879" s="317"/>
      <c r="H879" s="318"/>
      <c r="I879" s="47"/>
      <c r="J879" s="71"/>
      <c r="K879" s="308"/>
      <c r="L879" s="308"/>
      <c r="M879" s="319"/>
      <c r="N879" s="319"/>
      <c r="O879" s="310"/>
      <c r="P879" s="310"/>
      <c r="Q879" s="320"/>
      <c r="R879" s="320"/>
      <c r="S879" s="298"/>
      <c r="T879" s="299"/>
      <c r="U879" s="298"/>
      <c r="V879" s="299"/>
      <c r="W879" s="296"/>
      <c r="X879" s="297"/>
      <c r="Y879" s="296"/>
      <c r="Z879" s="297"/>
      <c r="AA879" s="298"/>
      <c r="AB879" s="299"/>
      <c r="AC879" s="298"/>
      <c r="AD879" s="299"/>
      <c r="AE879" s="296"/>
      <c r="AF879" s="297"/>
      <c r="AG879" s="296"/>
      <c r="AH879" s="297"/>
      <c r="AI879" s="298"/>
      <c r="AJ879" s="299"/>
      <c r="AK879" s="298"/>
      <c r="AL879" s="299"/>
      <c r="AM879" s="296"/>
      <c r="AN879" s="297"/>
      <c r="AO879" s="296"/>
      <c r="AP879" s="297"/>
      <c r="AQ879" s="298"/>
      <c r="AR879" s="299"/>
      <c r="AS879" s="298"/>
      <c r="AT879" s="299"/>
      <c r="AU879" s="296"/>
      <c r="AV879" s="297"/>
      <c r="AW879" s="296"/>
      <c r="AX879" s="297"/>
      <c r="AY879" s="298"/>
      <c r="AZ879" s="299"/>
      <c r="BA879" s="298"/>
      <c r="BB879" s="299"/>
      <c r="BC879" s="296"/>
      <c r="BD879" s="297"/>
      <c r="BE879" s="296"/>
      <c r="BF879" s="297"/>
      <c r="BG879" s="298"/>
      <c r="BH879" s="299"/>
      <c r="BI879" s="298"/>
      <c r="BJ879" s="299"/>
      <c r="BK879" s="296"/>
      <c r="BL879" s="297"/>
      <c r="BM879" s="296"/>
      <c r="BN879" s="297"/>
      <c r="BO879" s="300"/>
      <c r="BP879" s="300"/>
      <c r="BQ879" s="300"/>
      <c r="BR879" s="66"/>
      <c r="BS879" s="301"/>
      <c r="BT879" s="302"/>
      <c r="BU879" s="303"/>
      <c r="BV879" s="303"/>
      <c r="BW879" s="303"/>
      <c r="BX879" s="303"/>
      <c r="BY879" s="303"/>
      <c r="BZ879" s="303"/>
      <c r="CA879" s="303"/>
      <c r="CB879" s="293"/>
      <c r="CC879" s="294"/>
      <c r="CD879" s="294"/>
      <c r="CE879" s="294"/>
      <c r="CF879" s="294"/>
      <c r="CG879" s="294"/>
      <c r="CH879" s="295"/>
      <c r="CI879" s="62">
        <f t="shared" si="42"/>
        <v>0</v>
      </c>
    </row>
    <row r="880" spans="1:87" ht="35.1" customHeight="1" x14ac:dyDescent="0.25">
      <c r="A880" s="40">
        <f t="shared" si="43"/>
        <v>868</v>
      </c>
      <c r="B880" s="304"/>
      <c r="C880" s="304"/>
      <c r="D880" s="305"/>
      <c r="E880" s="305"/>
      <c r="F880" s="305"/>
      <c r="G880" s="306"/>
      <c r="H880" s="307"/>
      <c r="I880" s="47"/>
      <c r="J880" s="72"/>
      <c r="K880" s="308"/>
      <c r="L880" s="308"/>
      <c r="M880" s="309"/>
      <c r="N880" s="309"/>
      <c r="O880" s="310"/>
      <c r="P880" s="310"/>
      <c r="Q880" s="311"/>
      <c r="R880" s="311"/>
      <c r="S880" s="298"/>
      <c r="T880" s="299"/>
      <c r="U880" s="298"/>
      <c r="V880" s="299"/>
      <c r="W880" s="312"/>
      <c r="X880" s="313"/>
      <c r="Y880" s="312"/>
      <c r="Z880" s="313"/>
      <c r="AA880" s="298"/>
      <c r="AB880" s="299"/>
      <c r="AC880" s="298"/>
      <c r="AD880" s="299"/>
      <c r="AE880" s="312"/>
      <c r="AF880" s="313"/>
      <c r="AG880" s="312"/>
      <c r="AH880" s="313"/>
      <c r="AI880" s="298"/>
      <c r="AJ880" s="299"/>
      <c r="AK880" s="298"/>
      <c r="AL880" s="299"/>
      <c r="AM880" s="312"/>
      <c r="AN880" s="313"/>
      <c r="AO880" s="312"/>
      <c r="AP880" s="313"/>
      <c r="AQ880" s="298"/>
      <c r="AR880" s="299"/>
      <c r="AS880" s="298"/>
      <c r="AT880" s="299"/>
      <c r="AU880" s="312"/>
      <c r="AV880" s="313"/>
      <c r="AW880" s="312"/>
      <c r="AX880" s="313"/>
      <c r="AY880" s="298"/>
      <c r="AZ880" s="299"/>
      <c r="BA880" s="298"/>
      <c r="BB880" s="299"/>
      <c r="BC880" s="312"/>
      <c r="BD880" s="313"/>
      <c r="BE880" s="312"/>
      <c r="BF880" s="313"/>
      <c r="BG880" s="298"/>
      <c r="BH880" s="299"/>
      <c r="BI880" s="298"/>
      <c r="BJ880" s="299"/>
      <c r="BK880" s="312"/>
      <c r="BL880" s="313"/>
      <c r="BM880" s="312"/>
      <c r="BN880" s="313"/>
      <c r="BO880" s="300"/>
      <c r="BP880" s="300"/>
      <c r="BQ880" s="300"/>
      <c r="BR880" s="66"/>
      <c r="BS880" s="314"/>
      <c r="BT880" s="315"/>
      <c r="BU880" s="303"/>
      <c r="BV880" s="303"/>
      <c r="BW880" s="303"/>
      <c r="BX880" s="303"/>
      <c r="BY880" s="303"/>
      <c r="BZ880" s="303"/>
      <c r="CA880" s="303"/>
      <c r="CB880" s="293"/>
      <c r="CC880" s="294"/>
      <c r="CD880" s="294"/>
      <c r="CE880" s="294"/>
      <c r="CF880" s="294"/>
      <c r="CG880" s="294"/>
      <c r="CH880" s="295"/>
      <c r="CI880" s="62">
        <f t="shared" si="42"/>
        <v>0</v>
      </c>
    </row>
    <row r="881" spans="1:87" ht="35.1" customHeight="1" x14ac:dyDescent="0.25">
      <c r="A881" s="40">
        <f>ROW(A869)</f>
        <v>869</v>
      </c>
      <c r="B881" s="305"/>
      <c r="C881" s="305"/>
      <c r="D881" s="316"/>
      <c r="E881" s="316"/>
      <c r="F881" s="316"/>
      <c r="G881" s="317"/>
      <c r="H881" s="318"/>
      <c r="I881" s="47"/>
      <c r="J881" s="71"/>
      <c r="K881" s="308"/>
      <c r="L881" s="308"/>
      <c r="M881" s="319"/>
      <c r="N881" s="319"/>
      <c r="O881" s="310"/>
      <c r="P881" s="310"/>
      <c r="Q881" s="320"/>
      <c r="R881" s="320"/>
      <c r="S881" s="298"/>
      <c r="T881" s="299"/>
      <c r="U881" s="298"/>
      <c r="V881" s="299"/>
      <c r="W881" s="296"/>
      <c r="X881" s="297"/>
      <c r="Y881" s="296"/>
      <c r="Z881" s="297"/>
      <c r="AA881" s="298"/>
      <c r="AB881" s="299"/>
      <c r="AC881" s="298"/>
      <c r="AD881" s="299"/>
      <c r="AE881" s="296"/>
      <c r="AF881" s="297"/>
      <c r="AG881" s="296"/>
      <c r="AH881" s="297"/>
      <c r="AI881" s="298"/>
      <c r="AJ881" s="299"/>
      <c r="AK881" s="298"/>
      <c r="AL881" s="299"/>
      <c r="AM881" s="296"/>
      <c r="AN881" s="297"/>
      <c r="AO881" s="296"/>
      <c r="AP881" s="297"/>
      <c r="AQ881" s="298"/>
      <c r="AR881" s="299"/>
      <c r="AS881" s="298"/>
      <c r="AT881" s="299"/>
      <c r="AU881" s="296"/>
      <c r="AV881" s="297"/>
      <c r="AW881" s="296"/>
      <c r="AX881" s="297"/>
      <c r="AY881" s="298"/>
      <c r="AZ881" s="299"/>
      <c r="BA881" s="298"/>
      <c r="BB881" s="299"/>
      <c r="BC881" s="296"/>
      <c r="BD881" s="297"/>
      <c r="BE881" s="296"/>
      <c r="BF881" s="297"/>
      <c r="BG881" s="298"/>
      <c r="BH881" s="299"/>
      <c r="BI881" s="298"/>
      <c r="BJ881" s="299"/>
      <c r="BK881" s="296"/>
      <c r="BL881" s="297"/>
      <c r="BM881" s="296"/>
      <c r="BN881" s="297"/>
      <c r="BO881" s="321"/>
      <c r="BP881" s="322"/>
      <c r="BQ881" s="323"/>
      <c r="BR881" s="66"/>
      <c r="BS881" s="301"/>
      <c r="BT881" s="302"/>
      <c r="BU881" s="303"/>
      <c r="BV881" s="303"/>
      <c r="BW881" s="303"/>
      <c r="BX881" s="303"/>
      <c r="BY881" s="303"/>
      <c r="BZ881" s="303"/>
      <c r="CA881" s="303"/>
      <c r="CB881" s="293"/>
      <c r="CC881" s="294"/>
      <c r="CD881" s="294"/>
      <c r="CE881" s="294"/>
      <c r="CF881" s="294"/>
      <c r="CG881" s="294"/>
      <c r="CH881" s="295"/>
      <c r="CI881" s="62">
        <f t="shared" si="42"/>
        <v>0</v>
      </c>
    </row>
    <row r="882" spans="1:87" ht="35.1" customHeight="1" x14ac:dyDescent="0.25">
      <c r="A882" s="40">
        <f t="shared" ref="A882:A908" si="44">ROW(A870)</f>
        <v>870</v>
      </c>
      <c r="B882" s="304"/>
      <c r="C882" s="304"/>
      <c r="D882" s="305"/>
      <c r="E882" s="305"/>
      <c r="F882" s="305"/>
      <c r="G882" s="306"/>
      <c r="H882" s="307"/>
      <c r="I882" s="47"/>
      <c r="J882" s="72"/>
      <c r="K882" s="308"/>
      <c r="L882" s="308"/>
      <c r="M882" s="309"/>
      <c r="N882" s="309"/>
      <c r="O882" s="310"/>
      <c r="P882" s="310"/>
      <c r="Q882" s="311"/>
      <c r="R882" s="311"/>
      <c r="S882" s="298"/>
      <c r="T882" s="299"/>
      <c r="U882" s="298"/>
      <c r="V882" s="299"/>
      <c r="W882" s="312"/>
      <c r="X882" s="313"/>
      <c r="Y882" s="312"/>
      <c r="Z882" s="313"/>
      <c r="AA882" s="298"/>
      <c r="AB882" s="299"/>
      <c r="AC882" s="298"/>
      <c r="AD882" s="299"/>
      <c r="AE882" s="312"/>
      <c r="AF882" s="313"/>
      <c r="AG882" s="312"/>
      <c r="AH882" s="313"/>
      <c r="AI882" s="298"/>
      <c r="AJ882" s="299"/>
      <c r="AK882" s="298"/>
      <c r="AL882" s="299"/>
      <c r="AM882" s="312"/>
      <c r="AN882" s="313"/>
      <c r="AO882" s="312"/>
      <c r="AP882" s="313"/>
      <c r="AQ882" s="298"/>
      <c r="AR882" s="299"/>
      <c r="AS882" s="298"/>
      <c r="AT882" s="299"/>
      <c r="AU882" s="312"/>
      <c r="AV882" s="313"/>
      <c r="AW882" s="312"/>
      <c r="AX882" s="313"/>
      <c r="AY882" s="298"/>
      <c r="AZ882" s="299"/>
      <c r="BA882" s="298"/>
      <c r="BB882" s="299"/>
      <c r="BC882" s="312"/>
      <c r="BD882" s="313"/>
      <c r="BE882" s="312"/>
      <c r="BF882" s="313"/>
      <c r="BG882" s="298"/>
      <c r="BH882" s="299"/>
      <c r="BI882" s="298"/>
      <c r="BJ882" s="299"/>
      <c r="BK882" s="312"/>
      <c r="BL882" s="313"/>
      <c r="BM882" s="312"/>
      <c r="BN882" s="313"/>
      <c r="BO882" s="300"/>
      <c r="BP882" s="300"/>
      <c r="BQ882" s="300"/>
      <c r="BR882" s="66"/>
      <c r="BS882" s="314"/>
      <c r="BT882" s="315"/>
      <c r="BU882" s="303"/>
      <c r="BV882" s="303"/>
      <c r="BW882" s="303"/>
      <c r="BX882" s="303"/>
      <c r="BY882" s="303"/>
      <c r="BZ882" s="303"/>
      <c r="CA882" s="303"/>
      <c r="CB882" s="293"/>
      <c r="CC882" s="294"/>
      <c r="CD882" s="294"/>
      <c r="CE882" s="294"/>
      <c r="CF882" s="294"/>
      <c r="CG882" s="294"/>
      <c r="CH882" s="295"/>
      <c r="CI882" s="62">
        <f t="shared" si="42"/>
        <v>0</v>
      </c>
    </row>
    <row r="883" spans="1:87" ht="35.1" customHeight="1" x14ac:dyDescent="0.25">
      <c r="A883" s="40">
        <f t="shared" si="44"/>
        <v>871</v>
      </c>
      <c r="B883" s="305"/>
      <c r="C883" s="305"/>
      <c r="D883" s="316"/>
      <c r="E883" s="316"/>
      <c r="F883" s="316"/>
      <c r="G883" s="317"/>
      <c r="H883" s="318"/>
      <c r="I883" s="47"/>
      <c r="J883" s="71"/>
      <c r="K883" s="308"/>
      <c r="L883" s="308"/>
      <c r="M883" s="319"/>
      <c r="N883" s="319"/>
      <c r="O883" s="310"/>
      <c r="P883" s="310"/>
      <c r="Q883" s="320"/>
      <c r="R883" s="320"/>
      <c r="S883" s="298"/>
      <c r="T883" s="299"/>
      <c r="U883" s="298"/>
      <c r="V883" s="299"/>
      <c r="W883" s="296"/>
      <c r="X883" s="297"/>
      <c r="Y883" s="296"/>
      <c r="Z883" s="297"/>
      <c r="AA883" s="298"/>
      <c r="AB883" s="299"/>
      <c r="AC883" s="298"/>
      <c r="AD883" s="299"/>
      <c r="AE883" s="296"/>
      <c r="AF883" s="297"/>
      <c r="AG883" s="296"/>
      <c r="AH883" s="297"/>
      <c r="AI883" s="298"/>
      <c r="AJ883" s="299"/>
      <c r="AK883" s="298"/>
      <c r="AL883" s="299"/>
      <c r="AM883" s="296"/>
      <c r="AN883" s="297"/>
      <c r="AO883" s="296"/>
      <c r="AP883" s="297"/>
      <c r="AQ883" s="298"/>
      <c r="AR883" s="299"/>
      <c r="AS883" s="298"/>
      <c r="AT883" s="299"/>
      <c r="AU883" s="296"/>
      <c r="AV883" s="297"/>
      <c r="AW883" s="296"/>
      <c r="AX883" s="297"/>
      <c r="AY883" s="298"/>
      <c r="AZ883" s="299"/>
      <c r="BA883" s="298"/>
      <c r="BB883" s="299"/>
      <c r="BC883" s="296"/>
      <c r="BD883" s="297"/>
      <c r="BE883" s="296"/>
      <c r="BF883" s="297"/>
      <c r="BG883" s="298"/>
      <c r="BH883" s="299"/>
      <c r="BI883" s="298"/>
      <c r="BJ883" s="299"/>
      <c r="BK883" s="296"/>
      <c r="BL883" s="297"/>
      <c r="BM883" s="296"/>
      <c r="BN883" s="297"/>
      <c r="BO883" s="300"/>
      <c r="BP883" s="300"/>
      <c r="BQ883" s="300"/>
      <c r="BR883" s="66"/>
      <c r="BS883" s="301"/>
      <c r="BT883" s="302"/>
      <c r="BU883" s="303"/>
      <c r="BV883" s="303"/>
      <c r="BW883" s="303"/>
      <c r="BX883" s="303"/>
      <c r="BY883" s="303"/>
      <c r="BZ883" s="303"/>
      <c r="CA883" s="303"/>
      <c r="CB883" s="293"/>
      <c r="CC883" s="294"/>
      <c r="CD883" s="294"/>
      <c r="CE883" s="294"/>
      <c r="CF883" s="294"/>
      <c r="CG883" s="294"/>
      <c r="CH883" s="295"/>
      <c r="CI883" s="62">
        <f t="shared" si="42"/>
        <v>0</v>
      </c>
    </row>
    <row r="884" spans="1:87" ht="35.1" customHeight="1" x14ac:dyDescent="0.25">
      <c r="A884" s="40">
        <f t="shared" si="44"/>
        <v>872</v>
      </c>
      <c r="B884" s="304"/>
      <c r="C884" s="304"/>
      <c r="D884" s="305"/>
      <c r="E884" s="305"/>
      <c r="F884" s="305"/>
      <c r="G884" s="306"/>
      <c r="H884" s="307"/>
      <c r="I884" s="47"/>
      <c r="J884" s="72"/>
      <c r="K884" s="308"/>
      <c r="L884" s="308"/>
      <c r="M884" s="309"/>
      <c r="N884" s="309"/>
      <c r="O884" s="310"/>
      <c r="P884" s="310"/>
      <c r="Q884" s="311"/>
      <c r="R884" s="311"/>
      <c r="S884" s="298"/>
      <c r="T884" s="299"/>
      <c r="U884" s="298"/>
      <c r="V884" s="299"/>
      <c r="W884" s="312"/>
      <c r="X884" s="313"/>
      <c r="Y884" s="312"/>
      <c r="Z884" s="313"/>
      <c r="AA884" s="298"/>
      <c r="AB884" s="299"/>
      <c r="AC884" s="298"/>
      <c r="AD884" s="299"/>
      <c r="AE884" s="312"/>
      <c r="AF884" s="313"/>
      <c r="AG884" s="312"/>
      <c r="AH884" s="313"/>
      <c r="AI884" s="298"/>
      <c r="AJ884" s="299"/>
      <c r="AK884" s="298"/>
      <c r="AL884" s="299"/>
      <c r="AM884" s="312"/>
      <c r="AN884" s="313"/>
      <c r="AO884" s="312"/>
      <c r="AP884" s="313"/>
      <c r="AQ884" s="298"/>
      <c r="AR884" s="299"/>
      <c r="AS884" s="298"/>
      <c r="AT884" s="299"/>
      <c r="AU884" s="312"/>
      <c r="AV884" s="313"/>
      <c r="AW884" s="312"/>
      <c r="AX884" s="313"/>
      <c r="AY884" s="298"/>
      <c r="AZ884" s="299"/>
      <c r="BA884" s="298"/>
      <c r="BB884" s="299"/>
      <c r="BC884" s="312"/>
      <c r="BD884" s="313"/>
      <c r="BE884" s="312"/>
      <c r="BF884" s="313"/>
      <c r="BG884" s="298"/>
      <c r="BH884" s="299"/>
      <c r="BI884" s="298"/>
      <c r="BJ884" s="299"/>
      <c r="BK884" s="312"/>
      <c r="BL884" s="313"/>
      <c r="BM884" s="312"/>
      <c r="BN884" s="313"/>
      <c r="BO884" s="300"/>
      <c r="BP884" s="300"/>
      <c r="BQ884" s="300"/>
      <c r="BR884" s="66"/>
      <c r="BS884" s="314"/>
      <c r="BT884" s="315"/>
      <c r="BU884" s="303"/>
      <c r="BV884" s="303"/>
      <c r="BW884" s="303"/>
      <c r="BX884" s="303"/>
      <c r="BY884" s="303"/>
      <c r="BZ884" s="303"/>
      <c r="CA884" s="303"/>
      <c r="CB884" s="293"/>
      <c r="CC884" s="294"/>
      <c r="CD884" s="294"/>
      <c r="CE884" s="294"/>
      <c r="CF884" s="294"/>
      <c r="CG884" s="294"/>
      <c r="CH884" s="295"/>
      <c r="CI884" s="62">
        <f t="shared" si="42"/>
        <v>0</v>
      </c>
    </row>
    <row r="885" spans="1:87" ht="35.1" customHeight="1" x14ac:dyDescent="0.25">
      <c r="A885" s="40">
        <f t="shared" si="44"/>
        <v>873</v>
      </c>
      <c r="B885" s="305"/>
      <c r="C885" s="305"/>
      <c r="D885" s="316"/>
      <c r="E885" s="316"/>
      <c r="F885" s="316"/>
      <c r="G885" s="317"/>
      <c r="H885" s="318"/>
      <c r="I885" s="47"/>
      <c r="J885" s="71"/>
      <c r="K885" s="308"/>
      <c r="L885" s="308"/>
      <c r="M885" s="319"/>
      <c r="N885" s="319"/>
      <c r="O885" s="310"/>
      <c r="P885" s="310"/>
      <c r="Q885" s="320"/>
      <c r="R885" s="320"/>
      <c r="S885" s="298"/>
      <c r="T885" s="299"/>
      <c r="U885" s="298"/>
      <c r="V885" s="299"/>
      <c r="W885" s="296"/>
      <c r="X885" s="297"/>
      <c r="Y885" s="296"/>
      <c r="Z885" s="297"/>
      <c r="AA885" s="298"/>
      <c r="AB885" s="299"/>
      <c r="AC885" s="298"/>
      <c r="AD885" s="299"/>
      <c r="AE885" s="296"/>
      <c r="AF885" s="297"/>
      <c r="AG885" s="296"/>
      <c r="AH885" s="297"/>
      <c r="AI885" s="298"/>
      <c r="AJ885" s="299"/>
      <c r="AK885" s="298"/>
      <c r="AL885" s="299"/>
      <c r="AM885" s="296"/>
      <c r="AN885" s="297"/>
      <c r="AO885" s="296"/>
      <c r="AP885" s="297"/>
      <c r="AQ885" s="298"/>
      <c r="AR885" s="299"/>
      <c r="AS885" s="298"/>
      <c r="AT885" s="299"/>
      <c r="AU885" s="296"/>
      <c r="AV885" s="297"/>
      <c r="AW885" s="296"/>
      <c r="AX885" s="297"/>
      <c r="AY885" s="298"/>
      <c r="AZ885" s="299"/>
      <c r="BA885" s="298"/>
      <c r="BB885" s="299"/>
      <c r="BC885" s="296"/>
      <c r="BD885" s="297"/>
      <c r="BE885" s="296"/>
      <c r="BF885" s="297"/>
      <c r="BG885" s="298"/>
      <c r="BH885" s="299"/>
      <c r="BI885" s="298"/>
      <c r="BJ885" s="299"/>
      <c r="BK885" s="296"/>
      <c r="BL885" s="297"/>
      <c r="BM885" s="296"/>
      <c r="BN885" s="297"/>
      <c r="BO885" s="300"/>
      <c r="BP885" s="300"/>
      <c r="BQ885" s="300"/>
      <c r="BR885" s="66"/>
      <c r="BS885" s="301"/>
      <c r="BT885" s="302"/>
      <c r="BU885" s="303"/>
      <c r="BV885" s="303"/>
      <c r="BW885" s="303"/>
      <c r="BX885" s="303"/>
      <c r="BY885" s="303"/>
      <c r="BZ885" s="303"/>
      <c r="CA885" s="303"/>
      <c r="CB885" s="293"/>
      <c r="CC885" s="294"/>
      <c r="CD885" s="294"/>
      <c r="CE885" s="294"/>
      <c r="CF885" s="294"/>
      <c r="CG885" s="294"/>
      <c r="CH885" s="295"/>
      <c r="CI885" s="62">
        <f t="shared" si="42"/>
        <v>0</v>
      </c>
    </row>
    <row r="886" spans="1:87" ht="35.1" customHeight="1" x14ac:dyDescent="0.25">
      <c r="A886" s="40">
        <f t="shared" si="44"/>
        <v>874</v>
      </c>
      <c r="B886" s="304"/>
      <c r="C886" s="304"/>
      <c r="D886" s="305"/>
      <c r="E886" s="305"/>
      <c r="F886" s="305"/>
      <c r="G886" s="306"/>
      <c r="H886" s="307"/>
      <c r="I886" s="47"/>
      <c r="J886" s="72"/>
      <c r="K886" s="308"/>
      <c r="L886" s="308"/>
      <c r="M886" s="309"/>
      <c r="N886" s="309"/>
      <c r="O886" s="310"/>
      <c r="P886" s="310"/>
      <c r="Q886" s="311"/>
      <c r="R886" s="311"/>
      <c r="S886" s="298"/>
      <c r="T886" s="299"/>
      <c r="U886" s="298"/>
      <c r="V886" s="299"/>
      <c r="W886" s="312"/>
      <c r="X886" s="313"/>
      <c r="Y886" s="312"/>
      <c r="Z886" s="313"/>
      <c r="AA886" s="298"/>
      <c r="AB886" s="299"/>
      <c r="AC886" s="298"/>
      <c r="AD886" s="299"/>
      <c r="AE886" s="312"/>
      <c r="AF886" s="313"/>
      <c r="AG886" s="312"/>
      <c r="AH886" s="313"/>
      <c r="AI886" s="298"/>
      <c r="AJ886" s="299"/>
      <c r="AK886" s="298"/>
      <c r="AL886" s="299"/>
      <c r="AM886" s="312"/>
      <c r="AN886" s="313"/>
      <c r="AO886" s="312"/>
      <c r="AP886" s="313"/>
      <c r="AQ886" s="298"/>
      <c r="AR886" s="299"/>
      <c r="AS886" s="298"/>
      <c r="AT886" s="299"/>
      <c r="AU886" s="312"/>
      <c r="AV886" s="313"/>
      <c r="AW886" s="312"/>
      <c r="AX886" s="313"/>
      <c r="AY886" s="298"/>
      <c r="AZ886" s="299"/>
      <c r="BA886" s="298"/>
      <c r="BB886" s="299"/>
      <c r="BC886" s="312"/>
      <c r="BD886" s="313"/>
      <c r="BE886" s="312"/>
      <c r="BF886" s="313"/>
      <c r="BG886" s="298"/>
      <c r="BH886" s="299"/>
      <c r="BI886" s="298"/>
      <c r="BJ886" s="299"/>
      <c r="BK886" s="312"/>
      <c r="BL886" s="313"/>
      <c r="BM886" s="312"/>
      <c r="BN886" s="313"/>
      <c r="BO886" s="300"/>
      <c r="BP886" s="300"/>
      <c r="BQ886" s="300"/>
      <c r="BR886" s="66"/>
      <c r="BS886" s="314"/>
      <c r="BT886" s="315"/>
      <c r="BU886" s="303"/>
      <c r="BV886" s="303"/>
      <c r="BW886" s="303"/>
      <c r="BX886" s="303"/>
      <c r="BY886" s="303"/>
      <c r="BZ886" s="303"/>
      <c r="CA886" s="303"/>
      <c r="CB886" s="293"/>
      <c r="CC886" s="294"/>
      <c r="CD886" s="294"/>
      <c r="CE886" s="294"/>
      <c r="CF886" s="294"/>
      <c r="CG886" s="294"/>
      <c r="CH886" s="295"/>
      <c r="CI886" s="62">
        <f t="shared" si="42"/>
        <v>0</v>
      </c>
    </row>
    <row r="887" spans="1:87" ht="35.1" customHeight="1" x14ac:dyDescent="0.25">
      <c r="A887" s="40">
        <f t="shared" si="44"/>
        <v>875</v>
      </c>
      <c r="B887" s="305"/>
      <c r="C887" s="305"/>
      <c r="D887" s="316"/>
      <c r="E887" s="316"/>
      <c r="F887" s="316"/>
      <c r="G887" s="317"/>
      <c r="H887" s="318"/>
      <c r="I887" s="47"/>
      <c r="J887" s="71"/>
      <c r="K887" s="308"/>
      <c r="L887" s="308"/>
      <c r="M887" s="319"/>
      <c r="N887" s="319"/>
      <c r="O887" s="310"/>
      <c r="P887" s="310"/>
      <c r="Q887" s="320"/>
      <c r="R887" s="320"/>
      <c r="S887" s="298"/>
      <c r="T887" s="299"/>
      <c r="U887" s="298"/>
      <c r="V887" s="299"/>
      <c r="W887" s="296"/>
      <c r="X887" s="297"/>
      <c r="Y887" s="296"/>
      <c r="Z887" s="297"/>
      <c r="AA887" s="298"/>
      <c r="AB887" s="299"/>
      <c r="AC887" s="298"/>
      <c r="AD887" s="299"/>
      <c r="AE887" s="296"/>
      <c r="AF887" s="297"/>
      <c r="AG887" s="296"/>
      <c r="AH887" s="297"/>
      <c r="AI887" s="298"/>
      <c r="AJ887" s="299"/>
      <c r="AK887" s="298"/>
      <c r="AL887" s="299"/>
      <c r="AM887" s="296"/>
      <c r="AN887" s="297"/>
      <c r="AO887" s="296"/>
      <c r="AP887" s="297"/>
      <c r="AQ887" s="298"/>
      <c r="AR887" s="299"/>
      <c r="AS887" s="298"/>
      <c r="AT887" s="299"/>
      <c r="AU887" s="296"/>
      <c r="AV887" s="297"/>
      <c r="AW887" s="296"/>
      <c r="AX887" s="297"/>
      <c r="AY887" s="298"/>
      <c r="AZ887" s="299"/>
      <c r="BA887" s="298"/>
      <c r="BB887" s="299"/>
      <c r="BC887" s="296"/>
      <c r="BD887" s="297"/>
      <c r="BE887" s="296"/>
      <c r="BF887" s="297"/>
      <c r="BG887" s="298"/>
      <c r="BH887" s="299"/>
      <c r="BI887" s="298"/>
      <c r="BJ887" s="299"/>
      <c r="BK887" s="296"/>
      <c r="BL887" s="297"/>
      <c r="BM887" s="296"/>
      <c r="BN887" s="297"/>
      <c r="BO887" s="300"/>
      <c r="BP887" s="300"/>
      <c r="BQ887" s="300"/>
      <c r="BR887" s="66"/>
      <c r="BS887" s="301"/>
      <c r="BT887" s="302"/>
      <c r="BU887" s="303"/>
      <c r="BV887" s="303"/>
      <c r="BW887" s="303"/>
      <c r="BX887" s="303"/>
      <c r="BY887" s="303"/>
      <c r="BZ887" s="303"/>
      <c r="CA887" s="303"/>
      <c r="CB887" s="293"/>
      <c r="CC887" s="294"/>
      <c r="CD887" s="294"/>
      <c r="CE887" s="294"/>
      <c r="CF887" s="294"/>
      <c r="CG887" s="294"/>
      <c r="CH887" s="295"/>
      <c r="CI887" s="62">
        <f t="shared" si="42"/>
        <v>0</v>
      </c>
    </row>
    <row r="888" spans="1:87" ht="35.1" customHeight="1" x14ac:dyDescent="0.25">
      <c r="A888" s="40">
        <f t="shared" si="44"/>
        <v>876</v>
      </c>
      <c r="B888" s="304"/>
      <c r="C888" s="304"/>
      <c r="D888" s="305"/>
      <c r="E888" s="305"/>
      <c r="F888" s="305"/>
      <c r="G888" s="306"/>
      <c r="H888" s="307"/>
      <c r="I888" s="47"/>
      <c r="J888" s="72"/>
      <c r="K888" s="308"/>
      <c r="L888" s="308"/>
      <c r="M888" s="309"/>
      <c r="N888" s="309"/>
      <c r="O888" s="310"/>
      <c r="P888" s="310"/>
      <c r="Q888" s="311"/>
      <c r="R888" s="311"/>
      <c r="S888" s="298"/>
      <c r="T888" s="299"/>
      <c r="U888" s="298"/>
      <c r="V888" s="299"/>
      <c r="W888" s="312"/>
      <c r="X888" s="313"/>
      <c r="Y888" s="312"/>
      <c r="Z888" s="313"/>
      <c r="AA888" s="298"/>
      <c r="AB888" s="299"/>
      <c r="AC888" s="298"/>
      <c r="AD888" s="299"/>
      <c r="AE888" s="312"/>
      <c r="AF888" s="313"/>
      <c r="AG888" s="312"/>
      <c r="AH888" s="313"/>
      <c r="AI888" s="298"/>
      <c r="AJ888" s="299"/>
      <c r="AK888" s="298"/>
      <c r="AL888" s="299"/>
      <c r="AM888" s="312"/>
      <c r="AN888" s="313"/>
      <c r="AO888" s="312"/>
      <c r="AP888" s="313"/>
      <c r="AQ888" s="298"/>
      <c r="AR888" s="299"/>
      <c r="AS888" s="298"/>
      <c r="AT888" s="299"/>
      <c r="AU888" s="312"/>
      <c r="AV888" s="313"/>
      <c r="AW888" s="312"/>
      <c r="AX888" s="313"/>
      <c r="AY888" s="298"/>
      <c r="AZ888" s="299"/>
      <c r="BA888" s="298"/>
      <c r="BB888" s="299"/>
      <c r="BC888" s="312"/>
      <c r="BD888" s="313"/>
      <c r="BE888" s="312"/>
      <c r="BF888" s="313"/>
      <c r="BG888" s="298"/>
      <c r="BH888" s="299"/>
      <c r="BI888" s="298"/>
      <c r="BJ888" s="299"/>
      <c r="BK888" s="312"/>
      <c r="BL888" s="313"/>
      <c r="BM888" s="312"/>
      <c r="BN888" s="313"/>
      <c r="BO888" s="300"/>
      <c r="BP888" s="300"/>
      <c r="BQ888" s="300"/>
      <c r="BR888" s="66"/>
      <c r="BS888" s="314"/>
      <c r="BT888" s="315"/>
      <c r="BU888" s="303"/>
      <c r="BV888" s="303"/>
      <c r="BW888" s="303"/>
      <c r="BX888" s="303"/>
      <c r="BY888" s="303"/>
      <c r="BZ888" s="303"/>
      <c r="CA888" s="303"/>
      <c r="CB888" s="293"/>
      <c r="CC888" s="294"/>
      <c r="CD888" s="294"/>
      <c r="CE888" s="294"/>
      <c r="CF888" s="294"/>
      <c r="CG888" s="294"/>
      <c r="CH888" s="295"/>
      <c r="CI888" s="62">
        <f t="shared" si="42"/>
        <v>0</v>
      </c>
    </row>
    <row r="889" spans="1:87" ht="35.1" customHeight="1" x14ac:dyDescent="0.25">
      <c r="A889" s="40">
        <f t="shared" si="44"/>
        <v>877</v>
      </c>
      <c r="B889" s="305"/>
      <c r="C889" s="305"/>
      <c r="D889" s="316"/>
      <c r="E889" s="316"/>
      <c r="F889" s="316"/>
      <c r="G889" s="317"/>
      <c r="H889" s="318"/>
      <c r="I889" s="47"/>
      <c r="J889" s="71"/>
      <c r="K889" s="308"/>
      <c r="L889" s="308"/>
      <c r="M889" s="319"/>
      <c r="N889" s="319"/>
      <c r="O889" s="310"/>
      <c r="P889" s="310"/>
      <c r="Q889" s="320"/>
      <c r="R889" s="320"/>
      <c r="S889" s="298"/>
      <c r="T889" s="299"/>
      <c r="U889" s="298"/>
      <c r="V889" s="299"/>
      <c r="W889" s="296"/>
      <c r="X889" s="297"/>
      <c r="Y889" s="296"/>
      <c r="Z889" s="297"/>
      <c r="AA889" s="298"/>
      <c r="AB889" s="299"/>
      <c r="AC889" s="298"/>
      <c r="AD889" s="299"/>
      <c r="AE889" s="296"/>
      <c r="AF889" s="297"/>
      <c r="AG889" s="296"/>
      <c r="AH889" s="297"/>
      <c r="AI889" s="298"/>
      <c r="AJ889" s="299"/>
      <c r="AK889" s="298"/>
      <c r="AL889" s="299"/>
      <c r="AM889" s="296"/>
      <c r="AN889" s="297"/>
      <c r="AO889" s="296"/>
      <c r="AP889" s="297"/>
      <c r="AQ889" s="298"/>
      <c r="AR889" s="299"/>
      <c r="AS889" s="298"/>
      <c r="AT889" s="299"/>
      <c r="AU889" s="296"/>
      <c r="AV889" s="297"/>
      <c r="AW889" s="296"/>
      <c r="AX889" s="297"/>
      <c r="AY889" s="298"/>
      <c r="AZ889" s="299"/>
      <c r="BA889" s="298"/>
      <c r="BB889" s="299"/>
      <c r="BC889" s="296"/>
      <c r="BD889" s="297"/>
      <c r="BE889" s="296"/>
      <c r="BF889" s="297"/>
      <c r="BG889" s="298"/>
      <c r="BH889" s="299"/>
      <c r="BI889" s="298"/>
      <c r="BJ889" s="299"/>
      <c r="BK889" s="296"/>
      <c r="BL889" s="297"/>
      <c r="BM889" s="296"/>
      <c r="BN889" s="297"/>
      <c r="BO889" s="300"/>
      <c r="BP889" s="300"/>
      <c r="BQ889" s="300"/>
      <c r="BR889" s="66"/>
      <c r="BS889" s="301"/>
      <c r="BT889" s="302"/>
      <c r="BU889" s="303"/>
      <c r="BV889" s="303"/>
      <c r="BW889" s="303"/>
      <c r="BX889" s="303"/>
      <c r="BY889" s="303"/>
      <c r="BZ889" s="303"/>
      <c r="CA889" s="303"/>
      <c r="CB889" s="293"/>
      <c r="CC889" s="294"/>
      <c r="CD889" s="294"/>
      <c r="CE889" s="294"/>
      <c r="CF889" s="294"/>
      <c r="CG889" s="294"/>
      <c r="CH889" s="295"/>
      <c r="CI889" s="62">
        <f t="shared" si="42"/>
        <v>0</v>
      </c>
    </row>
    <row r="890" spans="1:87" ht="35.1" customHeight="1" x14ac:dyDescent="0.25">
      <c r="A890" s="40">
        <f t="shared" si="44"/>
        <v>878</v>
      </c>
      <c r="B890" s="304"/>
      <c r="C890" s="304"/>
      <c r="D890" s="305"/>
      <c r="E890" s="305"/>
      <c r="F890" s="305"/>
      <c r="G890" s="306"/>
      <c r="H890" s="307"/>
      <c r="I890" s="47"/>
      <c r="J890" s="72"/>
      <c r="K890" s="308"/>
      <c r="L890" s="308"/>
      <c r="M890" s="309"/>
      <c r="N890" s="309"/>
      <c r="O890" s="310"/>
      <c r="P890" s="310"/>
      <c r="Q890" s="311"/>
      <c r="R890" s="311"/>
      <c r="S890" s="298"/>
      <c r="T890" s="299"/>
      <c r="U890" s="298"/>
      <c r="V890" s="299"/>
      <c r="W890" s="312"/>
      <c r="X890" s="313"/>
      <c r="Y890" s="312"/>
      <c r="Z890" s="313"/>
      <c r="AA890" s="298"/>
      <c r="AB890" s="299"/>
      <c r="AC890" s="298"/>
      <c r="AD890" s="299"/>
      <c r="AE890" s="312"/>
      <c r="AF890" s="313"/>
      <c r="AG890" s="312"/>
      <c r="AH890" s="313"/>
      <c r="AI890" s="298"/>
      <c r="AJ890" s="299"/>
      <c r="AK890" s="298"/>
      <c r="AL890" s="299"/>
      <c r="AM890" s="312"/>
      <c r="AN890" s="313"/>
      <c r="AO890" s="312"/>
      <c r="AP890" s="313"/>
      <c r="AQ890" s="298"/>
      <c r="AR890" s="299"/>
      <c r="AS890" s="298"/>
      <c r="AT890" s="299"/>
      <c r="AU890" s="312"/>
      <c r="AV890" s="313"/>
      <c r="AW890" s="312"/>
      <c r="AX890" s="313"/>
      <c r="AY890" s="298"/>
      <c r="AZ890" s="299"/>
      <c r="BA890" s="298"/>
      <c r="BB890" s="299"/>
      <c r="BC890" s="312"/>
      <c r="BD890" s="313"/>
      <c r="BE890" s="312"/>
      <c r="BF890" s="313"/>
      <c r="BG890" s="298"/>
      <c r="BH890" s="299"/>
      <c r="BI890" s="298"/>
      <c r="BJ890" s="299"/>
      <c r="BK890" s="312"/>
      <c r="BL890" s="313"/>
      <c r="BM890" s="312"/>
      <c r="BN890" s="313"/>
      <c r="BO890" s="300"/>
      <c r="BP890" s="300"/>
      <c r="BQ890" s="300"/>
      <c r="BR890" s="66"/>
      <c r="BS890" s="314"/>
      <c r="BT890" s="315"/>
      <c r="BU890" s="303"/>
      <c r="BV890" s="303"/>
      <c r="BW890" s="303"/>
      <c r="BX890" s="303"/>
      <c r="BY890" s="303"/>
      <c r="BZ890" s="303"/>
      <c r="CA890" s="303"/>
      <c r="CB890" s="293"/>
      <c r="CC890" s="294"/>
      <c r="CD890" s="294"/>
      <c r="CE890" s="294"/>
      <c r="CF890" s="294"/>
      <c r="CG890" s="294"/>
      <c r="CH890" s="295"/>
      <c r="CI890" s="62">
        <f t="shared" si="42"/>
        <v>0</v>
      </c>
    </row>
    <row r="891" spans="1:87" ht="35.1" customHeight="1" x14ac:dyDescent="0.25">
      <c r="A891" s="40">
        <f t="shared" si="44"/>
        <v>879</v>
      </c>
      <c r="B891" s="305"/>
      <c r="C891" s="305"/>
      <c r="D891" s="316"/>
      <c r="E891" s="316"/>
      <c r="F891" s="316"/>
      <c r="G891" s="317"/>
      <c r="H891" s="318"/>
      <c r="I891" s="47"/>
      <c r="J891" s="71"/>
      <c r="K891" s="308"/>
      <c r="L891" s="308"/>
      <c r="M891" s="319"/>
      <c r="N891" s="319"/>
      <c r="O891" s="310"/>
      <c r="P891" s="310"/>
      <c r="Q891" s="320"/>
      <c r="R891" s="320"/>
      <c r="S891" s="298"/>
      <c r="T891" s="299"/>
      <c r="U891" s="298"/>
      <c r="V891" s="299"/>
      <c r="W891" s="296"/>
      <c r="X891" s="297"/>
      <c r="Y891" s="296"/>
      <c r="Z891" s="297"/>
      <c r="AA891" s="298"/>
      <c r="AB891" s="299"/>
      <c r="AC891" s="298"/>
      <c r="AD891" s="299"/>
      <c r="AE891" s="296"/>
      <c r="AF891" s="297"/>
      <c r="AG891" s="296"/>
      <c r="AH891" s="297"/>
      <c r="AI891" s="298"/>
      <c r="AJ891" s="299"/>
      <c r="AK891" s="298"/>
      <c r="AL891" s="299"/>
      <c r="AM891" s="296"/>
      <c r="AN891" s="297"/>
      <c r="AO891" s="296"/>
      <c r="AP891" s="297"/>
      <c r="AQ891" s="298"/>
      <c r="AR891" s="299"/>
      <c r="AS891" s="298"/>
      <c r="AT891" s="299"/>
      <c r="AU891" s="296"/>
      <c r="AV891" s="297"/>
      <c r="AW891" s="296"/>
      <c r="AX891" s="297"/>
      <c r="AY891" s="298"/>
      <c r="AZ891" s="299"/>
      <c r="BA891" s="298"/>
      <c r="BB891" s="299"/>
      <c r="BC891" s="296"/>
      <c r="BD891" s="297"/>
      <c r="BE891" s="296"/>
      <c r="BF891" s="297"/>
      <c r="BG891" s="298"/>
      <c r="BH891" s="299"/>
      <c r="BI891" s="298"/>
      <c r="BJ891" s="299"/>
      <c r="BK891" s="296"/>
      <c r="BL891" s="297"/>
      <c r="BM891" s="296"/>
      <c r="BN891" s="297"/>
      <c r="BO891" s="300"/>
      <c r="BP891" s="300"/>
      <c r="BQ891" s="300"/>
      <c r="BR891" s="66"/>
      <c r="BS891" s="301"/>
      <c r="BT891" s="302"/>
      <c r="BU891" s="303"/>
      <c r="BV891" s="303"/>
      <c r="BW891" s="303"/>
      <c r="BX891" s="303"/>
      <c r="BY891" s="303"/>
      <c r="BZ891" s="303"/>
      <c r="CA891" s="303"/>
      <c r="CB891" s="293"/>
      <c r="CC891" s="294"/>
      <c r="CD891" s="294"/>
      <c r="CE891" s="294"/>
      <c r="CF891" s="294"/>
      <c r="CG891" s="294"/>
      <c r="CH891" s="295"/>
      <c r="CI891" s="62">
        <f t="shared" si="42"/>
        <v>0</v>
      </c>
    </row>
    <row r="892" spans="1:87" ht="35.1" customHeight="1" x14ac:dyDescent="0.25">
      <c r="A892" s="40">
        <f t="shared" si="44"/>
        <v>880</v>
      </c>
      <c r="B892" s="304"/>
      <c r="C892" s="304"/>
      <c r="D892" s="305"/>
      <c r="E892" s="305"/>
      <c r="F892" s="305"/>
      <c r="G892" s="306"/>
      <c r="H892" s="307"/>
      <c r="I892" s="47"/>
      <c r="J892" s="72"/>
      <c r="K892" s="308"/>
      <c r="L892" s="308"/>
      <c r="M892" s="309"/>
      <c r="N892" s="309"/>
      <c r="O892" s="310"/>
      <c r="P892" s="310"/>
      <c r="Q892" s="311"/>
      <c r="R892" s="311"/>
      <c r="S892" s="298"/>
      <c r="T892" s="299"/>
      <c r="U892" s="298"/>
      <c r="V892" s="299"/>
      <c r="W892" s="312"/>
      <c r="X892" s="313"/>
      <c r="Y892" s="312"/>
      <c r="Z892" s="313"/>
      <c r="AA892" s="298"/>
      <c r="AB892" s="299"/>
      <c r="AC892" s="298"/>
      <c r="AD892" s="299"/>
      <c r="AE892" s="312"/>
      <c r="AF892" s="313"/>
      <c r="AG892" s="312"/>
      <c r="AH892" s="313"/>
      <c r="AI892" s="298"/>
      <c r="AJ892" s="299"/>
      <c r="AK892" s="298"/>
      <c r="AL892" s="299"/>
      <c r="AM892" s="312"/>
      <c r="AN892" s="313"/>
      <c r="AO892" s="312"/>
      <c r="AP892" s="313"/>
      <c r="AQ892" s="298"/>
      <c r="AR892" s="299"/>
      <c r="AS892" s="298"/>
      <c r="AT892" s="299"/>
      <c r="AU892" s="312"/>
      <c r="AV892" s="313"/>
      <c r="AW892" s="312"/>
      <c r="AX892" s="313"/>
      <c r="AY892" s="298"/>
      <c r="AZ892" s="299"/>
      <c r="BA892" s="298"/>
      <c r="BB892" s="299"/>
      <c r="BC892" s="312"/>
      <c r="BD892" s="313"/>
      <c r="BE892" s="312"/>
      <c r="BF892" s="313"/>
      <c r="BG892" s="298"/>
      <c r="BH892" s="299"/>
      <c r="BI892" s="298"/>
      <c r="BJ892" s="299"/>
      <c r="BK892" s="312"/>
      <c r="BL892" s="313"/>
      <c r="BM892" s="312"/>
      <c r="BN892" s="313"/>
      <c r="BO892" s="300"/>
      <c r="BP892" s="300"/>
      <c r="BQ892" s="300"/>
      <c r="BR892" s="66"/>
      <c r="BS892" s="314"/>
      <c r="BT892" s="315"/>
      <c r="BU892" s="303"/>
      <c r="BV892" s="303"/>
      <c r="BW892" s="303"/>
      <c r="BX892" s="303"/>
      <c r="BY892" s="303"/>
      <c r="BZ892" s="303"/>
      <c r="CA892" s="303"/>
      <c r="CB892" s="293"/>
      <c r="CC892" s="294"/>
      <c r="CD892" s="294"/>
      <c r="CE892" s="294"/>
      <c r="CF892" s="294"/>
      <c r="CG892" s="294"/>
      <c r="CH892" s="295"/>
      <c r="CI892" s="62">
        <f t="shared" si="42"/>
        <v>0</v>
      </c>
    </row>
    <row r="893" spans="1:87" ht="35.1" customHeight="1" x14ac:dyDescent="0.25">
      <c r="A893" s="40">
        <f t="shared" si="44"/>
        <v>881</v>
      </c>
      <c r="B893" s="305"/>
      <c r="C893" s="305"/>
      <c r="D893" s="316"/>
      <c r="E893" s="316"/>
      <c r="F893" s="316"/>
      <c r="G893" s="317"/>
      <c r="H893" s="318"/>
      <c r="I893" s="47"/>
      <c r="J893" s="71"/>
      <c r="K893" s="308"/>
      <c r="L893" s="308"/>
      <c r="M893" s="319"/>
      <c r="N893" s="319"/>
      <c r="O893" s="310"/>
      <c r="P893" s="310"/>
      <c r="Q893" s="320"/>
      <c r="R893" s="320"/>
      <c r="S893" s="298"/>
      <c r="T893" s="299"/>
      <c r="U893" s="298"/>
      <c r="V893" s="299"/>
      <c r="W893" s="296"/>
      <c r="X893" s="297"/>
      <c r="Y893" s="296"/>
      <c r="Z893" s="297"/>
      <c r="AA893" s="298"/>
      <c r="AB893" s="299"/>
      <c r="AC893" s="298"/>
      <c r="AD893" s="299"/>
      <c r="AE893" s="296"/>
      <c r="AF893" s="297"/>
      <c r="AG893" s="296"/>
      <c r="AH893" s="297"/>
      <c r="AI893" s="298"/>
      <c r="AJ893" s="299"/>
      <c r="AK893" s="298"/>
      <c r="AL893" s="299"/>
      <c r="AM893" s="296"/>
      <c r="AN893" s="297"/>
      <c r="AO893" s="296"/>
      <c r="AP893" s="297"/>
      <c r="AQ893" s="298"/>
      <c r="AR893" s="299"/>
      <c r="AS893" s="298"/>
      <c r="AT893" s="299"/>
      <c r="AU893" s="296"/>
      <c r="AV893" s="297"/>
      <c r="AW893" s="296"/>
      <c r="AX893" s="297"/>
      <c r="AY893" s="298"/>
      <c r="AZ893" s="299"/>
      <c r="BA893" s="298"/>
      <c r="BB893" s="299"/>
      <c r="BC893" s="296"/>
      <c r="BD893" s="297"/>
      <c r="BE893" s="296"/>
      <c r="BF893" s="297"/>
      <c r="BG893" s="298"/>
      <c r="BH893" s="299"/>
      <c r="BI893" s="298"/>
      <c r="BJ893" s="299"/>
      <c r="BK893" s="296"/>
      <c r="BL893" s="297"/>
      <c r="BM893" s="296"/>
      <c r="BN893" s="297"/>
      <c r="BO893" s="300"/>
      <c r="BP893" s="300"/>
      <c r="BQ893" s="300"/>
      <c r="BR893" s="66"/>
      <c r="BS893" s="301"/>
      <c r="BT893" s="302"/>
      <c r="BU893" s="303"/>
      <c r="BV893" s="303"/>
      <c r="BW893" s="303"/>
      <c r="BX893" s="303"/>
      <c r="BY893" s="303"/>
      <c r="BZ893" s="303"/>
      <c r="CA893" s="303"/>
      <c r="CB893" s="293"/>
      <c r="CC893" s="294"/>
      <c r="CD893" s="294"/>
      <c r="CE893" s="294"/>
      <c r="CF893" s="294"/>
      <c r="CG893" s="294"/>
      <c r="CH893" s="295"/>
      <c r="CI893" s="62">
        <f t="shared" si="42"/>
        <v>0</v>
      </c>
    </row>
    <row r="894" spans="1:87" ht="35.1" customHeight="1" x14ac:dyDescent="0.25">
      <c r="A894" s="40">
        <f t="shared" si="44"/>
        <v>882</v>
      </c>
      <c r="B894" s="304"/>
      <c r="C894" s="304"/>
      <c r="D894" s="305"/>
      <c r="E894" s="305"/>
      <c r="F894" s="305"/>
      <c r="G894" s="306"/>
      <c r="H894" s="307"/>
      <c r="I894" s="47"/>
      <c r="J894" s="72"/>
      <c r="K894" s="308"/>
      <c r="L894" s="308"/>
      <c r="M894" s="309"/>
      <c r="N894" s="309"/>
      <c r="O894" s="310"/>
      <c r="P894" s="310"/>
      <c r="Q894" s="311"/>
      <c r="R894" s="311"/>
      <c r="S894" s="298"/>
      <c r="T894" s="299"/>
      <c r="U894" s="298"/>
      <c r="V894" s="299"/>
      <c r="W894" s="312"/>
      <c r="X894" s="313"/>
      <c r="Y894" s="312"/>
      <c r="Z894" s="313"/>
      <c r="AA894" s="298"/>
      <c r="AB894" s="299"/>
      <c r="AC894" s="298"/>
      <c r="AD894" s="299"/>
      <c r="AE894" s="312"/>
      <c r="AF894" s="313"/>
      <c r="AG894" s="312"/>
      <c r="AH894" s="313"/>
      <c r="AI894" s="298"/>
      <c r="AJ894" s="299"/>
      <c r="AK894" s="298"/>
      <c r="AL894" s="299"/>
      <c r="AM894" s="312"/>
      <c r="AN894" s="313"/>
      <c r="AO894" s="312"/>
      <c r="AP894" s="313"/>
      <c r="AQ894" s="298"/>
      <c r="AR894" s="299"/>
      <c r="AS894" s="298"/>
      <c r="AT894" s="299"/>
      <c r="AU894" s="312"/>
      <c r="AV894" s="313"/>
      <c r="AW894" s="312"/>
      <c r="AX894" s="313"/>
      <c r="AY894" s="298"/>
      <c r="AZ894" s="299"/>
      <c r="BA894" s="298"/>
      <c r="BB894" s="299"/>
      <c r="BC894" s="312"/>
      <c r="BD894" s="313"/>
      <c r="BE894" s="312"/>
      <c r="BF894" s="313"/>
      <c r="BG894" s="298"/>
      <c r="BH894" s="299"/>
      <c r="BI894" s="298"/>
      <c r="BJ894" s="299"/>
      <c r="BK894" s="312"/>
      <c r="BL894" s="313"/>
      <c r="BM894" s="312"/>
      <c r="BN894" s="313"/>
      <c r="BO894" s="300"/>
      <c r="BP894" s="300"/>
      <c r="BQ894" s="300"/>
      <c r="BR894" s="66"/>
      <c r="BS894" s="314"/>
      <c r="BT894" s="315"/>
      <c r="BU894" s="303"/>
      <c r="BV894" s="303"/>
      <c r="BW894" s="303"/>
      <c r="BX894" s="303"/>
      <c r="BY894" s="303"/>
      <c r="BZ894" s="303"/>
      <c r="CA894" s="303"/>
      <c r="CB894" s="293"/>
      <c r="CC894" s="294"/>
      <c r="CD894" s="294"/>
      <c r="CE894" s="294"/>
      <c r="CF894" s="294"/>
      <c r="CG894" s="294"/>
      <c r="CH894" s="295"/>
      <c r="CI894" s="62">
        <f t="shared" si="42"/>
        <v>0</v>
      </c>
    </row>
    <row r="895" spans="1:87" ht="35.1" customHeight="1" x14ac:dyDescent="0.25">
      <c r="A895" s="40">
        <f>ROW(A883)</f>
        <v>883</v>
      </c>
      <c r="B895" s="305"/>
      <c r="C895" s="305"/>
      <c r="D895" s="316"/>
      <c r="E895" s="316"/>
      <c r="F895" s="316"/>
      <c r="G895" s="317"/>
      <c r="H895" s="318"/>
      <c r="I895" s="47"/>
      <c r="J895" s="71"/>
      <c r="K895" s="308"/>
      <c r="L895" s="308"/>
      <c r="M895" s="319"/>
      <c r="N895" s="319"/>
      <c r="O895" s="310"/>
      <c r="P895" s="310"/>
      <c r="Q895" s="320"/>
      <c r="R895" s="320"/>
      <c r="S895" s="298"/>
      <c r="T895" s="299"/>
      <c r="U895" s="298"/>
      <c r="V895" s="299"/>
      <c r="W895" s="296"/>
      <c r="X895" s="297"/>
      <c r="Y895" s="296"/>
      <c r="Z895" s="297"/>
      <c r="AA895" s="298"/>
      <c r="AB895" s="299"/>
      <c r="AC895" s="298"/>
      <c r="AD895" s="299"/>
      <c r="AE895" s="296"/>
      <c r="AF895" s="297"/>
      <c r="AG895" s="296"/>
      <c r="AH895" s="297"/>
      <c r="AI895" s="298"/>
      <c r="AJ895" s="299"/>
      <c r="AK895" s="298"/>
      <c r="AL895" s="299"/>
      <c r="AM895" s="296"/>
      <c r="AN895" s="297"/>
      <c r="AO895" s="296"/>
      <c r="AP895" s="297"/>
      <c r="AQ895" s="298"/>
      <c r="AR895" s="299"/>
      <c r="AS895" s="298"/>
      <c r="AT895" s="299"/>
      <c r="AU895" s="296"/>
      <c r="AV895" s="297"/>
      <c r="AW895" s="296"/>
      <c r="AX895" s="297"/>
      <c r="AY895" s="298"/>
      <c r="AZ895" s="299"/>
      <c r="BA895" s="298"/>
      <c r="BB895" s="299"/>
      <c r="BC895" s="296"/>
      <c r="BD895" s="297"/>
      <c r="BE895" s="296"/>
      <c r="BF895" s="297"/>
      <c r="BG895" s="298"/>
      <c r="BH895" s="299"/>
      <c r="BI895" s="298"/>
      <c r="BJ895" s="299"/>
      <c r="BK895" s="296"/>
      <c r="BL895" s="297"/>
      <c r="BM895" s="296"/>
      <c r="BN895" s="297"/>
      <c r="BO895" s="321"/>
      <c r="BP895" s="322"/>
      <c r="BQ895" s="323"/>
      <c r="BR895" s="66"/>
      <c r="BS895" s="301"/>
      <c r="BT895" s="302"/>
      <c r="BU895" s="303"/>
      <c r="BV895" s="303"/>
      <c r="BW895" s="303"/>
      <c r="BX895" s="303"/>
      <c r="BY895" s="303"/>
      <c r="BZ895" s="303"/>
      <c r="CA895" s="303"/>
      <c r="CB895" s="293"/>
      <c r="CC895" s="294"/>
      <c r="CD895" s="294"/>
      <c r="CE895" s="294"/>
      <c r="CF895" s="294"/>
      <c r="CG895" s="294"/>
      <c r="CH895" s="295"/>
      <c r="CI895" s="62">
        <f t="shared" si="42"/>
        <v>0</v>
      </c>
    </row>
    <row r="896" spans="1:87" ht="35.1" customHeight="1" x14ac:dyDescent="0.25">
      <c r="A896" s="40">
        <f t="shared" si="44"/>
        <v>884</v>
      </c>
      <c r="B896" s="304"/>
      <c r="C896" s="304"/>
      <c r="D896" s="305"/>
      <c r="E896" s="305"/>
      <c r="F896" s="305"/>
      <c r="G896" s="306"/>
      <c r="H896" s="307"/>
      <c r="I896" s="47"/>
      <c r="J896" s="72"/>
      <c r="K896" s="308"/>
      <c r="L896" s="308"/>
      <c r="M896" s="309"/>
      <c r="N896" s="309"/>
      <c r="O896" s="310"/>
      <c r="P896" s="310"/>
      <c r="Q896" s="311"/>
      <c r="R896" s="311"/>
      <c r="S896" s="298"/>
      <c r="T896" s="299"/>
      <c r="U896" s="298"/>
      <c r="V896" s="299"/>
      <c r="W896" s="312"/>
      <c r="X896" s="313"/>
      <c r="Y896" s="312"/>
      <c r="Z896" s="313"/>
      <c r="AA896" s="298"/>
      <c r="AB896" s="299"/>
      <c r="AC896" s="298"/>
      <c r="AD896" s="299"/>
      <c r="AE896" s="312"/>
      <c r="AF896" s="313"/>
      <c r="AG896" s="312"/>
      <c r="AH896" s="313"/>
      <c r="AI896" s="298"/>
      <c r="AJ896" s="299"/>
      <c r="AK896" s="298"/>
      <c r="AL896" s="299"/>
      <c r="AM896" s="312"/>
      <c r="AN896" s="313"/>
      <c r="AO896" s="312"/>
      <c r="AP896" s="313"/>
      <c r="AQ896" s="298"/>
      <c r="AR896" s="299"/>
      <c r="AS896" s="298"/>
      <c r="AT896" s="299"/>
      <c r="AU896" s="312"/>
      <c r="AV896" s="313"/>
      <c r="AW896" s="312"/>
      <c r="AX896" s="313"/>
      <c r="AY896" s="298"/>
      <c r="AZ896" s="299"/>
      <c r="BA896" s="298"/>
      <c r="BB896" s="299"/>
      <c r="BC896" s="312"/>
      <c r="BD896" s="313"/>
      <c r="BE896" s="312"/>
      <c r="BF896" s="313"/>
      <c r="BG896" s="298"/>
      <c r="BH896" s="299"/>
      <c r="BI896" s="298"/>
      <c r="BJ896" s="299"/>
      <c r="BK896" s="312"/>
      <c r="BL896" s="313"/>
      <c r="BM896" s="312"/>
      <c r="BN896" s="313"/>
      <c r="BO896" s="300"/>
      <c r="BP896" s="300"/>
      <c r="BQ896" s="300"/>
      <c r="BR896" s="66"/>
      <c r="BS896" s="314"/>
      <c r="BT896" s="315"/>
      <c r="BU896" s="303"/>
      <c r="BV896" s="303"/>
      <c r="BW896" s="303"/>
      <c r="BX896" s="303"/>
      <c r="BY896" s="303"/>
      <c r="BZ896" s="303"/>
      <c r="CA896" s="303"/>
      <c r="CB896" s="293"/>
      <c r="CC896" s="294"/>
      <c r="CD896" s="294"/>
      <c r="CE896" s="294"/>
      <c r="CF896" s="294"/>
      <c r="CG896" s="294"/>
      <c r="CH896" s="295"/>
      <c r="CI896" s="62">
        <f t="shared" si="42"/>
        <v>0</v>
      </c>
    </row>
    <row r="897" spans="1:87" ht="35.1" customHeight="1" x14ac:dyDescent="0.25">
      <c r="A897" s="40">
        <f t="shared" si="44"/>
        <v>885</v>
      </c>
      <c r="B897" s="305"/>
      <c r="C897" s="305"/>
      <c r="D897" s="316"/>
      <c r="E897" s="316"/>
      <c r="F897" s="316"/>
      <c r="G897" s="317"/>
      <c r="H897" s="318"/>
      <c r="I897" s="47"/>
      <c r="J897" s="71"/>
      <c r="K897" s="308"/>
      <c r="L897" s="308"/>
      <c r="M897" s="319"/>
      <c r="N897" s="319"/>
      <c r="O897" s="310"/>
      <c r="P897" s="310"/>
      <c r="Q897" s="320"/>
      <c r="R897" s="320"/>
      <c r="S897" s="298"/>
      <c r="T897" s="299"/>
      <c r="U897" s="298"/>
      <c r="V897" s="299"/>
      <c r="W897" s="296"/>
      <c r="X897" s="297"/>
      <c r="Y897" s="296"/>
      <c r="Z897" s="297"/>
      <c r="AA897" s="298"/>
      <c r="AB897" s="299"/>
      <c r="AC897" s="298"/>
      <c r="AD897" s="299"/>
      <c r="AE897" s="296"/>
      <c r="AF897" s="297"/>
      <c r="AG897" s="296"/>
      <c r="AH897" s="297"/>
      <c r="AI897" s="298"/>
      <c r="AJ897" s="299"/>
      <c r="AK897" s="298"/>
      <c r="AL897" s="299"/>
      <c r="AM897" s="296"/>
      <c r="AN897" s="297"/>
      <c r="AO897" s="296"/>
      <c r="AP897" s="297"/>
      <c r="AQ897" s="298"/>
      <c r="AR897" s="299"/>
      <c r="AS897" s="298"/>
      <c r="AT897" s="299"/>
      <c r="AU897" s="296"/>
      <c r="AV897" s="297"/>
      <c r="AW897" s="296"/>
      <c r="AX897" s="297"/>
      <c r="AY897" s="298"/>
      <c r="AZ897" s="299"/>
      <c r="BA897" s="298"/>
      <c r="BB897" s="299"/>
      <c r="BC897" s="296"/>
      <c r="BD897" s="297"/>
      <c r="BE897" s="296"/>
      <c r="BF897" s="297"/>
      <c r="BG897" s="298"/>
      <c r="BH897" s="299"/>
      <c r="BI897" s="298"/>
      <c r="BJ897" s="299"/>
      <c r="BK897" s="296"/>
      <c r="BL897" s="297"/>
      <c r="BM897" s="296"/>
      <c r="BN897" s="297"/>
      <c r="BO897" s="300"/>
      <c r="BP897" s="300"/>
      <c r="BQ897" s="300"/>
      <c r="BR897" s="66"/>
      <c r="BS897" s="301"/>
      <c r="BT897" s="302"/>
      <c r="BU897" s="303"/>
      <c r="BV897" s="303"/>
      <c r="BW897" s="303"/>
      <c r="BX897" s="303"/>
      <c r="BY897" s="303"/>
      <c r="BZ897" s="303"/>
      <c r="CA897" s="303"/>
      <c r="CB897" s="293"/>
      <c r="CC897" s="294"/>
      <c r="CD897" s="294"/>
      <c r="CE897" s="294"/>
      <c r="CF897" s="294"/>
      <c r="CG897" s="294"/>
      <c r="CH897" s="295"/>
      <c r="CI897" s="62">
        <f t="shared" si="42"/>
        <v>0</v>
      </c>
    </row>
    <row r="898" spans="1:87" ht="35.1" customHeight="1" x14ac:dyDescent="0.25">
      <c r="A898" s="40">
        <f t="shared" si="44"/>
        <v>886</v>
      </c>
      <c r="B898" s="304"/>
      <c r="C898" s="304"/>
      <c r="D898" s="305"/>
      <c r="E898" s="305"/>
      <c r="F898" s="305"/>
      <c r="G898" s="306"/>
      <c r="H898" s="307"/>
      <c r="I898" s="47"/>
      <c r="J898" s="72"/>
      <c r="K898" s="308"/>
      <c r="L898" s="308"/>
      <c r="M898" s="309"/>
      <c r="N898" s="309"/>
      <c r="O898" s="310"/>
      <c r="P898" s="310"/>
      <c r="Q898" s="311"/>
      <c r="R898" s="311"/>
      <c r="S898" s="298"/>
      <c r="T898" s="299"/>
      <c r="U898" s="298"/>
      <c r="V898" s="299"/>
      <c r="W898" s="312"/>
      <c r="X898" s="313"/>
      <c r="Y898" s="312"/>
      <c r="Z898" s="313"/>
      <c r="AA898" s="298"/>
      <c r="AB898" s="299"/>
      <c r="AC898" s="298"/>
      <c r="AD898" s="299"/>
      <c r="AE898" s="312"/>
      <c r="AF898" s="313"/>
      <c r="AG898" s="312"/>
      <c r="AH898" s="313"/>
      <c r="AI898" s="298"/>
      <c r="AJ898" s="299"/>
      <c r="AK898" s="298"/>
      <c r="AL898" s="299"/>
      <c r="AM898" s="312"/>
      <c r="AN898" s="313"/>
      <c r="AO898" s="312"/>
      <c r="AP898" s="313"/>
      <c r="AQ898" s="298"/>
      <c r="AR898" s="299"/>
      <c r="AS898" s="298"/>
      <c r="AT898" s="299"/>
      <c r="AU898" s="312"/>
      <c r="AV898" s="313"/>
      <c r="AW898" s="312"/>
      <c r="AX898" s="313"/>
      <c r="AY898" s="298"/>
      <c r="AZ898" s="299"/>
      <c r="BA898" s="298"/>
      <c r="BB898" s="299"/>
      <c r="BC898" s="312"/>
      <c r="BD898" s="313"/>
      <c r="BE898" s="312"/>
      <c r="BF898" s="313"/>
      <c r="BG898" s="298"/>
      <c r="BH898" s="299"/>
      <c r="BI898" s="298"/>
      <c r="BJ898" s="299"/>
      <c r="BK898" s="312"/>
      <c r="BL898" s="313"/>
      <c r="BM898" s="312"/>
      <c r="BN898" s="313"/>
      <c r="BO898" s="300"/>
      <c r="BP898" s="300"/>
      <c r="BQ898" s="300"/>
      <c r="BR898" s="66"/>
      <c r="BS898" s="314"/>
      <c r="BT898" s="315"/>
      <c r="BU898" s="303"/>
      <c r="BV898" s="303"/>
      <c r="BW898" s="303"/>
      <c r="BX898" s="303"/>
      <c r="BY898" s="303"/>
      <c r="BZ898" s="303"/>
      <c r="CA898" s="303"/>
      <c r="CB898" s="293"/>
      <c r="CC898" s="294"/>
      <c r="CD898" s="294"/>
      <c r="CE898" s="294"/>
      <c r="CF898" s="294"/>
      <c r="CG898" s="294"/>
      <c r="CH898" s="295"/>
      <c r="CI898" s="62">
        <f t="shared" si="42"/>
        <v>0</v>
      </c>
    </row>
    <row r="899" spans="1:87" ht="35.1" customHeight="1" x14ac:dyDescent="0.25">
      <c r="A899" s="40">
        <f t="shared" si="44"/>
        <v>887</v>
      </c>
      <c r="B899" s="305"/>
      <c r="C899" s="305"/>
      <c r="D899" s="316"/>
      <c r="E899" s="316"/>
      <c r="F899" s="316"/>
      <c r="G899" s="317"/>
      <c r="H899" s="318"/>
      <c r="I899" s="47"/>
      <c r="J899" s="71"/>
      <c r="K899" s="308"/>
      <c r="L899" s="308"/>
      <c r="M899" s="319"/>
      <c r="N899" s="319"/>
      <c r="O899" s="310"/>
      <c r="P899" s="310"/>
      <c r="Q899" s="320"/>
      <c r="R899" s="320"/>
      <c r="S899" s="298"/>
      <c r="T899" s="299"/>
      <c r="U899" s="298"/>
      <c r="V899" s="299"/>
      <c r="W899" s="296"/>
      <c r="X899" s="297"/>
      <c r="Y899" s="296"/>
      <c r="Z899" s="297"/>
      <c r="AA899" s="298"/>
      <c r="AB899" s="299"/>
      <c r="AC899" s="298"/>
      <c r="AD899" s="299"/>
      <c r="AE899" s="296"/>
      <c r="AF899" s="297"/>
      <c r="AG899" s="296"/>
      <c r="AH899" s="297"/>
      <c r="AI899" s="298"/>
      <c r="AJ899" s="299"/>
      <c r="AK899" s="298"/>
      <c r="AL899" s="299"/>
      <c r="AM899" s="296"/>
      <c r="AN899" s="297"/>
      <c r="AO899" s="296"/>
      <c r="AP899" s="297"/>
      <c r="AQ899" s="298"/>
      <c r="AR899" s="299"/>
      <c r="AS899" s="298"/>
      <c r="AT899" s="299"/>
      <c r="AU899" s="296"/>
      <c r="AV899" s="297"/>
      <c r="AW899" s="296"/>
      <c r="AX899" s="297"/>
      <c r="AY899" s="298"/>
      <c r="AZ899" s="299"/>
      <c r="BA899" s="298"/>
      <c r="BB899" s="299"/>
      <c r="BC899" s="296"/>
      <c r="BD899" s="297"/>
      <c r="BE899" s="296"/>
      <c r="BF899" s="297"/>
      <c r="BG899" s="298"/>
      <c r="BH899" s="299"/>
      <c r="BI899" s="298"/>
      <c r="BJ899" s="299"/>
      <c r="BK899" s="296"/>
      <c r="BL899" s="297"/>
      <c r="BM899" s="296"/>
      <c r="BN899" s="297"/>
      <c r="BO899" s="300"/>
      <c r="BP899" s="300"/>
      <c r="BQ899" s="300"/>
      <c r="BR899" s="66"/>
      <c r="BS899" s="301"/>
      <c r="BT899" s="302"/>
      <c r="BU899" s="303"/>
      <c r="BV899" s="303"/>
      <c r="BW899" s="303"/>
      <c r="BX899" s="303"/>
      <c r="BY899" s="303"/>
      <c r="BZ899" s="303"/>
      <c r="CA899" s="303"/>
      <c r="CB899" s="293"/>
      <c r="CC899" s="294"/>
      <c r="CD899" s="294"/>
      <c r="CE899" s="294"/>
      <c r="CF899" s="294"/>
      <c r="CG899" s="294"/>
      <c r="CH899" s="295"/>
      <c r="CI899" s="62">
        <f t="shared" si="42"/>
        <v>0</v>
      </c>
    </row>
    <row r="900" spans="1:87" ht="35.1" customHeight="1" x14ac:dyDescent="0.25">
      <c r="A900" s="40">
        <f t="shared" si="44"/>
        <v>888</v>
      </c>
      <c r="B900" s="304"/>
      <c r="C900" s="304"/>
      <c r="D900" s="305"/>
      <c r="E900" s="305"/>
      <c r="F900" s="305"/>
      <c r="G900" s="306"/>
      <c r="H900" s="307"/>
      <c r="I900" s="47"/>
      <c r="J900" s="72"/>
      <c r="K900" s="308"/>
      <c r="L900" s="308"/>
      <c r="M900" s="309"/>
      <c r="N900" s="309"/>
      <c r="O900" s="310"/>
      <c r="P900" s="310"/>
      <c r="Q900" s="311"/>
      <c r="R900" s="311"/>
      <c r="S900" s="298"/>
      <c r="T900" s="299"/>
      <c r="U900" s="298"/>
      <c r="V900" s="299"/>
      <c r="W900" s="312"/>
      <c r="X900" s="313"/>
      <c r="Y900" s="312"/>
      <c r="Z900" s="313"/>
      <c r="AA900" s="298"/>
      <c r="AB900" s="299"/>
      <c r="AC900" s="298"/>
      <c r="AD900" s="299"/>
      <c r="AE900" s="312"/>
      <c r="AF900" s="313"/>
      <c r="AG900" s="312"/>
      <c r="AH900" s="313"/>
      <c r="AI900" s="298"/>
      <c r="AJ900" s="299"/>
      <c r="AK900" s="298"/>
      <c r="AL900" s="299"/>
      <c r="AM900" s="312"/>
      <c r="AN900" s="313"/>
      <c r="AO900" s="312"/>
      <c r="AP900" s="313"/>
      <c r="AQ900" s="298"/>
      <c r="AR900" s="299"/>
      <c r="AS900" s="298"/>
      <c r="AT900" s="299"/>
      <c r="AU900" s="312"/>
      <c r="AV900" s="313"/>
      <c r="AW900" s="312"/>
      <c r="AX900" s="313"/>
      <c r="AY900" s="298"/>
      <c r="AZ900" s="299"/>
      <c r="BA900" s="298"/>
      <c r="BB900" s="299"/>
      <c r="BC900" s="312"/>
      <c r="BD900" s="313"/>
      <c r="BE900" s="312"/>
      <c r="BF900" s="313"/>
      <c r="BG900" s="298"/>
      <c r="BH900" s="299"/>
      <c r="BI900" s="298"/>
      <c r="BJ900" s="299"/>
      <c r="BK900" s="312"/>
      <c r="BL900" s="313"/>
      <c r="BM900" s="312"/>
      <c r="BN900" s="313"/>
      <c r="BO900" s="300"/>
      <c r="BP900" s="300"/>
      <c r="BQ900" s="300"/>
      <c r="BR900" s="66"/>
      <c r="BS900" s="314"/>
      <c r="BT900" s="315"/>
      <c r="BU900" s="303"/>
      <c r="BV900" s="303"/>
      <c r="BW900" s="303"/>
      <c r="BX900" s="303"/>
      <c r="BY900" s="303"/>
      <c r="BZ900" s="303"/>
      <c r="CA900" s="303"/>
      <c r="CB900" s="293"/>
      <c r="CC900" s="294"/>
      <c r="CD900" s="294"/>
      <c r="CE900" s="294"/>
      <c r="CF900" s="294"/>
      <c r="CG900" s="294"/>
      <c r="CH900" s="295"/>
      <c r="CI900" s="62">
        <f t="shared" si="42"/>
        <v>0</v>
      </c>
    </row>
    <row r="901" spans="1:87" ht="35.1" customHeight="1" x14ac:dyDescent="0.25">
      <c r="A901" s="40">
        <f t="shared" si="44"/>
        <v>889</v>
      </c>
      <c r="B901" s="305"/>
      <c r="C901" s="305"/>
      <c r="D901" s="316"/>
      <c r="E901" s="316"/>
      <c r="F901" s="316"/>
      <c r="G901" s="317"/>
      <c r="H901" s="318"/>
      <c r="I901" s="47"/>
      <c r="J901" s="71"/>
      <c r="K901" s="308"/>
      <c r="L901" s="308"/>
      <c r="M901" s="319"/>
      <c r="N901" s="319"/>
      <c r="O901" s="310"/>
      <c r="P901" s="310"/>
      <c r="Q901" s="320"/>
      <c r="R901" s="320"/>
      <c r="S901" s="298"/>
      <c r="T901" s="299"/>
      <c r="U901" s="298"/>
      <c r="V901" s="299"/>
      <c r="W901" s="296"/>
      <c r="X901" s="297"/>
      <c r="Y901" s="296"/>
      <c r="Z901" s="297"/>
      <c r="AA901" s="298"/>
      <c r="AB901" s="299"/>
      <c r="AC901" s="298"/>
      <c r="AD901" s="299"/>
      <c r="AE901" s="296"/>
      <c r="AF901" s="297"/>
      <c r="AG901" s="296"/>
      <c r="AH901" s="297"/>
      <c r="AI901" s="298"/>
      <c r="AJ901" s="299"/>
      <c r="AK901" s="298"/>
      <c r="AL901" s="299"/>
      <c r="AM901" s="296"/>
      <c r="AN901" s="297"/>
      <c r="AO901" s="296"/>
      <c r="AP901" s="297"/>
      <c r="AQ901" s="298"/>
      <c r="AR901" s="299"/>
      <c r="AS901" s="298"/>
      <c r="AT901" s="299"/>
      <c r="AU901" s="296"/>
      <c r="AV901" s="297"/>
      <c r="AW901" s="296"/>
      <c r="AX901" s="297"/>
      <c r="AY901" s="298"/>
      <c r="AZ901" s="299"/>
      <c r="BA901" s="298"/>
      <c r="BB901" s="299"/>
      <c r="BC901" s="296"/>
      <c r="BD901" s="297"/>
      <c r="BE901" s="296"/>
      <c r="BF901" s="297"/>
      <c r="BG901" s="298"/>
      <c r="BH901" s="299"/>
      <c r="BI901" s="298"/>
      <c r="BJ901" s="299"/>
      <c r="BK901" s="296"/>
      <c r="BL901" s="297"/>
      <c r="BM901" s="296"/>
      <c r="BN901" s="297"/>
      <c r="BO901" s="300"/>
      <c r="BP901" s="300"/>
      <c r="BQ901" s="300"/>
      <c r="BR901" s="66"/>
      <c r="BS901" s="301"/>
      <c r="BT901" s="302"/>
      <c r="BU901" s="303"/>
      <c r="BV901" s="303"/>
      <c r="BW901" s="303"/>
      <c r="BX901" s="303"/>
      <c r="BY901" s="303"/>
      <c r="BZ901" s="303"/>
      <c r="CA901" s="303"/>
      <c r="CB901" s="293"/>
      <c r="CC901" s="294"/>
      <c r="CD901" s="294"/>
      <c r="CE901" s="294"/>
      <c r="CF901" s="294"/>
      <c r="CG901" s="294"/>
      <c r="CH901" s="295"/>
      <c r="CI901" s="62">
        <f t="shared" si="42"/>
        <v>0</v>
      </c>
    </row>
    <row r="902" spans="1:87" ht="35.1" customHeight="1" x14ac:dyDescent="0.25">
      <c r="A902" s="40">
        <f t="shared" si="44"/>
        <v>890</v>
      </c>
      <c r="B902" s="304"/>
      <c r="C902" s="304"/>
      <c r="D902" s="305"/>
      <c r="E902" s="305"/>
      <c r="F902" s="305"/>
      <c r="G902" s="306"/>
      <c r="H902" s="307"/>
      <c r="I902" s="47"/>
      <c r="J902" s="72"/>
      <c r="K902" s="308"/>
      <c r="L902" s="308"/>
      <c r="M902" s="309"/>
      <c r="N902" s="309"/>
      <c r="O902" s="310"/>
      <c r="P902" s="310"/>
      <c r="Q902" s="311"/>
      <c r="R902" s="311"/>
      <c r="S902" s="298"/>
      <c r="T902" s="299"/>
      <c r="U902" s="298"/>
      <c r="V902" s="299"/>
      <c r="W902" s="312"/>
      <c r="X902" s="313"/>
      <c r="Y902" s="312"/>
      <c r="Z902" s="313"/>
      <c r="AA902" s="298"/>
      <c r="AB902" s="299"/>
      <c r="AC902" s="298"/>
      <c r="AD902" s="299"/>
      <c r="AE902" s="312"/>
      <c r="AF902" s="313"/>
      <c r="AG902" s="312"/>
      <c r="AH902" s="313"/>
      <c r="AI902" s="298"/>
      <c r="AJ902" s="299"/>
      <c r="AK902" s="298"/>
      <c r="AL902" s="299"/>
      <c r="AM902" s="312"/>
      <c r="AN902" s="313"/>
      <c r="AO902" s="312"/>
      <c r="AP902" s="313"/>
      <c r="AQ902" s="298"/>
      <c r="AR902" s="299"/>
      <c r="AS902" s="298"/>
      <c r="AT902" s="299"/>
      <c r="AU902" s="312"/>
      <c r="AV902" s="313"/>
      <c r="AW902" s="312"/>
      <c r="AX902" s="313"/>
      <c r="AY902" s="298"/>
      <c r="AZ902" s="299"/>
      <c r="BA902" s="298"/>
      <c r="BB902" s="299"/>
      <c r="BC902" s="312"/>
      <c r="BD902" s="313"/>
      <c r="BE902" s="312"/>
      <c r="BF902" s="313"/>
      <c r="BG902" s="298"/>
      <c r="BH902" s="299"/>
      <c r="BI902" s="298"/>
      <c r="BJ902" s="299"/>
      <c r="BK902" s="312"/>
      <c r="BL902" s="313"/>
      <c r="BM902" s="312"/>
      <c r="BN902" s="313"/>
      <c r="BO902" s="300"/>
      <c r="BP902" s="300"/>
      <c r="BQ902" s="300"/>
      <c r="BR902" s="66"/>
      <c r="BS902" s="314"/>
      <c r="BT902" s="315"/>
      <c r="BU902" s="303"/>
      <c r="BV902" s="303"/>
      <c r="BW902" s="303"/>
      <c r="BX902" s="303"/>
      <c r="BY902" s="303"/>
      <c r="BZ902" s="303"/>
      <c r="CA902" s="303"/>
      <c r="CB902" s="293"/>
      <c r="CC902" s="294"/>
      <c r="CD902" s="294"/>
      <c r="CE902" s="294"/>
      <c r="CF902" s="294"/>
      <c r="CG902" s="294"/>
      <c r="CH902" s="295"/>
      <c r="CI902" s="62">
        <f t="shared" si="42"/>
        <v>0</v>
      </c>
    </row>
    <row r="903" spans="1:87" ht="35.1" customHeight="1" x14ac:dyDescent="0.25">
      <c r="A903" s="40">
        <f t="shared" si="44"/>
        <v>891</v>
      </c>
      <c r="B903" s="305"/>
      <c r="C903" s="305"/>
      <c r="D903" s="316"/>
      <c r="E903" s="316"/>
      <c r="F903" s="316"/>
      <c r="G903" s="317"/>
      <c r="H903" s="318"/>
      <c r="I903" s="47"/>
      <c r="J903" s="71"/>
      <c r="K903" s="308"/>
      <c r="L903" s="308"/>
      <c r="M903" s="319"/>
      <c r="N903" s="319"/>
      <c r="O903" s="310"/>
      <c r="P903" s="310"/>
      <c r="Q903" s="320"/>
      <c r="R903" s="320"/>
      <c r="S903" s="298"/>
      <c r="T903" s="299"/>
      <c r="U903" s="298"/>
      <c r="V903" s="299"/>
      <c r="W903" s="296"/>
      <c r="X903" s="297"/>
      <c r="Y903" s="296"/>
      <c r="Z903" s="297"/>
      <c r="AA903" s="298"/>
      <c r="AB903" s="299"/>
      <c r="AC903" s="298"/>
      <c r="AD903" s="299"/>
      <c r="AE903" s="296"/>
      <c r="AF903" s="297"/>
      <c r="AG903" s="296"/>
      <c r="AH903" s="297"/>
      <c r="AI903" s="298"/>
      <c r="AJ903" s="299"/>
      <c r="AK903" s="298"/>
      <c r="AL903" s="299"/>
      <c r="AM903" s="296"/>
      <c r="AN903" s="297"/>
      <c r="AO903" s="296"/>
      <c r="AP903" s="297"/>
      <c r="AQ903" s="298"/>
      <c r="AR903" s="299"/>
      <c r="AS903" s="298"/>
      <c r="AT903" s="299"/>
      <c r="AU903" s="296"/>
      <c r="AV903" s="297"/>
      <c r="AW903" s="296"/>
      <c r="AX903" s="297"/>
      <c r="AY903" s="298"/>
      <c r="AZ903" s="299"/>
      <c r="BA903" s="298"/>
      <c r="BB903" s="299"/>
      <c r="BC903" s="296"/>
      <c r="BD903" s="297"/>
      <c r="BE903" s="296"/>
      <c r="BF903" s="297"/>
      <c r="BG903" s="298"/>
      <c r="BH903" s="299"/>
      <c r="BI903" s="298"/>
      <c r="BJ903" s="299"/>
      <c r="BK903" s="296"/>
      <c r="BL903" s="297"/>
      <c r="BM903" s="296"/>
      <c r="BN903" s="297"/>
      <c r="BO903" s="300"/>
      <c r="BP903" s="300"/>
      <c r="BQ903" s="300"/>
      <c r="BR903" s="66"/>
      <c r="BS903" s="301"/>
      <c r="BT903" s="302"/>
      <c r="BU903" s="303"/>
      <c r="BV903" s="303"/>
      <c r="BW903" s="303"/>
      <c r="BX903" s="303"/>
      <c r="BY903" s="303"/>
      <c r="BZ903" s="303"/>
      <c r="CA903" s="303"/>
      <c r="CB903" s="293"/>
      <c r="CC903" s="294"/>
      <c r="CD903" s="294"/>
      <c r="CE903" s="294"/>
      <c r="CF903" s="294"/>
      <c r="CG903" s="294"/>
      <c r="CH903" s="295"/>
      <c r="CI903" s="62">
        <f t="shared" si="42"/>
        <v>0</v>
      </c>
    </row>
    <row r="904" spans="1:87" ht="35.1" customHeight="1" x14ac:dyDescent="0.25">
      <c r="A904" s="40">
        <f t="shared" si="44"/>
        <v>892</v>
      </c>
      <c r="B904" s="304"/>
      <c r="C904" s="304"/>
      <c r="D904" s="305"/>
      <c r="E904" s="305"/>
      <c r="F904" s="305"/>
      <c r="G904" s="306"/>
      <c r="H904" s="307"/>
      <c r="I904" s="47"/>
      <c r="J904" s="72"/>
      <c r="K904" s="308"/>
      <c r="L904" s="308"/>
      <c r="M904" s="309"/>
      <c r="N904" s="309"/>
      <c r="O904" s="310"/>
      <c r="P904" s="310"/>
      <c r="Q904" s="311"/>
      <c r="R904" s="311"/>
      <c r="S904" s="298"/>
      <c r="T904" s="299"/>
      <c r="U904" s="298"/>
      <c r="V904" s="299"/>
      <c r="W904" s="312"/>
      <c r="X904" s="313"/>
      <c r="Y904" s="312"/>
      <c r="Z904" s="313"/>
      <c r="AA904" s="298"/>
      <c r="AB904" s="299"/>
      <c r="AC904" s="298"/>
      <c r="AD904" s="299"/>
      <c r="AE904" s="312"/>
      <c r="AF904" s="313"/>
      <c r="AG904" s="312"/>
      <c r="AH904" s="313"/>
      <c r="AI904" s="298"/>
      <c r="AJ904" s="299"/>
      <c r="AK904" s="298"/>
      <c r="AL904" s="299"/>
      <c r="AM904" s="312"/>
      <c r="AN904" s="313"/>
      <c r="AO904" s="312"/>
      <c r="AP904" s="313"/>
      <c r="AQ904" s="298"/>
      <c r="AR904" s="299"/>
      <c r="AS904" s="298"/>
      <c r="AT904" s="299"/>
      <c r="AU904" s="312"/>
      <c r="AV904" s="313"/>
      <c r="AW904" s="312"/>
      <c r="AX904" s="313"/>
      <c r="AY904" s="298"/>
      <c r="AZ904" s="299"/>
      <c r="BA904" s="298"/>
      <c r="BB904" s="299"/>
      <c r="BC904" s="312"/>
      <c r="BD904" s="313"/>
      <c r="BE904" s="312"/>
      <c r="BF904" s="313"/>
      <c r="BG904" s="298"/>
      <c r="BH904" s="299"/>
      <c r="BI904" s="298"/>
      <c r="BJ904" s="299"/>
      <c r="BK904" s="312"/>
      <c r="BL904" s="313"/>
      <c r="BM904" s="312"/>
      <c r="BN904" s="313"/>
      <c r="BO904" s="300"/>
      <c r="BP904" s="300"/>
      <c r="BQ904" s="300"/>
      <c r="BR904" s="66"/>
      <c r="BS904" s="314"/>
      <c r="BT904" s="315"/>
      <c r="BU904" s="303"/>
      <c r="BV904" s="303"/>
      <c r="BW904" s="303"/>
      <c r="BX904" s="303"/>
      <c r="BY904" s="303"/>
      <c r="BZ904" s="303"/>
      <c r="CA904" s="303"/>
      <c r="CB904" s="293"/>
      <c r="CC904" s="294"/>
      <c r="CD904" s="294"/>
      <c r="CE904" s="294"/>
      <c r="CF904" s="294"/>
      <c r="CG904" s="294"/>
      <c r="CH904" s="295"/>
      <c r="CI904" s="62">
        <f t="shared" si="42"/>
        <v>0</v>
      </c>
    </row>
    <row r="905" spans="1:87" ht="35.1" customHeight="1" x14ac:dyDescent="0.25">
      <c r="A905" s="40">
        <f t="shared" si="44"/>
        <v>893</v>
      </c>
      <c r="B905" s="305"/>
      <c r="C905" s="305"/>
      <c r="D905" s="316"/>
      <c r="E905" s="316"/>
      <c r="F905" s="316"/>
      <c r="G905" s="317"/>
      <c r="H905" s="318"/>
      <c r="I905" s="47"/>
      <c r="J905" s="71"/>
      <c r="K905" s="308"/>
      <c r="L905" s="308"/>
      <c r="M905" s="319"/>
      <c r="N905" s="319"/>
      <c r="O905" s="310"/>
      <c r="P905" s="310"/>
      <c r="Q905" s="320"/>
      <c r="R905" s="320"/>
      <c r="S905" s="298"/>
      <c r="T905" s="299"/>
      <c r="U905" s="298"/>
      <c r="V905" s="299"/>
      <c r="W905" s="296"/>
      <c r="X905" s="297"/>
      <c r="Y905" s="296"/>
      <c r="Z905" s="297"/>
      <c r="AA905" s="298"/>
      <c r="AB905" s="299"/>
      <c r="AC905" s="298"/>
      <c r="AD905" s="299"/>
      <c r="AE905" s="296"/>
      <c r="AF905" s="297"/>
      <c r="AG905" s="296"/>
      <c r="AH905" s="297"/>
      <c r="AI905" s="298"/>
      <c r="AJ905" s="299"/>
      <c r="AK905" s="298"/>
      <c r="AL905" s="299"/>
      <c r="AM905" s="296"/>
      <c r="AN905" s="297"/>
      <c r="AO905" s="296"/>
      <c r="AP905" s="297"/>
      <c r="AQ905" s="298"/>
      <c r="AR905" s="299"/>
      <c r="AS905" s="298"/>
      <c r="AT905" s="299"/>
      <c r="AU905" s="296"/>
      <c r="AV905" s="297"/>
      <c r="AW905" s="296"/>
      <c r="AX905" s="297"/>
      <c r="AY905" s="298"/>
      <c r="AZ905" s="299"/>
      <c r="BA905" s="298"/>
      <c r="BB905" s="299"/>
      <c r="BC905" s="296"/>
      <c r="BD905" s="297"/>
      <c r="BE905" s="296"/>
      <c r="BF905" s="297"/>
      <c r="BG905" s="298"/>
      <c r="BH905" s="299"/>
      <c r="BI905" s="298"/>
      <c r="BJ905" s="299"/>
      <c r="BK905" s="296"/>
      <c r="BL905" s="297"/>
      <c r="BM905" s="296"/>
      <c r="BN905" s="297"/>
      <c r="BO905" s="300"/>
      <c r="BP905" s="300"/>
      <c r="BQ905" s="300"/>
      <c r="BR905" s="66"/>
      <c r="BS905" s="301"/>
      <c r="BT905" s="302"/>
      <c r="BU905" s="303"/>
      <c r="BV905" s="303"/>
      <c r="BW905" s="303"/>
      <c r="BX905" s="303"/>
      <c r="BY905" s="303"/>
      <c r="BZ905" s="303"/>
      <c r="CA905" s="303"/>
      <c r="CB905" s="293"/>
      <c r="CC905" s="294"/>
      <c r="CD905" s="294"/>
      <c r="CE905" s="294"/>
      <c r="CF905" s="294"/>
      <c r="CG905" s="294"/>
      <c r="CH905" s="295"/>
      <c r="CI905" s="62">
        <f t="shared" si="42"/>
        <v>0</v>
      </c>
    </row>
    <row r="906" spans="1:87" ht="35.1" customHeight="1" x14ac:dyDescent="0.25">
      <c r="A906" s="40">
        <f t="shared" si="44"/>
        <v>894</v>
      </c>
      <c r="B906" s="304"/>
      <c r="C906" s="304"/>
      <c r="D906" s="305"/>
      <c r="E906" s="305"/>
      <c r="F906" s="305"/>
      <c r="G906" s="306"/>
      <c r="H906" s="307"/>
      <c r="I906" s="47"/>
      <c r="J906" s="72"/>
      <c r="K906" s="308"/>
      <c r="L906" s="308"/>
      <c r="M906" s="309"/>
      <c r="N906" s="309"/>
      <c r="O906" s="310"/>
      <c r="P906" s="310"/>
      <c r="Q906" s="311"/>
      <c r="R906" s="311"/>
      <c r="S906" s="298"/>
      <c r="T906" s="299"/>
      <c r="U906" s="298"/>
      <c r="V906" s="299"/>
      <c r="W906" s="312"/>
      <c r="X906" s="313"/>
      <c r="Y906" s="312"/>
      <c r="Z906" s="313"/>
      <c r="AA906" s="298"/>
      <c r="AB906" s="299"/>
      <c r="AC906" s="298"/>
      <c r="AD906" s="299"/>
      <c r="AE906" s="312"/>
      <c r="AF906" s="313"/>
      <c r="AG906" s="312"/>
      <c r="AH906" s="313"/>
      <c r="AI906" s="298"/>
      <c r="AJ906" s="299"/>
      <c r="AK906" s="298"/>
      <c r="AL906" s="299"/>
      <c r="AM906" s="312"/>
      <c r="AN906" s="313"/>
      <c r="AO906" s="312"/>
      <c r="AP906" s="313"/>
      <c r="AQ906" s="298"/>
      <c r="AR906" s="299"/>
      <c r="AS906" s="298"/>
      <c r="AT906" s="299"/>
      <c r="AU906" s="312"/>
      <c r="AV906" s="313"/>
      <c r="AW906" s="312"/>
      <c r="AX906" s="313"/>
      <c r="AY906" s="298"/>
      <c r="AZ906" s="299"/>
      <c r="BA906" s="298"/>
      <c r="BB906" s="299"/>
      <c r="BC906" s="312"/>
      <c r="BD906" s="313"/>
      <c r="BE906" s="312"/>
      <c r="BF906" s="313"/>
      <c r="BG906" s="298"/>
      <c r="BH906" s="299"/>
      <c r="BI906" s="298"/>
      <c r="BJ906" s="299"/>
      <c r="BK906" s="312"/>
      <c r="BL906" s="313"/>
      <c r="BM906" s="312"/>
      <c r="BN906" s="313"/>
      <c r="BO906" s="300"/>
      <c r="BP906" s="300"/>
      <c r="BQ906" s="300"/>
      <c r="BR906" s="66"/>
      <c r="BS906" s="314"/>
      <c r="BT906" s="315"/>
      <c r="BU906" s="303"/>
      <c r="BV906" s="303"/>
      <c r="BW906" s="303"/>
      <c r="BX906" s="303"/>
      <c r="BY906" s="303"/>
      <c r="BZ906" s="303"/>
      <c r="CA906" s="303"/>
      <c r="CB906" s="293"/>
      <c r="CC906" s="294"/>
      <c r="CD906" s="294"/>
      <c r="CE906" s="294"/>
      <c r="CF906" s="294"/>
      <c r="CG906" s="294"/>
      <c r="CH906" s="295"/>
      <c r="CI906" s="62">
        <f t="shared" si="42"/>
        <v>0</v>
      </c>
    </row>
    <row r="907" spans="1:87" ht="35.1" customHeight="1" x14ac:dyDescent="0.25">
      <c r="A907" s="40">
        <f t="shared" si="44"/>
        <v>895</v>
      </c>
      <c r="B907" s="305"/>
      <c r="C907" s="305"/>
      <c r="D907" s="316"/>
      <c r="E907" s="316"/>
      <c r="F907" s="316"/>
      <c r="G907" s="317"/>
      <c r="H907" s="318"/>
      <c r="I907" s="47"/>
      <c r="J907" s="71"/>
      <c r="K907" s="308"/>
      <c r="L907" s="308"/>
      <c r="M907" s="319"/>
      <c r="N907" s="319"/>
      <c r="O907" s="310"/>
      <c r="P907" s="310"/>
      <c r="Q907" s="320"/>
      <c r="R907" s="320"/>
      <c r="S907" s="298"/>
      <c r="T907" s="299"/>
      <c r="U907" s="298"/>
      <c r="V907" s="299"/>
      <c r="W907" s="296"/>
      <c r="X907" s="297"/>
      <c r="Y907" s="296"/>
      <c r="Z907" s="297"/>
      <c r="AA907" s="298"/>
      <c r="AB907" s="299"/>
      <c r="AC907" s="298"/>
      <c r="AD907" s="299"/>
      <c r="AE907" s="296"/>
      <c r="AF907" s="297"/>
      <c r="AG907" s="296"/>
      <c r="AH907" s="297"/>
      <c r="AI907" s="298"/>
      <c r="AJ907" s="299"/>
      <c r="AK907" s="298"/>
      <c r="AL907" s="299"/>
      <c r="AM907" s="296"/>
      <c r="AN907" s="297"/>
      <c r="AO907" s="296"/>
      <c r="AP907" s="297"/>
      <c r="AQ907" s="298"/>
      <c r="AR907" s="299"/>
      <c r="AS907" s="298"/>
      <c r="AT907" s="299"/>
      <c r="AU907" s="296"/>
      <c r="AV907" s="297"/>
      <c r="AW907" s="296"/>
      <c r="AX907" s="297"/>
      <c r="AY907" s="298"/>
      <c r="AZ907" s="299"/>
      <c r="BA907" s="298"/>
      <c r="BB907" s="299"/>
      <c r="BC907" s="296"/>
      <c r="BD907" s="297"/>
      <c r="BE907" s="296"/>
      <c r="BF907" s="297"/>
      <c r="BG907" s="298"/>
      <c r="BH907" s="299"/>
      <c r="BI907" s="298"/>
      <c r="BJ907" s="299"/>
      <c r="BK907" s="296"/>
      <c r="BL907" s="297"/>
      <c r="BM907" s="296"/>
      <c r="BN907" s="297"/>
      <c r="BO907" s="300"/>
      <c r="BP907" s="300"/>
      <c r="BQ907" s="300"/>
      <c r="BR907" s="66"/>
      <c r="BS907" s="301"/>
      <c r="BT907" s="302"/>
      <c r="BU907" s="303"/>
      <c r="BV907" s="303"/>
      <c r="BW907" s="303"/>
      <c r="BX907" s="303"/>
      <c r="BY907" s="303"/>
      <c r="BZ907" s="303"/>
      <c r="CA907" s="303"/>
      <c r="CB907" s="293"/>
      <c r="CC907" s="294"/>
      <c r="CD907" s="294"/>
      <c r="CE907" s="294"/>
      <c r="CF907" s="294"/>
      <c r="CG907" s="294"/>
      <c r="CH907" s="295"/>
      <c r="CI907" s="62">
        <f t="shared" si="42"/>
        <v>0</v>
      </c>
    </row>
    <row r="908" spans="1:87" ht="35.1" customHeight="1" x14ac:dyDescent="0.25">
      <c r="A908" s="40">
        <f t="shared" si="44"/>
        <v>896</v>
      </c>
      <c r="B908" s="304"/>
      <c r="C908" s="304"/>
      <c r="D908" s="305"/>
      <c r="E908" s="305"/>
      <c r="F908" s="305"/>
      <c r="G908" s="306"/>
      <c r="H908" s="307"/>
      <c r="I908" s="47"/>
      <c r="J908" s="72"/>
      <c r="K908" s="308"/>
      <c r="L908" s="308"/>
      <c r="M908" s="309"/>
      <c r="N908" s="309"/>
      <c r="O908" s="310"/>
      <c r="P908" s="310"/>
      <c r="Q908" s="311"/>
      <c r="R908" s="311"/>
      <c r="S908" s="298"/>
      <c r="T908" s="299"/>
      <c r="U908" s="298"/>
      <c r="V908" s="299"/>
      <c r="W908" s="312"/>
      <c r="X908" s="313"/>
      <c r="Y908" s="312"/>
      <c r="Z908" s="313"/>
      <c r="AA908" s="298"/>
      <c r="AB908" s="299"/>
      <c r="AC908" s="298"/>
      <c r="AD908" s="299"/>
      <c r="AE908" s="312"/>
      <c r="AF908" s="313"/>
      <c r="AG908" s="312"/>
      <c r="AH908" s="313"/>
      <c r="AI908" s="298"/>
      <c r="AJ908" s="299"/>
      <c r="AK908" s="298"/>
      <c r="AL908" s="299"/>
      <c r="AM908" s="312"/>
      <c r="AN908" s="313"/>
      <c r="AO908" s="312"/>
      <c r="AP908" s="313"/>
      <c r="AQ908" s="298"/>
      <c r="AR908" s="299"/>
      <c r="AS908" s="298"/>
      <c r="AT908" s="299"/>
      <c r="AU908" s="312"/>
      <c r="AV908" s="313"/>
      <c r="AW908" s="312"/>
      <c r="AX908" s="313"/>
      <c r="AY908" s="298"/>
      <c r="AZ908" s="299"/>
      <c r="BA908" s="298"/>
      <c r="BB908" s="299"/>
      <c r="BC908" s="312"/>
      <c r="BD908" s="313"/>
      <c r="BE908" s="312"/>
      <c r="BF908" s="313"/>
      <c r="BG908" s="298"/>
      <c r="BH908" s="299"/>
      <c r="BI908" s="298"/>
      <c r="BJ908" s="299"/>
      <c r="BK908" s="312"/>
      <c r="BL908" s="313"/>
      <c r="BM908" s="312"/>
      <c r="BN908" s="313"/>
      <c r="BO908" s="300"/>
      <c r="BP908" s="300"/>
      <c r="BQ908" s="300"/>
      <c r="BR908" s="66"/>
      <c r="BS908" s="314"/>
      <c r="BT908" s="315"/>
      <c r="BU908" s="303"/>
      <c r="BV908" s="303"/>
      <c r="BW908" s="303"/>
      <c r="BX908" s="303"/>
      <c r="BY908" s="303"/>
      <c r="BZ908" s="303"/>
      <c r="CA908" s="303"/>
      <c r="CB908" s="293"/>
      <c r="CC908" s="294"/>
      <c r="CD908" s="294"/>
      <c r="CE908" s="294"/>
      <c r="CF908" s="294"/>
      <c r="CG908" s="294"/>
      <c r="CH908" s="295"/>
      <c r="CI908" s="62">
        <f t="shared" si="42"/>
        <v>0</v>
      </c>
    </row>
    <row r="909" spans="1:87" ht="35.1" customHeight="1" x14ac:dyDescent="0.25">
      <c r="A909" s="40">
        <f>ROW(A897)</f>
        <v>897</v>
      </c>
      <c r="B909" s="305"/>
      <c r="C909" s="305"/>
      <c r="D909" s="316"/>
      <c r="E909" s="316"/>
      <c r="F909" s="316"/>
      <c r="G909" s="317"/>
      <c r="H909" s="318"/>
      <c r="I909" s="47"/>
      <c r="J909" s="71"/>
      <c r="K909" s="308"/>
      <c r="L909" s="308"/>
      <c r="M909" s="319"/>
      <c r="N909" s="319"/>
      <c r="O909" s="310"/>
      <c r="P909" s="310"/>
      <c r="Q909" s="320"/>
      <c r="R909" s="320"/>
      <c r="S909" s="298"/>
      <c r="T909" s="299"/>
      <c r="U909" s="298"/>
      <c r="V909" s="299"/>
      <c r="W909" s="296"/>
      <c r="X909" s="297"/>
      <c r="Y909" s="296"/>
      <c r="Z909" s="297"/>
      <c r="AA909" s="298"/>
      <c r="AB909" s="299"/>
      <c r="AC909" s="298"/>
      <c r="AD909" s="299"/>
      <c r="AE909" s="296"/>
      <c r="AF909" s="297"/>
      <c r="AG909" s="296"/>
      <c r="AH909" s="297"/>
      <c r="AI909" s="298"/>
      <c r="AJ909" s="299"/>
      <c r="AK909" s="298"/>
      <c r="AL909" s="299"/>
      <c r="AM909" s="296"/>
      <c r="AN909" s="297"/>
      <c r="AO909" s="296"/>
      <c r="AP909" s="297"/>
      <c r="AQ909" s="298"/>
      <c r="AR909" s="299"/>
      <c r="AS909" s="298"/>
      <c r="AT909" s="299"/>
      <c r="AU909" s="296"/>
      <c r="AV909" s="297"/>
      <c r="AW909" s="296"/>
      <c r="AX909" s="297"/>
      <c r="AY909" s="298"/>
      <c r="AZ909" s="299"/>
      <c r="BA909" s="298"/>
      <c r="BB909" s="299"/>
      <c r="BC909" s="296"/>
      <c r="BD909" s="297"/>
      <c r="BE909" s="296"/>
      <c r="BF909" s="297"/>
      <c r="BG909" s="298"/>
      <c r="BH909" s="299"/>
      <c r="BI909" s="298"/>
      <c r="BJ909" s="299"/>
      <c r="BK909" s="296"/>
      <c r="BL909" s="297"/>
      <c r="BM909" s="296"/>
      <c r="BN909" s="297"/>
      <c r="BO909" s="321"/>
      <c r="BP909" s="322"/>
      <c r="BQ909" s="323"/>
      <c r="BR909" s="66"/>
      <c r="BS909" s="301"/>
      <c r="BT909" s="302"/>
      <c r="BU909" s="303"/>
      <c r="BV909" s="303"/>
      <c r="BW909" s="303"/>
      <c r="BX909" s="303"/>
      <c r="BY909" s="303"/>
      <c r="BZ909" s="303"/>
      <c r="CA909" s="303"/>
      <c r="CB909" s="293"/>
      <c r="CC909" s="294"/>
      <c r="CD909" s="294"/>
      <c r="CE909" s="294"/>
      <c r="CF909" s="294"/>
      <c r="CG909" s="294"/>
      <c r="CH909" s="295"/>
      <c r="CI909" s="62">
        <f t="shared" si="42"/>
        <v>0</v>
      </c>
    </row>
    <row r="910" spans="1:87" ht="35.1" customHeight="1" x14ac:dyDescent="0.25">
      <c r="A910" s="40">
        <f t="shared" ref="A910:A936" si="45">ROW(A898)</f>
        <v>898</v>
      </c>
      <c r="B910" s="304"/>
      <c r="C910" s="304"/>
      <c r="D910" s="305"/>
      <c r="E910" s="305"/>
      <c r="F910" s="305"/>
      <c r="G910" s="306"/>
      <c r="H910" s="307"/>
      <c r="I910" s="47"/>
      <c r="J910" s="72"/>
      <c r="K910" s="308"/>
      <c r="L910" s="308"/>
      <c r="M910" s="309"/>
      <c r="N910" s="309"/>
      <c r="O910" s="310"/>
      <c r="P910" s="310"/>
      <c r="Q910" s="311"/>
      <c r="R910" s="311"/>
      <c r="S910" s="298"/>
      <c r="T910" s="299"/>
      <c r="U910" s="298"/>
      <c r="V910" s="299"/>
      <c r="W910" s="312"/>
      <c r="X910" s="313"/>
      <c r="Y910" s="312"/>
      <c r="Z910" s="313"/>
      <c r="AA910" s="298"/>
      <c r="AB910" s="299"/>
      <c r="AC910" s="298"/>
      <c r="AD910" s="299"/>
      <c r="AE910" s="312"/>
      <c r="AF910" s="313"/>
      <c r="AG910" s="312"/>
      <c r="AH910" s="313"/>
      <c r="AI910" s="298"/>
      <c r="AJ910" s="299"/>
      <c r="AK910" s="298"/>
      <c r="AL910" s="299"/>
      <c r="AM910" s="312"/>
      <c r="AN910" s="313"/>
      <c r="AO910" s="312"/>
      <c r="AP910" s="313"/>
      <c r="AQ910" s="298"/>
      <c r="AR910" s="299"/>
      <c r="AS910" s="298"/>
      <c r="AT910" s="299"/>
      <c r="AU910" s="312"/>
      <c r="AV910" s="313"/>
      <c r="AW910" s="312"/>
      <c r="AX910" s="313"/>
      <c r="AY910" s="298"/>
      <c r="AZ910" s="299"/>
      <c r="BA910" s="298"/>
      <c r="BB910" s="299"/>
      <c r="BC910" s="312"/>
      <c r="BD910" s="313"/>
      <c r="BE910" s="312"/>
      <c r="BF910" s="313"/>
      <c r="BG910" s="298"/>
      <c r="BH910" s="299"/>
      <c r="BI910" s="298"/>
      <c r="BJ910" s="299"/>
      <c r="BK910" s="312"/>
      <c r="BL910" s="313"/>
      <c r="BM910" s="312"/>
      <c r="BN910" s="313"/>
      <c r="BO910" s="300"/>
      <c r="BP910" s="300"/>
      <c r="BQ910" s="300"/>
      <c r="BR910" s="66"/>
      <c r="BS910" s="314"/>
      <c r="BT910" s="315"/>
      <c r="BU910" s="303"/>
      <c r="BV910" s="303"/>
      <c r="BW910" s="303"/>
      <c r="BX910" s="303"/>
      <c r="BY910" s="303"/>
      <c r="BZ910" s="303"/>
      <c r="CA910" s="303"/>
      <c r="CB910" s="293"/>
      <c r="CC910" s="294"/>
      <c r="CD910" s="294"/>
      <c r="CE910" s="294"/>
      <c r="CF910" s="294"/>
      <c r="CG910" s="294"/>
      <c r="CH910" s="295"/>
      <c r="CI910" s="62">
        <f t="shared" ref="CI910:CI973" si="46">BS910-G910</f>
        <v>0</v>
      </c>
    </row>
    <row r="911" spans="1:87" ht="35.1" customHeight="1" x14ac:dyDescent="0.25">
      <c r="A911" s="40">
        <f t="shared" si="45"/>
        <v>899</v>
      </c>
      <c r="B911" s="305"/>
      <c r="C911" s="305"/>
      <c r="D911" s="316"/>
      <c r="E911" s="316"/>
      <c r="F911" s="316"/>
      <c r="G911" s="317"/>
      <c r="H911" s="318"/>
      <c r="I911" s="47"/>
      <c r="J911" s="71"/>
      <c r="K911" s="308"/>
      <c r="L911" s="308"/>
      <c r="M911" s="319"/>
      <c r="N911" s="319"/>
      <c r="O911" s="310"/>
      <c r="P911" s="310"/>
      <c r="Q911" s="320"/>
      <c r="R911" s="320"/>
      <c r="S911" s="298"/>
      <c r="T911" s="299"/>
      <c r="U911" s="298"/>
      <c r="V911" s="299"/>
      <c r="W911" s="296"/>
      <c r="X911" s="297"/>
      <c r="Y911" s="296"/>
      <c r="Z911" s="297"/>
      <c r="AA911" s="298"/>
      <c r="AB911" s="299"/>
      <c r="AC911" s="298"/>
      <c r="AD911" s="299"/>
      <c r="AE911" s="296"/>
      <c r="AF911" s="297"/>
      <c r="AG911" s="296"/>
      <c r="AH911" s="297"/>
      <c r="AI911" s="298"/>
      <c r="AJ911" s="299"/>
      <c r="AK911" s="298"/>
      <c r="AL911" s="299"/>
      <c r="AM911" s="296"/>
      <c r="AN911" s="297"/>
      <c r="AO911" s="296"/>
      <c r="AP911" s="297"/>
      <c r="AQ911" s="298"/>
      <c r="AR911" s="299"/>
      <c r="AS911" s="298"/>
      <c r="AT911" s="299"/>
      <c r="AU911" s="296"/>
      <c r="AV911" s="297"/>
      <c r="AW911" s="296"/>
      <c r="AX911" s="297"/>
      <c r="AY911" s="298"/>
      <c r="AZ911" s="299"/>
      <c r="BA911" s="298"/>
      <c r="BB911" s="299"/>
      <c r="BC911" s="296"/>
      <c r="BD911" s="297"/>
      <c r="BE911" s="296"/>
      <c r="BF911" s="297"/>
      <c r="BG911" s="298"/>
      <c r="BH911" s="299"/>
      <c r="BI911" s="298"/>
      <c r="BJ911" s="299"/>
      <c r="BK911" s="296"/>
      <c r="BL911" s="297"/>
      <c r="BM911" s="296"/>
      <c r="BN911" s="297"/>
      <c r="BO911" s="300"/>
      <c r="BP911" s="300"/>
      <c r="BQ911" s="300"/>
      <c r="BR911" s="66"/>
      <c r="BS911" s="301"/>
      <c r="BT911" s="302"/>
      <c r="BU911" s="303"/>
      <c r="BV911" s="303"/>
      <c r="BW911" s="303"/>
      <c r="BX911" s="303"/>
      <c r="BY911" s="303"/>
      <c r="BZ911" s="303"/>
      <c r="CA911" s="303"/>
      <c r="CB911" s="293"/>
      <c r="CC911" s="294"/>
      <c r="CD911" s="294"/>
      <c r="CE911" s="294"/>
      <c r="CF911" s="294"/>
      <c r="CG911" s="294"/>
      <c r="CH911" s="295"/>
      <c r="CI911" s="62">
        <f t="shared" si="46"/>
        <v>0</v>
      </c>
    </row>
    <row r="912" spans="1:87" ht="35.1" customHeight="1" x14ac:dyDescent="0.25">
      <c r="A912" s="40">
        <f t="shared" si="45"/>
        <v>900</v>
      </c>
      <c r="B912" s="304"/>
      <c r="C912" s="304"/>
      <c r="D912" s="305"/>
      <c r="E912" s="305"/>
      <c r="F912" s="305"/>
      <c r="G912" s="306"/>
      <c r="H912" s="307"/>
      <c r="I912" s="47"/>
      <c r="J912" s="72"/>
      <c r="K912" s="308"/>
      <c r="L912" s="308"/>
      <c r="M912" s="309"/>
      <c r="N912" s="309"/>
      <c r="O912" s="310"/>
      <c r="P912" s="310"/>
      <c r="Q912" s="311"/>
      <c r="R912" s="311"/>
      <c r="S912" s="298"/>
      <c r="T912" s="299"/>
      <c r="U912" s="298"/>
      <c r="V912" s="299"/>
      <c r="W912" s="312"/>
      <c r="X912" s="313"/>
      <c r="Y912" s="312"/>
      <c r="Z912" s="313"/>
      <c r="AA912" s="298"/>
      <c r="AB912" s="299"/>
      <c r="AC912" s="298"/>
      <c r="AD912" s="299"/>
      <c r="AE912" s="312"/>
      <c r="AF912" s="313"/>
      <c r="AG912" s="312"/>
      <c r="AH912" s="313"/>
      <c r="AI912" s="298"/>
      <c r="AJ912" s="299"/>
      <c r="AK912" s="298"/>
      <c r="AL912" s="299"/>
      <c r="AM912" s="312"/>
      <c r="AN912" s="313"/>
      <c r="AO912" s="312"/>
      <c r="AP912" s="313"/>
      <c r="AQ912" s="298"/>
      <c r="AR912" s="299"/>
      <c r="AS912" s="298"/>
      <c r="AT912" s="299"/>
      <c r="AU912" s="312"/>
      <c r="AV912" s="313"/>
      <c r="AW912" s="312"/>
      <c r="AX912" s="313"/>
      <c r="AY912" s="298"/>
      <c r="AZ912" s="299"/>
      <c r="BA912" s="298"/>
      <c r="BB912" s="299"/>
      <c r="BC912" s="312"/>
      <c r="BD912" s="313"/>
      <c r="BE912" s="312"/>
      <c r="BF912" s="313"/>
      <c r="BG912" s="298"/>
      <c r="BH912" s="299"/>
      <c r="BI912" s="298"/>
      <c r="BJ912" s="299"/>
      <c r="BK912" s="312"/>
      <c r="BL912" s="313"/>
      <c r="BM912" s="312"/>
      <c r="BN912" s="313"/>
      <c r="BO912" s="300"/>
      <c r="BP912" s="300"/>
      <c r="BQ912" s="300"/>
      <c r="BR912" s="66"/>
      <c r="BS912" s="314"/>
      <c r="BT912" s="315"/>
      <c r="BU912" s="303"/>
      <c r="BV912" s="303"/>
      <c r="BW912" s="303"/>
      <c r="BX912" s="303"/>
      <c r="BY912" s="303"/>
      <c r="BZ912" s="303"/>
      <c r="CA912" s="303"/>
      <c r="CB912" s="293"/>
      <c r="CC912" s="294"/>
      <c r="CD912" s="294"/>
      <c r="CE912" s="294"/>
      <c r="CF912" s="294"/>
      <c r="CG912" s="294"/>
      <c r="CH912" s="295"/>
      <c r="CI912" s="62">
        <f t="shared" si="46"/>
        <v>0</v>
      </c>
    </row>
    <row r="913" spans="1:87" ht="35.1" customHeight="1" x14ac:dyDescent="0.25">
      <c r="A913" s="40">
        <f t="shared" si="45"/>
        <v>901</v>
      </c>
      <c r="B913" s="305"/>
      <c r="C913" s="305"/>
      <c r="D913" s="316"/>
      <c r="E913" s="316"/>
      <c r="F913" s="316"/>
      <c r="G913" s="317"/>
      <c r="H913" s="318"/>
      <c r="I913" s="47"/>
      <c r="J913" s="71"/>
      <c r="K913" s="308"/>
      <c r="L913" s="308"/>
      <c r="M913" s="319"/>
      <c r="N913" s="319"/>
      <c r="O913" s="310"/>
      <c r="P913" s="310"/>
      <c r="Q913" s="320"/>
      <c r="R913" s="320"/>
      <c r="S913" s="298"/>
      <c r="T913" s="299"/>
      <c r="U913" s="298"/>
      <c r="V913" s="299"/>
      <c r="W913" s="296"/>
      <c r="X913" s="297"/>
      <c r="Y913" s="296"/>
      <c r="Z913" s="297"/>
      <c r="AA913" s="298"/>
      <c r="AB913" s="299"/>
      <c r="AC913" s="298"/>
      <c r="AD913" s="299"/>
      <c r="AE913" s="296"/>
      <c r="AF913" s="297"/>
      <c r="AG913" s="296"/>
      <c r="AH913" s="297"/>
      <c r="AI913" s="298"/>
      <c r="AJ913" s="299"/>
      <c r="AK913" s="298"/>
      <c r="AL913" s="299"/>
      <c r="AM913" s="296"/>
      <c r="AN913" s="297"/>
      <c r="AO913" s="296"/>
      <c r="AP913" s="297"/>
      <c r="AQ913" s="298"/>
      <c r="AR913" s="299"/>
      <c r="AS913" s="298"/>
      <c r="AT913" s="299"/>
      <c r="AU913" s="296"/>
      <c r="AV913" s="297"/>
      <c r="AW913" s="296"/>
      <c r="AX913" s="297"/>
      <c r="AY913" s="298"/>
      <c r="AZ913" s="299"/>
      <c r="BA913" s="298"/>
      <c r="BB913" s="299"/>
      <c r="BC913" s="296"/>
      <c r="BD913" s="297"/>
      <c r="BE913" s="296"/>
      <c r="BF913" s="297"/>
      <c r="BG913" s="298"/>
      <c r="BH913" s="299"/>
      <c r="BI913" s="298"/>
      <c r="BJ913" s="299"/>
      <c r="BK913" s="296"/>
      <c r="BL913" s="297"/>
      <c r="BM913" s="296"/>
      <c r="BN913" s="297"/>
      <c r="BO913" s="300"/>
      <c r="BP913" s="300"/>
      <c r="BQ913" s="300"/>
      <c r="BR913" s="66"/>
      <c r="BS913" s="301"/>
      <c r="BT913" s="302"/>
      <c r="BU913" s="303"/>
      <c r="BV913" s="303"/>
      <c r="BW913" s="303"/>
      <c r="BX913" s="303"/>
      <c r="BY913" s="303"/>
      <c r="BZ913" s="303"/>
      <c r="CA913" s="303"/>
      <c r="CB913" s="293"/>
      <c r="CC913" s="294"/>
      <c r="CD913" s="294"/>
      <c r="CE913" s="294"/>
      <c r="CF913" s="294"/>
      <c r="CG913" s="294"/>
      <c r="CH913" s="295"/>
      <c r="CI913" s="62">
        <f t="shared" si="46"/>
        <v>0</v>
      </c>
    </row>
    <row r="914" spans="1:87" ht="35.1" customHeight="1" x14ac:dyDescent="0.25">
      <c r="A914" s="40">
        <f t="shared" si="45"/>
        <v>902</v>
      </c>
      <c r="B914" s="304"/>
      <c r="C914" s="304"/>
      <c r="D914" s="305"/>
      <c r="E914" s="305"/>
      <c r="F914" s="305"/>
      <c r="G914" s="306"/>
      <c r="H914" s="307"/>
      <c r="I914" s="47"/>
      <c r="J914" s="72"/>
      <c r="K914" s="308"/>
      <c r="L914" s="308"/>
      <c r="M914" s="309"/>
      <c r="N914" s="309"/>
      <c r="O914" s="310"/>
      <c r="P914" s="310"/>
      <c r="Q914" s="311"/>
      <c r="R914" s="311"/>
      <c r="S914" s="298"/>
      <c r="T914" s="299"/>
      <c r="U914" s="298"/>
      <c r="V914" s="299"/>
      <c r="W914" s="312"/>
      <c r="X914" s="313"/>
      <c r="Y914" s="312"/>
      <c r="Z914" s="313"/>
      <c r="AA914" s="298"/>
      <c r="AB914" s="299"/>
      <c r="AC914" s="298"/>
      <c r="AD914" s="299"/>
      <c r="AE914" s="312"/>
      <c r="AF914" s="313"/>
      <c r="AG914" s="312"/>
      <c r="AH914" s="313"/>
      <c r="AI914" s="298"/>
      <c r="AJ914" s="299"/>
      <c r="AK914" s="298"/>
      <c r="AL914" s="299"/>
      <c r="AM914" s="312"/>
      <c r="AN914" s="313"/>
      <c r="AO914" s="312"/>
      <c r="AP914" s="313"/>
      <c r="AQ914" s="298"/>
      <c r="AR914" s="299"/>
      <c r="AS914" s="298"/>
      <c r="AT914" s="299"/>
      <c r="AU914" s="312"/>
      <c r="AV914" s="313"/>
      <c r="AW914" s="312"/>
      <c r="AX914" s="313"/>
      <c r="AY914" s="298"/>
      <c r="AZ914" s="299"/>
      <c r="BA914" s="298"/>
      <c r="BB914" s="299"/>
      <c r="BC914" s="312"/>
      <c r="BD914" s="313"/>
      <c r="BE914" s="312"/>
      <c r="BF914" s="313"/>
      <c r="BG914" s="298"/>
      <c r="BH914" s="299"/>
      <c r="BI914" s="298"/>
      <c r="BJ914" s="299"/>
      <c r="BK914" s="312"/>
      <c r="BL914" s="313"/>
      <c r="BM914" s="312"/>
      <c r="BN914" s="313"/>
      <c r="BO914" s="300"/>
      <c r="BP914" s="300"/>
      <c r="BQ914" s="300"/>
      <c r="BR914" s="66"/>
      <c r="BS914" s="314"/>
      <c r="BT914" s="315"/>
      <c r="BU914" s="303"/>
      <c r="BV914" s="303"/>
      <c r="BW914" s="303"/>
      <c r="BX914" s="303"/>
      <c r="BY914" s="303"/>
      <c r="BZ914" s="303"/>
      <c r="CA914" s="303"/>
      <c r="CB914" s="293"/>
      <c r="CC914" s="294"/>
      <c r="CD914" s="294"/>
      <c r="CE914" s="294"/>
      <c r="CF914" s="294"/>
      <c r="CG914" s="294"/>
      <c r="CH914" s="295"/>
      <c r="CI914" s="62">
        <f t="shared" si="46"/>
        <v>0</v>
      </c>
    </row>
    <row r="915" spans="1:87" ht="35.1" customHeight="1" x14ac:dyDescent="0.25">
      <c r="A915" s="40">
        <f t="shared" si="45"/>
        <v>903</v>
      </c>
      <c r="B915" s="305"/>
      <c r="C915" s="305"/>
      <c r="D915" s="316"/>
      <c r="E915" s="316"/>
      <c r="F915" s="316"/>
      <c r="G915" s="317"/>
      <c r="H915" s="318"/>
      <c r="I915" s="47"/>
      <c r="J915" s="71"/>
      <c r="K915" s="308"/>
      <c r="L915" s="308"/>
      <c r="M915" s="319"/>
      <c r="N915" s="319"/>
      <c r="O915" s="310"/>
      <c r="P915" s="310"/>
      <c r="Q915" s="320"/>
      <c r="R915" s="320"/>
      <c r="S915" s="298"/>
      <c r="T915" s="299"/>
      <c r="U915" s="298"/>
      <c r="V915" s="299"/>
      <c r="W915" s="296"/>
      <c r="X915" s="297"/>
      <c r="Y915" s="296"/>
      <c r="Z915" s="297"/>
      <c r="AA915" s="298"/>
      <c r="AB915" s="299"/>
      <c r="AC915" s="298"/>
      <c r="AD915" s="299"/>
      <c r="AE915" s="296"/>
      <c r="AF915" s="297"/>
      <c r="AG915" s="296"/>
      <c r="AH915" s="297"/>
      <c r="AI915" s="298"/>
      <c r="AJ915" s="299"/>
      <c r="AK915" s="298"/>
      <c r="AL915" s="299"/>
      <c r="AM915" s="296"/>
      <c r="AN915" s="297"/>
      <c r="AO915" s="296"/>
      <c r="AP915" s="297"/>
      <c r="AQ915" s="298"/>
      <c r="AR915" s="299"/>
      <c r="AS915" s="298"/>
      <c r="AT915" s="299"/>
      <c r="AU915" s="296"/>
      <c r="AV915" s="297"/>
      <c r="AW915" s="296"/>
      <c r="AX915" s="297"/>
      <c r="AY915" s="298"/>
      <c r="AZ915" s="299"/>
      <c r="BA915" s="298"/>
      <c r="BB915" s="299"/>
      <c r="BC915" s="296"/>
      <c r="BD915" s="297"/>
      <c r="BE915" s="296"/>
      <c r="BF915" s="297"/>
      <c r="BG915" s="298"/>
      <c r="BH915" s="299"/>
      <c r="BI915" s="298"/>
      <c r="BJ915" s="299"/>
      <c r="BK915" s="296"/>
      <c r="BL915" s="297"/>
      <c r="BM915" s="296"/>
      <c r="BN915" s="297"/>
      <c r="BO915" s="300"/>
      <c r="BP915" s="300"/>
      <c r="BQ915" s="300"/>
      <c r="BR915" s="66"/>
      <c r="BS915" s="301"/>
      <c r="BT915" s="302"/>
      <c r="BU915" s="303"/>
      <c r="BV915" s="303"/>
      <c r="BW915" s="303"/>
      <c r="BX915" s="303"/>
      <c r="BY915" s="303"/>
      <c r="BZ915" s="303"/>
      <c r="CA915" s="303"/>
      <c r="CB915" s="293"/>
      <c r="CC915" s="294"/>
      <c r="CD915" s="294"/>
      <c r="CE915" s="294"/>
      <c r="CF915" s="294"/>
      <c r="CG915" s="294"/>
      <c r="CH915" s="295"/>
      <c r="CI915" s="62">
        <f t="shared" si="46"/>
        <v>0</v>
      </c>
    </row>
    <row r="916" spans="1:87" ht="35.1" customHeight="1" x14ac:dyDescent="0.25">
      <c r="A916" s="40">
        <f t="shared" si="45"/>
        <v>904</v>
      </c>
      <c r="B916" s="304"/>
      <c r="C916" s="304"/>
      <c r="D916" s="305"/>
      <c r="E916" s="305"/>
      <c r="F916" s="305"/>
      <c r="G916" s="306"/>
      <c r="H916" s="307"/>
      <c r="I916" s="47"/>
      <c r="J916" s="72"/>
      <c r="K916" s="308"/>
      <c r="L916" s="308"/>
      <c r="M916" s="309"/>
      <c r="N916" s="309"/>
      <c r="O916" s="310"/>
      <c r="P916" s="310"/>
      <c r="Q916" s="311"/>
      <c r="R916" s="311"/>
      <c r="S916" s="298"/>
      <c r="T916" s="299"/>
      <c r="U916" s="298"/>
      <c r="V916" s="299"/>
      <c r="W916" s="312"/>
      <c r="X916" s="313"/>
      <c r="Y916" s="312"/>
      <c r="Z916" s="313"/>
      <c r="AA916" s="298"/>
      <c r="AB916" s="299"/>
      <c r="AC916" s="298"/>
      <c r="AD916" s="299"/>
      <c r="AE916" s="312"/>
      <c r="AF916" s="313"/>
      <c r="AG916" s="312"/>
      <c r="AH916" s="313"/>
      <c r="AI916" s="298"/>
      <c r="AJ916" s="299"/>
      <c r="AK916" s="298"/>
      <c r="AL916" s="299"/>
      <c r="AM916" s="312"/>
      <c r="AN916" s="313"/>
      <c r="AO916" s="312"/>
      <c r="AP916" s="313"/>
      <c r="AQ916" s="298"/>
      <c r="AR916" s="299"/>
      <c r="AS916" s="298"/>
      <c r="AT916" s="299"/>
      <c r="AU916" s="312"/>
      <c r="AV916" s="313"/>
      <c r="AW916" s="312"/>
      <c r="AX916" s="313"/>
      <c r="AY916" s="298"/>
      <c r="AZ916" s="299"/>
      <c r="BA916" s="298"/>
      <c r="BB916" s="299"/>
      <c r="BC916" s="312"/>
      <c r="BD916" s="313"/>
      <c r="BE916" s="312"/>
      <c r="BF916" s="313"/>
      <c r="BG916" s="298"/>
      <c r="BH916" s="299"/>
      <c r="BI916" s="298"/>
      <c r="BJ916" s="299"/>
      <c r="BK916" s="312"/>
      <c r="BL916" s="313"/>
      <c r="BM916" s="312"/>
      <c r="BN916" s="313"/>
      <c r="BO916" s="300"/>
      <c r="BP916" s="300"/>
      <c r="BQ916" s="300"/>
      <c r="BR916" s="66"/>
      <c r="BS916" s="314"/>
      <c r="BT916" s="315"/>
      <c r="BU916" s="303"/>
      <c r="BV916" s="303"/>
      <c r="BW916" s="303"/>
      <c r="BX916" s="303"/>
      <c r="BY916" s="303"/>
      <c r="BZ916" s="303"/>
      <c r="CA916" s="303"/>
      <c r="CB916" s="293"/>
      <c r="CC916" s="294"/>
      <c r="CD916" s="294"/>
      <c r="CE916" s="294"/>
      <c r="CF916" s="294"/>
      <c r="CG916" s="294"/>
      <c r="CH916" s="295"/>
      <c r="CI916" s="62">
        <f t="shared" si="46"/>
        <v>0</v>
      </c>
    </row>
    <row r="917" spans="1:87" ht="35.1" customHeight="1" x14ac:dyDescent="0.25">
      <c r="A917" s="40">
        <f t="shared" si="45"/>
        <v>905</v>
      </c>
      <c r="B917" s="305"/>
      <c r="C917" s="305"/>
      <c r="D917" s="316"/>
      <c r="E917" s="316"/>
      <c r="F917" s="316"/>
      <c r="G917" s="317"/>
      <c r="H917" s="318"/>
      <c r="I917" s="47"/>
      <c r="J917" s="71"/>
      <c r="K917" s="308"/>
      <c r="L917" s="308"/>
      <c r="M917" s="319"/>
      <c r="N917" s="319"/>
      <c r="O917" s="310"/>
      <c r="P917" s="310"/>
      <c r="Q917" s="320"/>
      <c r="R917" s="320"/>
      <c r="S917" s="298"/>
      <c r="T917" s="299"/>
      <c r="U917" s="298"/>
      <c r="V917" s="299"/>
      <c r="W917" s="296"/>
      <c r="X917" s="297"/>
      <c r="Y917" s="296"/>
      <c r="Z917" s="297"/>
      <c r="AA917" s="298"/>
      <c r="AB917" s="299"/>
      <c r="AC917" s="298"/>
      <c r="AD917" s="299"/>
      <c r="AE917" s="296"/>
      <c r="AF917" s="297"/>
      <c r="AG917" s="296"/>
      <c r="AH917" s="297"/>
      <c r="AI917" s="298"/>
      <c r="AJ917" s="299"/>
      <c r="AK917" s="298"/>
      <c r="AL917" s="299"/>
      <c r="AM917" s="296"/>
      <c r="AN917" s="297"/>
      <c r="AO917" s="296"/>
      <c r="AP917" s="297"/>
      <c r="AQ917" s="298"/>
      <c r="AR917" s="299"/>
      <c r="AS917" s="298"/>
      <c r="AT917" s="299"/>
      <c r="AU917" s="296"/>
      <c r="AV917" s="297"/>
      <c r="AW917" s="296"/>
      <c r="AX917" s="297"/>
      <c r="AY917" s="298"/>
      <c r="AZ917" s="299"/>
      <c r="BA917" s="298"/>
      <c r="BB917" s="299"/>
      <c r="BC917" s="296"/>
      <c r="BD917" s="297"/>
      <c r="BE917" s="296"/>
      <c r="BF917" s="297"/>
      <c r="BG917" s="298"/>
      <c r="BH917" s="299"/>
      <c r="BI917" s="298"/>
      <c r="BJ917" s="299"/>
      <c r="BK917" s="296"/>
      <c r="BL917" s="297"/>
      <c r="BM917" s="296"/>
      <c r="BN917" s="297"/>
      <c r="BO917" s="300"/>
      <c r="BP917" s="300"/>
      <c r="BQ917" s="300"/>
      <c r="BR917" s="66"/>
      <c r="BS917" s="301"/>
      <c r="BT917" s="302"/>
      <c r="BU917" s="303"/>
      <c r="BV917" s="303"/>
      <c r="BW917" s="303"/>
      <c r="BX917" s="303"/>
      <c r="BY917" s="303"/>
      <c r="BZ917" s="303"/>
      <c r="CA917" s="303"/>
      <c r="CB917" s="293"/>
      <c r="CC917" s="294"/>
      <c r="CD917" s="294"/>
      <c r="CE917" s="294"/>
      <c r="CF917" s="294"/>
      <c r="CG917" s="294"/>
      <c r="CH917" s="295"/>
      <c r="CI917" s="62">
        <f t="shared" si="46"/>
        <v>0</v>
      </c>
    </row>
    <row r="918" spans="1:87" ht="35.1" customHeight="1" x14ac:dyDescent="0.25">
      <c r="A918" s="40">
        <f t="shared" si="45"/>
        <v>906</v>
      </c>
      <c r="B918" s="304"/>
      <c r="C918" s="304"/>
      <c r="D918" s="305"/>
      <c r="E918" s="305"/>
      <c r="F918" s="305"/>
      <c r="G918" s="306"/>
      <c r="H918" s="307"/>
      <c r="I918" s="47"/>
      <c r="J918" s="72"/>
      <c r="K918" s="308"/>
      <c r="L918" s="308"/>
      <c r="M918" s="309"/>
      <c r="N918" s="309"/>
      <c r="O918" s="310"/>
      <c r="P918" s="310"/>
      <c r="Q918" s="311"/>
      <c r="R918" s="311"/>
      <c r="S918" s="298"/>
      <c r="T918" s="299"/>
      <c r="U918" s="298"/>
      <c r="V918" s="299"/>
      <c r="W918" s="312"/>
      <c r="X918" s="313"/>
      <c r="Y918" s="312"/>
      <c r="Z918" s="313"/>
      <c r="AA918" s="298"/>
      <c r="AB918" s="299"/>
      <c r="AC918" s="298"/>
      <c r="AD918" s="299"/>
      <c r="AE918" s="312"/>
      <c r="AF918" s="313"/>
      <c r="AG918" s="312"/>
      <c r="AH918" s="313"/>
      <c r="AI918" s="298"/>
      <c r="AJ918" s="299"/>
      <c r="AK918" s="298"/>
      <c r="AL918" s="299"/>
      <c r="AM918" s="312"/>
      <c r="AN918" s="313"/>
      <c r="AO918" s="312"/>
      <c r="AP918" s="313"/>
      <c r="AQ918" s="298"/>
      <c r="AR918" s="299"/>
      <c r="AS918" s="298"/>
      <c r="AT918" s="299"/>
      <c r="AU918" s="312"/>
      <c r="AV918" s="313"/>
      <c r="AW918" s="312"/>
      <c r="AX918" s="313"/>
      <c r="AY918" s="298"/>
      <c r="AZ918" s="299"/>
      <c r="BA918" s="298"/>
      <c r="BB918" s="299"/>
      <c r="BC918" s="312"/>
      <c r="BD918" s="313"/>
      <c r="BE918" s="312"/>
      <c r="BF918" s="313"/>
      <c r="BG918" s="298"/>
      <c r="BH918" s="299"/>
      <c r="BI918" s="298"/>
      <c r="BJ918" s="299"/>
      <c r="BK918" s="312"/>
      <c r="BL918" s="313"/>
      <c r="BM918" s="312"/>
      <c r="BN918" s="313"/>
      <c r="BO918" s="300"/>
      <c r="BP918" s="300"/>
      <c r="BQ918" s="300"/>
      <c r="BR918" s="66"/>
      <c r="BS918" s="314"/>
      <c r="BT918" s="315"/>
      <c r="BU918" s="303"/>
      <c r="BV918" s="303"/>
      <c r="BW918" s="303"/>
      <c r="BX918" s="303"/>
      <c r="BY918" s="303"/>
      <c r="BZ918" s="303"/>
      <c r="CA918" s="303"/>
      <c r="CB918" s="293"/>
      <c r="CC918" s="294"/>
      <c r="CD918" s="294"/>
      <c r="CE918" s="294"/>
      <c r="CF918" s="294"/>
      <c r="CG918" s="294"/>
      <c r="CH918" s="295"/>
      <c r="CI918" s="62">
        <f t="shared" si="46"/>
        <v>0</v>
      </c>
    </row>
    <row r="919" spans="1:87" ht="35.1" customHeight="1" x14ac:dyDescent="0.25">
      <c r="A919" s="40">
        <f t="shared" si="45"/>
        <v>907</v>
      </c>
      <c r="B919" s="305"/>
      <c r="C919" s="305"/>
      <c r="D919" s="316"/>
      <c r="E919" s="316"/>
      <c r="F919" s="316"/>
      <c r="G919" s="317"/>
      <c r="H919" s="318"/>
      <c r="I919" s="47"/>
      <c r="J919" s="71"/>
      <c r="K919" s="308"/>
      <c r="L919" s="308"/>
      <c r="M919" s="319"/>
      <c r="N919" s="319"/>
      <c r="O919" s="310"/>
      <c r="P919" s="310"/>
      <c r="Q919" s="320"/>
      <c r="R919" s="320"/>
      <c r="S919" s="298"/>
      <c r="T919" s="299"/>
      <c r="U919" s="298"/>
      <c r="V919" s="299"/>
      <c r="W919" s="296"/>
      <c r="X919" s="297"/>
      <c r="Y919" s="296"/>
      <c r="Z919" s="297"/>
      <c r="AA919" s="298"/>
      <c r="AB919" s="299"/>
      <c r="AC919" s="298"/>
      <c r="AD919" s="299"/>
      <c r="AE919" s="296"/>
      <c r="AF919" s="297"/>
      <c r="AG919" s="296"/>
      <c r="AH919" s="297"/>
      <c r="AI919" s="298"/>
      <c r="AJ919" s="299"/>
      <c r="AK919" s="298"/>
      <c r="AL919" s="299"/>
      <c r="AM919" s="296"/>
      <c r="AN919" s="297"/>
      <c r="AO919" s="296"/>
      <c r="AP919" s="297"/>
      <c r="AQ919" s="298"/>
      <c r="AR919" s="299"/>
      <c r="AS919" s="298"/>
      <c r="AT919" s="299"/>
      <c r="AU919" s="296"/>
      <c r="AV919" s="297"/>
      <c r="AW919" s="296"/>
      <c r="AX919" s="297"/>
      <c r="AY919" s="298"/>
      <c r="AZ919" s="299"/>
      <c r="BA919" s="298"/>
      <c r="BB919" s="299"/>
      <c r="BC919" s="296"/>
      <c r="BD919" s="297"/>
      <c r="BE919" s="296"/>
      <c r="BF919" s="297"/>
      <c r="BG919" s="298"/>
      <c r="BH919" s="299"/>
      <c r="BI919" s="298"/>
      <c r="BJ919" s="299"/>
      <c r="BK919" s="296"/>
      <c r="BL919" s="297"/>
      <c r="BM919" s="296"/>
      <c r="BN919" s="297"/>
      <c r="BO919" s="300"/>
      <c r="BP919" s="300"/>
      <c r="BQ919" s="300"/>
      <c r="BR919" s="66"/>
      <c r="BS919" s="301"/>
      <c r="BT919" s="302"/>
      <c r="BU919" s="303"/>
      <c r="BV919" s="303"/>
      <c r="BW919" s="303"/>
      <c r="BX919" s="303"/>
      <c r="BY919" s="303"/>
      <c r="BZ919" s="303"/>
      <c r="CA919" s="303"/>
      <c r="CB919" s="293"/>
      <c r="CC919" s="294"/>
      <c r="CD919" s="294"/>
      <c r="CE919" s="294"/>
      <c r="CF919" s="294"/>
      <c r="CG919" s="294"/>
      <c r="CH919" s="295"/>
      <c r="CI919" s="62">
        <f t="shared" si="46"/>
        <v>0</v>
      </c>
    </row>
    <row r="920" spans="1:87" ht="35.1" customHeight="1" x14ac:dyDescent="0.25">
      <c r="A920" s="40">
        <f t="shared" si="45"/>
        <v>908</v>
      </c>
      <c r="B920" s="304"/>
      <c r="C920" s="304"/>
      <c r="D920" s="305"/>
      <c r="E920" s="305"/>
      <c r="F920" s="305"/>
      <c r="G920" s="306"/>
      <c r="H920" s="307"/>
      <c r="I920" s="47"/>
      <c r="J920" s="72"/>
      <c r="K920" s="308"/>
      <c r="L920" s="308"/>
      <c r="M920" s="309"/>
      <c r="N920" s="309"/>
      <c r="O920" s="310"/>
      <c r="P920" s="310"/>
      <c r="Q920" s="311"/>
      <c r="R920" s="311"/>
      <c r="S920" s="298"/>
      <c r="T920" s="299"/>
      <c r="U920" s="298"/>
      <c r="V920" s="299"/>
      <c r="W920" s="312"/>
      <c r="X920" s="313"/>
      <c r="Y920" s="312"/>
      <c r="Z920" s="313"/>
      <c r="AA920" s="298"/>
      <c r="AB920" s="299"/>
      <c r="AC920" s="298"/>
      <c r="AD920" s="299"/>
      <c r="AE920" s="312"/>
      <c r="AF920" s="313"/>
      <c r="AG920" s="312"/>
      <c r="AH920" s="313"/>
      <c r="AI920" s="298"/>
      <c r="AJ920" s="299"/>
      <c r="AK920" s="298"/>
      <c r="AL920" s="299"/>
      <c r="AM920" s="312"/>
      <c r="AN920" s="313"/>
      <c r="AO920" s="312"/>
      <c r="AP920" s="313"/>
      <c r="AQ920" s="298"/>
      <c r="AR920" s="299"/>
      <c r="AS920" s="298"/>
      <c r="AT920" s="299"/>
      <c r="AU920" s="312"/>
      <c r="AV920" s="313"/>
      <c r="AW920" s="312"/>
      <c r="AX920" s="313"/>
      <c r="AY920" s="298"/>
      <c r="AZ920" s="299"/>
      <c r="BA920" s="298"/>
      <c r="BB920" s="299"/>
      <c r="BC920" s="312"/>
      <c r="BD920" s="313"/>
      <c r="BE920" s="312"/>
      <c r="BF920" s="313"/>
      <c r="BG920" s="298"/>
      <c r="BH920" s="299"/>
      <c r="BI920" s="298"/>
      <c r="BJ920" s="299"/>
      <c r="BK920" s="312"/>
      <c r="BL920" s="313"/>
      <c r="BM920" s="312"/>
      <c r="BN920" s="313"/>
      <c r="BO920" s="300"/>
      <c r="BP920" s="300"/>
      <c r="BQ920" s="300"/>
      <c r="BR920" s="66"/>
      <c r="BS920" s="314"/>
      <c r="BT920" s="315"/>
      <c r="BU920" s="303"/>
      <c r="BV920" s="303"/>
      <c r="BW920" s="303"/>
      <c r="BX920" s="303"/>
      <c r="BY920" s="303"/>
      <c r="BZ920" s="303"/>
      <c r="CA920" s="303"/>
      <c r="CB920" s="293"/>
      <c r="CC920" s="294"/>
      <c r="CD920" s="294"/>
      <c r="CE920" s="294"/>
      <c r="CF920" s="294"/>
      <c r="CG920" s="294"/>
      <c r="CH920" s="295"/>
      <c r="CI920" s="62">
        <f t="shared" si="46"/>
        <v>0</v>
      </c>
    </row>
    <row r="921" spans="1:87" ht="35.1" customHeight="1" x14ac:dyDescent="0.25">
      <c r="A921" s="40">
        <f t="shared" si="45"/>
        <v>909</v>
      </c>
      <c r="B921" s="305"/>
      <c r="C921" s="305"/>
      <c r="D921" s="316"/>
      <c r="E921" s="316"/>
      <c r="F921" s="316"/>
      <c r="G921" s="317"/>
      <c r="H921" s="318"/>
      <c r="I921" s="47"/>
      <c r="J921" s="71"/>
      <c r="K921" s="308"/>
      <c r="L921" s="308"/>
      <c r="M921" s="319"/>
      <c r="N921" s="319"/>
      <c r="O921" s="310"/>
      <c r="P921" s="310"/>
      <c r="Q921" s="320"/>
      <c r="R921" s="320"/>
      <c r="S921" s="298"/>
      <c r="T921" s="299"/>
      <c r="U921" s="298"/>
      <c r="V921" s="299"/>
      <c r="W921" s="296"/>
      <c r="X921" s="297"/>
      <c r="Y921" s="296"/>
      <c r="Z921" s="297"/>
      <c r="AA921" s="298"/>
      <c r="AB921" s="299"/>
      <c r="AC921" s="298"/>
      <c r="AD921" s="299"/>
      <c r="AE921" s="296"/>
      <c r="AF921" s="297"/>
      <c r="AG921" s="296"/>
      <c r="AH921" s="297"/>
      <c r="AI921" s="298"/>
      <c r="AJ921" s="299"/>
      <c r="AK921" s="298"/>
      <c r="AL921" s="299"/>
      <c r="AM921" s="296"/>
      <c r="AN921" s="297"/>
      <c r="AO921" s="296"/>
      <c r="AP921" s="297"/>
      <c r="AQ921" s="298"/>
      <c r="AR921" s="299"/>
      <c r="AS921" s="298"/>
      <c r="AT921" s="299"/>
      <c r="AU921" s="296"/>
      <c r="AV921" s="297"/>
      <c r="AW921" s="296"/>
      <c r="AX921" s="297"/>
      <c r="AY921" s="298"/>
      <c r="AZ921" s="299"/>
      <c r="BA921" s="298"/>
      <c r="BB921" s="299"/>
      <c r="BC921" s="296"/>
      <c r="BD921" s="297"/>
      <c r="BE921" s="296"/>
      <c r="BF921" s="297"/>
      <c r="BG921" s="298"/>
      <c r="BH921" s="299"/>
      <c r="BI921" s="298"/>
      <c r="BJ921" s="299"/>
      <c r="BK921" s="296"/>
      <c r="BL921" s="297"/>
      <c r="BM921" s="296"/>
      <c r="BN921" s="297"/>
      <c r="BO921" s="300"/>
      <c r="BP921" s="300"/>
      <c r="BQ921" s="300"/>
      <c r="BR921" s="66"/>
      <c r="BS921" s="301"/>
      <c r="BT921" s="302"/>
      <c r="BU921" s="303"/>
      <c r="BV921" s="303"/>
      <c r="BW921" s="303"/>
      <c r="BX921" s="303"/>
      <c r="BY921" s="303"/>
      <c r="BZ921" s="303"/>
      <c r="CA921" s="303"/>
      <c r="CB921" s="293"/>
      <c r="CC921" s="294"/>
      <c r="CD921" s="294"/>
      <c r="CE921" s="294"/>
      <c r="CF921" s="294"/>
      <c r="CG921" s="294"/>
      <c r="CH921" s="295"/>
      <c r="CI921" s="62">
        <f t="shared" si="46"/>
        <v>0</v>
      </c>
    </row>
    <row r="922" spans="1:87" ht="35.1" customHeight="1" x14ac:dyDescent="0.25">
      <c r="A922" s="40">
        <f t="shared" si="45"/>
        <v>910</v>
      </c>
      <c r="B922" s="304"/>
      <c r="C922" s="304"/>
      <c r="D922" s="305"/>
      <c r="E922" s="305"/>
      <c r="F922" s="305"/>
      <c r="G922" s="306"/>
      <c r="H922" s="307"/>
      <c r="I922" s="47"/>
      <c r="J922" s="72"/>
      <c r="K922" s="308"/>
      <c r="L922" s="308"/>
      <c r="M922" s="309"/>
      <c r="N922" s="309"/>
      <c r="O922" s="310"/>
      <c r="P922" s="310"/>
      <c r="Q922" s="311"/>
      <c r="R922" s="311"/>
      <c r="S922" s="298"/>
      <c r="T922" s="299"/>
      <c r="U922" s="298"/>
      <c r="V922" s="299"/>
      <c r="W922" s="312"/>
      <c r="X922" s="313"/>
      <c r="Y922" s="312"/>
      <c r="Z922" s="313"/>
      <c r="AA922" s="298"/>
      <c r="AB922" s="299"/>
      <c r="AC922" s="298"/>
      <c r="AD922" s="299"/>
      <c r="AE922" s="312"/>
      <c r="AF922" s="313"/>
      <c r="AG922" s="312"/>
      <c r="AH922" s="313"/>
      <c r="AI922" s="298"/>
      <c r="AJ922" s="299"/>
      <c r="AK922" s="298"/>
      <c r="AL922" s="299"/>
      <c r="AM922" s="312"/>
      <c r="AN922" s="313"/>
      <c r="AO922" s="312"/>
      <c r="AP922" s="313"/>
      <c r="AQ922" s="298"/>
      <c r="AR922" s="299"/>
      <c r="AS922" s="298"/>
      <c r="AT922" s="299"/>
      <c r="AU922" s="312"/>
      <c r="AV922" s="313"/>
      <c r="AW922" s="312"/>
      <c r="AX922" s="313"/>
      <c r="AY922" s="298"/>
      <c r="AZ922" s="299"/>
      <c r="BA922" s="298"/>
      <c r="BB922" s="299"/>
      <c r="BC922" s="312"/>
      <c r="BD922" s="313"/>
      <c r="BE922" s="312"/>
      <c r="BF922" s="313"/>
      <c r="BG922" s="298"/>
      <c r="BH922" s="299"/>
      <c r="BI922" s="298"/>
      <c r="BJ922" s="299"/>
      <c r="BK922" s="312"/>
      <c r="BL922" s="313"/>
      <c r="BM922" s="312"/>
      <c r="BN922" s="313"/>
      <c r="BO922" s="300"/>
      <c r="BP922" s="300"/>
      <c r="BQ922" s="300"/>
      <c r="BR922" s="66"/>
      <c r="BS922" s="314"/>
      <c r="BT922" s="315"/>
      <c r="BU922" s="303"/>
      <c r="BV922" s="303"/>
      <c r="BW922" s="303"/>
      <c r="BX922" s="303"/>
      <c r="BY922" s="303"/>
      <c r="BZ922" s="303"/>
      <c r="CA922" s="303"/>
      <c r="CB922" s="293"/>
      <c r="CC922" s="294"/>
      <c r="CD922" s="294"/>
      <c r="CE922" s="294"/>
      <c r="CF922" s="294"/>
      <c r="CG922" s="294"/>
      <c r="CH922" s="295"/>
      <c r="CI922" s="62">
        <f t="shared" si="46"/>
        <v>0</v>
      </c>
    </row>
    <row r="923" spans="1:87" ht="35.1" customHeight="1" x14ac:dyDescent="0.25">
      <c r="A923" s="40">
        <f>ROW(A911)</f>
        <v>911</v>
      </c>
      <c r="B923" s="305"/>
      <c r="C923" s="305"/>
      <c r="D923" s="316"/>
      <c r="E923" s="316"/>
      <c r="F923" s="316"/>
      <c r="G923" s="317"/>
      <c r="H923" s="318"/>
      <c r="I923" s="47"/>
      <c r="J923" s="71"/>
      <c r="K923" s="308"/>
      <c r="L923" s="308"/>
      <c r="M923" s="319"/>
      <c r="N923" s="319"/>
      <c r="O923" s="310"/>
      <c r="P923" s="310"/>
      <c r="Q923" s="320"/>
      <c r="R923" s="320"/>
      <c r="S923" s="298"/>
      <c r="T923" s="299"/>
      <c r="U923" s="298"/>
      <c r="V923" s="299"/>
      <c r="W923" s="296"/>
      <c r="X923" s="297"/>
      <c r="Y923" s="296"/>
      <c r="Z923" s="297"/>
      <c r="AA923" s="298"/>
      <c r="AB923" s="299"/>
      <c r="AC923" s="298"/>
      <c r="AD923" s="299"/>
      <c r="AE923" s="296"/>
      <c r="AF923" s="297"/>
      <c r="AG923" s="296"/>
      <c r="AH923" s="297"/>
      <c r="AI923" s="298"/>
      <c r="AJ923" s="299"/>
      <c r="AK923" s="298"/>
      <c r="AL923" s="299"/>
      <c r="AM923" s="296"/>
      <c r="AN923" s="297"/>
      <c r="AO923" s="296"/>
      <c r="AP923" s="297"/>
      <c r="AQ923" s="298"/>
      <c r="AR923" s="299"/>
      <c r="AS923" s="298"/>
      <c r="AT923" s="299"/>
      <c r="AU923" s="296"/>
      <c r="AV923" s="297"/>
      <c r="AW923" s="296"/>
      <c r="AX923" s="297"/>
      <c r="AY923" s="298"/>
      <c r="AZ923" s="299"/>
      <c r="BA923" s="298"/>
      <c r="BB923" s="299"/>
      <c r="BC923" s="296"/>
      <c r="BD923" s="297"/>
      <c r="BE923" s="296"/>
      <c r="BF923" s="297"/>
      <c r="BG923" s="298"/>
      <c r="BH923" s="299"/>
      <c r="BI923" s="298"/>
      <c r="BJ923" s="299"/>
      <c r="BK923" s="296"/>
      <c r="BL923" s="297"/>
      <c r="BM923" s="296"/>
      <c r="BN923" s="297"/>
      <c r="BO923" s="321"/>
      <c r="BP923" s="322"/>
      <c r="BQ923" s="323"/>
      <c r="BR923" s="66"/>
      <c r="BS923" s="301"/>
      <c r="BT923" s="302"/>
      <c r="BU923" s="303"/>
      <c r="BV923" s="303"/>
      <c r="BW923" s="303"/>
      <c r="BX923" s="303"/>
      <c r="BY923" s="303"/>
      <c r="BZ923" s="303"/>
      <c r="CA923" s="303"/>
      <c r="CB923" s="293"/>
      <c r="CC923" s="294"/>
      <c r="CD923" s="294"/>
      <c r="CE923" s="294"/>
      <c r="CF923" s="294"/>
      <c r="CG923" s="294"/>
      <c r="CH923" s="295"/>
      <c r="CI923" s="62">
        <f t="shared" si="46"/>
        <v>0</v>
      </c>
    </row>
    <row r="924" spans="1:87" ht="35.1" customHeight="1" x14ac:dyDescent="0.25">
      <c r="A924" s="40">
        <f t="shared" si="45"/>
        <v>912</v>
      </c>
      <c r="B924" s="304"/>
      <c r="C924" s="304"/>
      <c r="D924" s="305"/>
      <c r="E924" s="305"/>
      <c r="F924" s="305"/>
      <c r="G924" s="306"/>
      <c r="H924" s="307"/>
      <c r="I924" s="47"/>
      <c r="J924" s="72"/>
      <c r="K924" s="308"/>
      <c r="L924" s="308"/>
      <c r="M924" s="309"/>
      <c r="N924" s="309"/>
      <c r="O924" s="310"/>
      <c r="P924" s="310"/>
      <c r="Q924" s="311"/>
      <c r="R924" s="311"/>
      <c r="S924" s="298"/>
      <c r="T924" s="299"/>
      <c r="U924" s="298"/>
      <c r="V924" s="299"/>
      <c r="W924" s="312"/>
      <c r="X924" s="313"/>
      <c r="Y924" s="312"/>
      <c r="Z924" s="313"/>
      <c r="AA924" s="298"/>
      <c r="AB924" s="299"/>
      <c r="AC924" s="298"/>
      <c r="AD924" s="299"/>
      <c r="AE924" s="312"/>
      <c r="AF924" s="313"/>
      <c r="AG924" s="312"/>
      <c r="AH924" s="313"/>
      <c r="AI924" s="298"/>
      <c r="AJ924" s="299"/>
      <c r="AK924" s="298"/>
      <c r="AL924" s="299"/>
      <c r="AM924" s="312"/>
      <c r="AN924" s="313"/>
      <c r="AO924" s="312"/>
      <c r="AP924" s="313"/>
      <c r="AQ924" s="298"/>
      <c r="AR924" s="299"/>
      <c r="AS924" s="298"/>
      <c r="AT924" s="299"/>
      <c r="AU924" s="312"/>
      <c r="AV924" s="313"/>
      <c r="AW924" s="312"/>
      <c r="AX924" s="313"/>
      <c r="AY924" s="298"/>
      <c r="AZ924" s="299"/>
      <c r="BA924" s="298"/>
      <c r="BB924" s="299"/>
      <c r="BC924" s="312"/>
      <c r="BD924" s="313"/>
      <c r="BE924" s="312"/>
      <c r="BF924" s="313"/>
      <c r="BG924" s="298"/>
      <c r="BH924" s="299"/>
      <c r="BI924" s="298"/>
      <c r="BJ924" s="299"/>
      <c r="BK924" s="312"/>
      <c r="BL924" s="313"/>
      <c r="BM924" s="312"/>
      <c r="BN924" s="313"/>
      <c r="BO924" s="300"/>
      <c r="BP924" s="300"/>
      <c r="BQ924" s="300"/>
      <c r="BR924" s="66"/>
      <c r="BS924" s="314"/>
      <c r="BT924" s="315"/>
      <c r="BU924" s="303"/>
      <c r="BV924" s="303"/>
      <c r="BW924" s="303"/>
      <c r="BX924" s="303"/>
      <c r="BY924" s="303"/>
      <c r="BZ924" s="303"/>
      <c r="CA924" s="303"/>
      <c r="CB924" s="293"/>
      <c r="CC924" s="294"/>
      <c r="CD924" s="294"/>
      <c r="CE924" s="294"/>
      <c r="CF924" s="294"/>
      <c r="CG924" s="294"/>
      <c r="CH924" s="295"/>
      <c r="CI924" s="62">
        <f t="shared" si="46"/>
        <v>0</v>
      </c>
    </row>
    <row r="925" spans="1:87" ht="35.1" customHeight="1" x14ac:dyDescent="0.25">
      <c r="A925" s="40">
        <f t="shared" si="45"/>
        <v>913</v>
      </c>
      <c r="B925" s="305"/>
      <c r="C925" s="305"/>
      <c r="D925" s="316"/>
      <c r="E925" s="316"/>
      <c r="F925" s="316"/>
      <c r="G925" s="317"/>
      <c r="H925" s="318"/>
      <c r="I925" s="47"/>
      <c r="J925" s="71"/>
      <c r="K925" s="308"/>
      <c r="L925" s="308"/>
      <c r="M925" s="319"/>
      <c r="N925" s="319"/>
      <c r="O925" s="310"/>
      <c r="P925" s="310"/>
      <c r="Q925" s="320"/>
      <c r="R925" s="320"/>
      <c r="S925" s="298"/>
      <c r="T925" s="299"/>
      <c r="U925" s="298"/>
      <c r="V925" s="299"/>
      <c r="W925" s="296"/>
      <c r="X925" s="297"/>
      <c r="Y925" s="296"/>
      <c r="Z925" s="297"/>
      <c r="AA925" s="298"/>
      <c r="AB925" s="299"/>
      <c r="AC925" s="298"/>
      <c r="AD925" s="299"/>
      <c r="AE925" s="296"/>
      <c r="AF925" s="297"/>
      <c r="AG925" s="296"/>
      <c r="AH925" s="297"/>
      <c r="AI925" s="298"/>
      <c r="AJ925" s="299"/>
      <c r="AK925" s="298"/>
      <c r="AL925" s="299"/>
      <c r="AM925" s="296"/>
      <c r="AN925" s="297"/>
      <c r="AO925" s="296"/>
      <c r="AP925" s="297"/>
      <c r="AQ925" s="298"/>
      <c r="AR925" s="299"/>
      <c r="AS925" s="298"/>
      <c r="AT925" s="299"/>
      <c r="AU925" s="296"/>
      <c r="AV925" s="297"/>
      <c r="AW925" s="296"/>
      <c r="AX925" s="297"/>
      <c r="AY925" s="298"/>
      <c r="AZ925" s="299"/>
      <c r="BA925" s="298"/>
      <c r="BB925" s="299"/>
      <c r="BC925" s="296"/>
      <c r="BD925" s="297"/>
      <c r="BE925" s="296"/>
      <c r="BF925" s="297"/>
      <c r="BG925" s="298"/>
      <c r="BH925" s="299"/>
      <c r="BI925" s="298"/>
      <c r="BJ925" s="299"/>
      <c r="BK925" s="296"/>
      <c r="BL925" s="297"/>
      <c r="BM925" s="296"/>
      <c r="BN925" s="297"/>
      <c r="BO925" s="300"/>
      <c r="BP925" s="300"/>
      <c r="BQ925" s="300"/>
      <c r="BR925" s="66"/>
      <c r="BS925" s="301"/>
      <c r="BT925" s="302"/>
      <c r="BU925" s="303"/>
      <c r="BV925" s="303"/>
      <c r="BW925" s="303"/>
      <c r="BX925" s="303"/>
      <c r="BY925" s="303"/>
      <c r="BZ925" s="303"/>
      <c r="CA925" s="303"/>
      <c r="CB925" s="293"/>
      <c r="CC925" s="294"/>
      <c r="CD925" s="294"/>
      <c r="CE925" s="294"/>
      <c r="CF925" s="294"/>
      <c r="CG925" s="294"/>
      <c r="CH925" s="295"/>
      <c r="CI925" s="62">
        <f t="shared" si="46"/>
        <v>0</v>
      </c>
    </row>
    <row r="926" spans="1:87" ht="35.1" customHeight="1" x14ac:dyDescent="0.25">
      <c r="A926" s="40">
        <f t="shared" si="45"/>
        <v>914</v>
      </c>
      <c r="B926" s="304"/>
      <c r="C926" s="304"/>
      <c r="D926" s="305"/>
      <c r="E926" s="305"/>
      <c r="F926" s="305"/>
      <c r="G926" s="306"/>
      <c r="H926" s="307"/>
      <c r="I926" s="47"/>
      <c r="J926" s="72"/>
      <c r="K926" s="308"/>
      <c r="L926" s="308"/>
      <c r="M926" s="309"/>
      <c r="N926" s="309"/>
      <c r="O926" s="310"/>
      <c r="P926" s="310"/>
      <c r="Q926" s="311"/>
      <c r="R926" s="311"/>
      <c r="S926" s="298"/>
      <c r="T926" s="299"/>
      <c r="U926" s="298"/>
      <c r="V926" s="299"/>
      <c r="W926" s="312"/>
      <c r="X926" s="313"/>
      <c r="Y926" s="312"/>
      <c r="Z926" s="313"/>
      <c r="AA926" s="298"/>
      <c r="AB926" s="299"/>
      <c r="AC926" s="298"/>
      <c r="AD926" s="299"/>
      <c r="AE926" s="312"/>
      <c r="AF926" s="313"/>
      <c r="AG926" s="312"/>
      <c r="AH926" s="313"/>
      <c r="AI926" s="298"/>
      <c r="AJ926" s="299"/>
      <c r="AK926" s="298"/>
      <c r="AL926" s="299"/>
      <c r="AM926" s="312"/>
      <c r="AN926" s="313"/>
      <c r="AO926" s="312"/>
      <c r="AP926" s="313"/>
      <c r="AQ926" s="298"/>
      <c r="AR926" s="299"/>
      <c r="AS926" s="298"/>
      <c r="AT926" s="299"/>
      <c r="AU926" s="312"/>
      <c r="AV926" s="313"/>
      <c r="AW926" s="312"/>
      <c r="AX926" s="313"/>
      <c r="AY926" s="298"/>
      <c r="AZ926" s="299"/>
      <c r="BA926" s="298"/>
      <c r="BB926" s="299"/>
      <c r="BC926" s="312"/>
      <c r="BD926" s="313"/>
      <c r="BE926" s="312"/>
      <c r="BF926" s="313"/>
      <c r="BG926" s="298"/>
      <c r="BH926" s="299"/>
      <c r="BI926" s="298"/>
      <c r="BJ926" s="299"/>
      <c r="BK926" s="312"/>
      <c r="BL926" s="313"/>
      <c r="BM926" s="312"/>
      <c r="BN926" s="313"/>
      <c r="BO926" s="300"/>
      <c r="BP926" s="300"/>
      <c r="BQ926" s="300"/>
      <c r="BR926" s="66"/>
      <c r="BS926" s="314"/>
      <c r="BT926" s="315"/>
      <c r="BU926" s="303"/>
      <c r="BV926" s="303"/>
      <c r="BW926" s="303"/>
      <c r="BX926" s="303"/>
      <c r="BY926" s="303"/>
      <c r="BZ926" s="303"/>
      <c r="CA926" s="303"/>
      <c r="CB926" s="293"/>
      <c r="CC926" s="294"/>
      <c r="CD926" s="294"/>
      <c r="CE926" s="294"/>
      <c r="CF926" s="294"/>
      <c r="CG926" s="294"/>
      <c r="CH926" s="295"/>
      <c r="CI926" s="62">
        <f t="shared" si="46"/>
        <v>0</v>
      </c>
    </row>
    <row r="927" spans="1:87" ht="35.1" customHeight="1" x14ac:dyDescent="0.25">
      <c r="A927" s="40">
        <f t="shared" si="45"/>
        <v>915</v>
      </c>
      <c r="B927" s="305"/>
      <c r="C927" s="305"/>
      <c r="D927" s="316"/>
      <c r="E927" s="316"/>
      <c r="F927" s="316"/>
      <c r="G927" s="317"/>
      <c r="H927" s="318"/>
      <c r="I927" s="47"/>
      <c r="J927" s="71"/>
      <c r="K927" s="308"/>
      <c r="L927" s="308"/>
      <c r="M927" s="319"/>
      <c r="N927" s="319"/>
      <c r="O927" s="310"/>
      <c r="P927" s="310"/>
      <c r="Q927" s="320"/>
      <c r="R927" s="320"/>
      <c r="S927" s="298"/>
      <c r="T927" s="299"/>
      <c r="U927" s="298"/>
      <c r="V927" s="299"/>
      <c r="W927" s="296"/>
      <c r="X927" s="297"/>
      <c r="Y927" s="296"/>
      <c r="Z927" s="297"/>
      <c r="AA927" s="298"/>
      <c r="AB927" s="299"/>
      <c r="AC927" s="298"/>
      <c r="AD927" s="299"/>
      <c r="AE927" s="296"/>
      <c r="AF927" s="297"/>
      <c r="AG927" s="296"/>
      <c r="AH927" s="297"/>
      <c r="AI927" s="298"/>
      <c r="AJ927" s="299"/>
      <c r="AK927" s="298"/>
      <c r="AL927" s="299"/>
      <c r="AM927" s="296"/>
      <c r="AN927" s="297"/>
      <c r="AO927" s="296"/>
      <c r="AP927" s="297"/>
      <c r="AQ927" s="298"/>
      <c r="AR927" s="299"/>
      <c r="AS927" s="298"/>
      <c r="AT927" s="299"/>
      <c r="AU927" s="296"/>
      <c r="AV927" s="297"/>
      <c r="AW927" s="296"/>
      <c r="AX927" s="297"/>
      <c r="AY927" s="298"/>
      <c r="AZ927" s="299"/>
      <c r="BA927" s="298"/>
      <c r="BB927" s="299"/>
      <c r="BC927" s="296"/>
      <c r="BD927" s="297"/>
      <c r="BE927" s="296"/>
      <c r="BF927" s="297"/>
      <c r="BG927" s="298"/>
      <c r="BH927" s="299"/>
      <c r="BI927" s="298"/>
      <c r="BJ927" s="299"/>
      <c r="BK927" s="296"/>
      <c r="BL927" s="297"/>
      <c r="BM927" s="296"/>
      <c r="BN927" s="297"/>
      <c r="BO927" s="300"/>
      <c r="BP927" s="300"/>
      <c r="BQ927" s="300"/>
      <c r="BR927" s="66"/>
      <c r="BS927" s="301"/>
      <c r="BT927" s="302"/>
      <c r="BU927" s="303"/>
      <c r="BV927" s="303"/>
      <c r="BW927" s="303"/>
      <c r="BX927" s="303"/>
      <c r="BY927" s="303"/>
      <c r="BZ927" s="303"/>
      <c r="CA927" s="303"/>
      <c r="CB927" s="293"/>
      <c r="CC927" s="294"/>
      <c r="CD927" s="294"/>
      <c r="CE927" s="294"/>
      <c r="CF927" s="294"/>
      <c r="CG927" s="294"/>
      <c r="CH927" s="295"/>
      <c r="CI927" s="62">
        <f t="shared" si="46"/>
        <v>0</v>
      </c>
    </row>
    <row r="928" spans="1:87" ht="35.1" customHeight="1" x14ac:dyDescent="0.25">
      <c r="A928" s="40">
        <f t="shared" si="45"/>
        <v>916</v>
      </c>
      <c r="B928" s="304"/>
      <c r="C928" s="304"/>
      <c r="D928" s="305"/>
      <c r="E928" s="305"/>
      <c r="F928" s="305"/>
      <c r="G928" s="306"/>
      <c r="H928" s="307"/>
      <c r="I928" s="47"/>
      <c r="J928" s="72"/>
      <c r="K928" s="308"/>
      <c r="L928" s="308"/>
      <c r="M928" s="309"/>
      <c r="N928" s="309"/>
      <c r="O928" s="310"/>
      <c r="P928" s="310"/>
      <c r="Q928" s="311"/>
      <c r="R928" s="311"/>
      <c r="S928" s="298"/>
      <c r="T928" s="299"/>
      <c r="U928" s="298"/>
      <c r="V928" s="299"/>
      <c r="W928" s="312"/>
      <c r="X928" s="313"/>
      <c r="Y928" s="312"/>
      <c r="Z928" s="313"/>
      <c r="AA928" s="298"/>
      <c r="AB928" s="299"/>
      <c r="AC928" s="298"/>
      <c r="AD928" s="299"/>
      <c r="AE928" s="312"/>
      <c r="AF928" s="313"/>
      <c r="AG928" s="312"/>
      <c r="AH928" s="313"/>
      <c r="AI928" s="298"/>
      <c r="AJ928" s="299"/>
      <c r="AK928" s="298"/>
      <c r="AL928" s="299"/>
      <c r="AM928" s="312"/>
      <c r="AN928" s="313"/>
      <c r="AO928" s="312"/>
      <c r="AP928" s="313"/>
      <c r="AQ928" s="298"/>
      <c r="AR928" s="299"/>
      <c r="AS928" s="298"/>
      <c r="AT928" s="299"/>
      <c r="AU928" s="312"/>
      <c r="AV928" s="313"/>
      <c r="AW928" s="312"/>
      <c r="AX928" s="313"/>
      <c r="AY928" s="298"/>
      <c r="AZ928" s="299"/>
      <c r="BA928" s="298"/>
      <c r="BB928" s="299"/>
      <c r="BC928" s="312"/>
      <c r="BD928" s="313"/>
      <c r="BE928" s="312"/>
      <c r="BF928" s="313"/>
      <c r="BG928" s="298"/>
      <c r="BH928" s="299"/>
      <c r="BI928" s="298"/>
      <c r="BJ928" s="299"/>
      <c r="BK928" s="312"/>
      <c r="BL928" s="313"/>
      <c r="BM928" s="312"/>
      <c r="BN928" s="313"/>
      <c r="BO928" s="300"/>
      <c r="BP928" s="300"/>
      <c r="BQ928" s="300"/>
      <c r="BR928" s="66"/>
      <c r="BS928" s="314"/>
      <c r="BT928" s="315"/>
      <c r="BU928" s="303"/>
      <c r="BV928" s="303"/>
      <c r="BW928" s="303"/>
      <c r="BX928" s="303"/>
      <c r="BY928" s="303"/>
      <c r="BZ928" s="303"/>
      <c r="CA928" s="303"/>
      <c r="CB928" s="293"/>
      <c r="CC928" s="294"/>
      <c r="CD928" s="294"/>
      <c r="CE928" s="294"/>
      <c r="CF928" s="294"/>
      <c r="CG928" s="294"/>
      <c r="CH928" s="295"/>
      <c r="CI928" s="62">
        <f t="shared" si="46"/>
        <v>0</v>
      </c>
    </row>
    <row r="929" spans="1:87" ht="35.1" customHeight="1" x14ac:dyDescent="0.25">
      <c r="A929" s="40">
        <f t="shared" si="45"/>
        <v>917</v>
      </c>
      <c r="B929" s="305"/>
      <c r="C929" s="305"/>
      <c r="D929" s="316"/>
      <c r="E929" s="316"/>
      <c r="F929" s="316"/>
      <c r="G929" s="317"/>
      <c r="H929" s="318"/>
      <c r="I929" s="47"/>
      <c r="J929" s="71"/>
      <c r="K929" s="308"/>
      <c r="L929" s="308"/>
      <c r="M929" s="319"/>
      <c r="N929" s="319"/>
      <c r="O929" s="310"/>
      <c r="P929" s="310"/>
      <c r="Q929" s="320"/>
      <c r="R929" s="320"/>
      <c r="S929" s="298"/>
      <c r="T929" s="299"/>
      <c r="U929" s="298"/>
      <c r="V929" s="299"/>
      <c r="W929" s="296"/>
      <c r="X929" s="297"/>
      <c r="Y929" s="296"/>
      <c r="Z929" s="297"/>
      <c r="AA929" s="298"/>
      <c r="AB929" s="299"/>
      <c r="AC929" s="298"/>
      <c r="AD929" s="299"/>
      <c r="AE929" s="296"/>
      <c r="AF929" s="297"/>
      <c r="AG929" s="296"/>
      <c r="AH929" s="297"/>
      <c r="AI929" s="298"/>
      <c r="AJ929" s="299"/>
      <c r="AK929" s="298"/>
      <c r="AL929" s="299"/>
      <c r="AM929" s="296"/>
      <c r="AN929" s="297"/>
      <c r="AO929" s="296"/>
      <c r="AP929" s="297"/>
      <c r="AQ929" s="298"/>
      <c r="AR929" s="299"/>
      <c r="AS929" s="298"/>
      <c r="AT929" s="299"/>
      <c r="AU929" s="296"/>
      <c r="AV929" s="297"/>
      <c r="AW929" s="296"/>
      <c r="AX929" s="297"/>
      <c r="AY929" s="298"/>
      <c r="AZ929" s="299"/>
      <c r="BA929" s="298"/>
      <c r="BB929" s="299"/>
      <c r="BC929" s="296"/>
      <c r="BD929" s="297"/>
      <c r="BE929" s="296"/>
      <c r="BF929" s="297"/>
      <c r="BG929" s="298"/>
      <c r="BH929" s="299"/>
      <c r="BI929" s="298"/>
      <c r="BJ929" s="299"/>
      <c r="BK929" s="296"/>
      <c r="BL929" s="297"/>
      <c r="BM929" s="296"/>
      <c r="BN929" s="297"/>
      <c r="BO929" s="300"/>
      <c r="BP929" s="300"/>
      <c r="BQ929" s="300"/>
      <c r="BR929" s="66"/>
      <c r="BS929" s="301"/>
      <c r="BT929" s="302"/>
      <c r="BU929" s="303"/>
      <c r="BV929" s="303"/>
      <c r="BW929" s="303"/>
      <c r="BX929" s="303"/>
      <c r="BY929" s="303"/>
      <c r="BZ929" s="303"/>
      <c r="CA929" s="303"/>
      <c r="CB929" s="293"/>
      <c r="CC929" s="294"/>
      <c r="CD929" s="294"/>
      <c r="CE929" s="294"/>
      <c r="CF929" s="294"/>
      <c r="CG929" s="294"/>
      <c r="CH929" s="295"/>
      <c r="CI929" s="62">
        <f t="shared" si="46"/>
        <v>0</v>
      </c>
    </row>
    <row r="930" spans="1:87" ht="35.1" customHeight="1" x14ac:dyDescent="0.25">
      <c r="A930" s="40">
        <f t="shared" si="45"/>
        <v>918</v>
      </c>
      <c r="B930" s="304"/>
      <c r="C930" s="304"/>
      <c r="D930" s="305"/>
      <c r="E930" s="305"/>
      <c r="F930" s="305"/>
      <c r="G930" s="306"/>
      <c r="H930" s="307"/>
      <c r="I930" s="47"/>
      <c r="J930" s="72"/>
      <c r="K930" s="308"/>
      <c r="L930" s="308"/>
      <c r="M930" s="309"/>
      <c r="N930" s="309"/>
      <c r="O930" s="310"/>
      <c r="P930" s="310"/>
      <c r="Q930" s="311"/>
      <c r="R930" s="311"/>
      <c r="S930" s="298"/>
      <c r="T930" s="299"/>
      <c r="U930" s="298"/>
      <c r="V930" s="299"/>
      <c r="W930" s="312"/>
      <c r="X930" s="313"/>
      <c r="Y930" s="312"/>
      <c r="Z930" s="313"/>
      <c r="AA930" s="298"/>
      <c r="AB930" s="299"/>
      <c r="AC930" s="298"/>
      <c r="AD930" s="299"/>
      <c r="AE930" s="312"/>
      <c r="AF930" s="313"/>
      <c r="AG930" s="312"/>
      <c r="AH930" s="313"/>
      <c r="AI930" s="298"/>
      <c r="AJ930" s="299"/>
      <c r="AK930" s="298"/>
      <c r="AL930" s="299"/>
      <c r="AM930" s="312"/>
      <c r="AN930" s="313"/>
      <c r="AO930" s="312"/>
      <c r="AP930" s="313"/>
      <c r="AQ930" s="298"/>
      <c r="AR930" s="299"/>
      <c r="AS930" s="298"/>
      <c r="AT930" s="299"/>
      <c r="AU930" s="312"/>
      <c r="AV930" s="313"/>
      <c r="AW930" s="312"/>
      <c r="AX930" s="313"/>
      <c r="AY930" s="298"/>
      <c r="AZ930" s="299"/>
      <c r="BA930" s="298"/>
      <c r="BB930" s="299"/>
      <c r="BC930" s="312"/>
      <c r="BD930" s="313"/>
      <c r="BE930" s="312"/>
      <c r="BF930" s="313"/>
      <c r="BG930" s="298"/>
      <c r="BH930" s="299"/>
      <c r="BI930" s="298"/>
      <c r="BJ930" s="299"/>
      <c r="BK930" s="312"/>
      <c r="BL930" s="313"/>
      <c r="BM930" s="312"/>
      <c r="BN930" s="313"/>
      <c r="BO930" s="300"/>
      <c r="BP930" s="300"/>
      <c r="BQ930" s="300"/>
      <c r="BR930" s="66"/>
      <c r="BS930" s="314"/>
      <c r="BT930" s="315"/>
      <c r="BU930" s="303"/>
      <c r="BV930" s="303"/>
      <c r="BW930" s="303"/>
      <c r="BX930" s="303"/>
      <c r="BY930" s="303"/>
      <c r="BZ930" s="303"/>
      <c r="CA930" s="303"/>
      <c r="CB930" s="293"/>
      <c r="CC930" s="294"/>
      <c r="CD930" s="294"/>
      <c r="CE930" s="294"/>
      <c r="CF930" s="294"/>
      <c r="CG930" s="294"/>
      <c r="CH930" s="295"/>
      <c r="CI930" s="62">
        <f t="shared" si="46"/>
        <v>0</v>
      </c>
    </row>
    <row r="931" spans="1:87" ht="35.1" customHeight="1" x14ac:dyDescent="0.25">
      <c r="A931" s="40">
        <f t="shared" si="45"/>
        <v>919</v>
      </c>
      <c r="B931" s="305"/>
      <c r="C931" s="305"/>
      <c r="D931" s="316"/>
      <c r="E931" s="316"/>
      <c r="F931" s="316"/>
      <c r="G931" s="317"/>
      <c r="H931" s="318"/>
      <c r="I931" s="47"/>
      <c r="J931" s="71"/>
      <c r="K931" s="308"/>
      <c r="L931" s="308"/>
      <c r="M931" s="319"/>
      <c r="N931" s="319"/>
      <c r="O931" s="310"/>
      <c r="P931" s="310"/>
      <c r="Q931" s="320"/>
      <c r="R931" s="320"/>
      <c r="S931" s="298"/>
      <c r="T931" s="299"/>
      <c r="U931" s="298"/>
      <c r="V931" s="299"/>
      <c r="W931" s="296"/>
      <c r="X931" s="297"/>
      <c r="Y931" s="296"/>
      <c r="Z931" s="297"/>
      <c r="AA931" s="298"/>
      <c r="AB931" s="299"/>
      <c r="AC931" s="298"/>
      <c r="AD931" s="299"/>
      <c r="AE931" s="296"/>
      <c r="AF931" s="297"/>
      <c r="AG931" s="296"/>
      <c r="AH931" s="297"/>
      <c r="AI931" s="298"/>
      <c r="AJ931" s="299"/>
      <c r="AK931" s="298"/>
      <c r="AL931" s="299"/>
      <c r="AM931" s="296"/>
      <c r="AN931" s="297"/>
      <c r="AO931" s="296"/>
      <c r="AP931" s="297"/>
      <c r="AQ931" s="298"/>
      <c r="AR931" s="299"/>
      <c r="AS931" s="298"/>
      <c r="AT931" s="299"/>
      <c r="AU931" s="296"/>
      <c r="AV931" s="297"/>
      <c r="AW931" s="296"/>
      <c r="AX931" s="297"/>
      <c r="AY931" s="298"/>
      <c r="AZ931" s="299"/>
      <c r="BA931" s="298"/>
      <c r="BB931" s="299"/>
      <c r="BC931" s="296"/>
      <c r="BD931" s="297"/>
      <c r="BE931" s="296"/>
      <c r="BF931" s="297"/>
      <c r="BG931" s="298"/>
      <c r="BH931" s="299"/>
      <c r="BI931" s="298"/>
      <c r="BJ931" s="299"/>
      <c r="BK931" s="296"/>
      <c r="BL931" s="297"/>
      <c r="BM931" s="296"/>
      <c r="BN931" s="297"/>
      <c r="BO931" s="300"/>
      <c r="BP931" s="300"/>
      <c r="BQ931" s="300"/>
      <c r="BR931" s="66"/>
      <c r="BS931" s="301"/>
      <c r="BT931" s="302"/>
      <c r="BU931" s="303"/>
      <c r="BV931" s="303"/>
      <c r="BW931" s="303"/>
      <c r="BX931" s="303"/>
      <c r="BY931" s="303"/>
      <c r="BZ931" s="303"/>
      <c r="CA931" s="303"/>
      <c r="CB931" s="293"/>
      <c r="CC931" s="294"/>
      <c r="CD931" s="294"/>
      <c r="CE931" s="294"/>
      <c r="CF931" s="294"/>
      <c r="CG931" s="294"/>
      <c r="CH931" s="295"/>
      <c r="CI931" s="62">
        <f t="shared" si="46"/>
        <v>0</v>
      </c>
    </row>
    <row r="932" spans="1:87" ht="35.1" customHeight="1" x14ac:dyDescent="0.25">
      <c r="A932" s="40">
        <f t="shared" si="45"/>
        <v>920</v>
      </c>
      <c r="B932" s="304"/>
      <c r="C932" s="304"/>
      <c r="D932" s="305"/>
      <c r="E932" s="305"/>
      <c r="F932" s="305"/>
      <c r="G932" s="306"/>
      <c r="H932" s="307"/>
      <c r="I932" s="47"/>
      <c r="J932" s="72"/>
      <c r="K932" s="308"/>
      <c r="L932" s="308"/>
      <c r="M932" s="309"/>
      <c r="N932" s="309"/>
      <c r="O932" s="310"/>
      <c r="P932" s="310"/>
      <c r="Q932" s="311"/>
      <c r="R932" s="311"/>
      <c r="S932" s="298"/>
      <c r="T932" s="299"/>
      <c r="U932" s="298"/>
      <c r="V932" s="299"/>
      <c r="W932" s="312"/>
      <c r="X932" s="313"/>
      <c r="Y932" s="312"/>
      <c r="Z932" s="313"/>
      <c r="AA932" s="298"/>
      <c r="AB932" s="299"/>
      <c r="AC932" s="298"/>
      <c r="AD932" s="299"/>
      <c r="AE932" s="312"/>
      <c r="AF932" s="313"/>
      <c r="AG932" s="312"/>
      <c r="AH932" s="313"/>
      <c r="AI932" s="298"/>
      <c r="AJ932" s="299"/>
      <c r="AK932" s="298"/>
      <c r="AL932" s="299"/>
      <c r="AM932" s="312"/>
      <c r="AN932" s="313"/>
      <c r="AO932" s="312"/>
      <c r="AP932" s="313"/>
      <c r="AQ932" s="298"/>
      <c r="AR932" s="299"/>
      <c r="AS932" s="298"/>
      <c r="AT932" s="299"/>
      <c r="AU932" s="312"/>
      <c r="AV932" s="313"/>
      <c r="AW932" s="312"/>
      <c r="AX932" s="313"/>
      <c r="AY932" s="298"/>
      <c r="AZ932" s="299"/>
      <c r="BA932" s="298"/>
      <c r="BB932" s="299"/>
      <c r="BC932" s="312"/>
      <c r="BD932" s="313"/>
      <c r="BE932" s="312"/>
      <c r="BF932" s="313"/>
      <c r="BG932" s="298"/>
      <c r="BH932" s="299"/>
      <c r="BI932" s="298"/>
      <c r="BJ932" s="299"/>
      <c r="BK932" s="312"/>
      <c r="BL932" s="313"/>
      <c r="BM932" s="312"/>
      <c r="BN932" s="313"/>
      <c r="BO932" s="300"/>
      <c r="BP932" s="300"/>
      <c r="BQ932" s="300"/>
      <c r="BR932" s="66"/>
      <c r="BS932" s="314"/>
      <c r="BT932" s="315"/>
      <c r="BU932" s="303"/>
      <c r="BV932" s="303"/>
      <c r="BW932" s="303"/>
      <c r="BX932" s="303"/>
      <c r="BY932" s="303"/>
      <c r="BZ932" s="303"/>
      <c r="CA932" s="303"/>
      <c r="CB932" s="293"/>
      <c r="CC932" s="294"/>
      <c r="CD932" s="294"/>
      <c r="CE932" s="294"/>
      <c r="CF932" s="294"/>
      <c r="CG932" s="294"/>
      <c r="CH932" s="295"/>
      <c r="CI932" s="62">
        <f t="shared" si="46"/>
        <v>0</v>
      </c>
    </row>
    <row r="933" spans="1:87" ht="35.1" customHeight="1" x14ac:dyDescent="0.25">
      <c r="A933" s="40">
        <f t="shared" si="45"/>
        <v>921</v>
      </c>
      <c r="B933" s="305"/>
      <c r="C933" s="305"/>
      <c r="D933" s="316"/>
      <c r="E933" s="316"/>
      <c r="F933" s="316"/>
      <c r="G933" s="317"/>
      <c r="H933" s="318"/>
      <c r="I933" s="47"/>
      <c r="J933" s="71"/>
      <c r="K933" s="308"/>
      <c r="L933" s="308"/>
      <c r="M933" s="319"/>
      <c r="N933" s="319"/>
      <c r="O933" s="310"/>
      <c r="P933" s="310"/>
      <c r="Q933" s="320"/>
      <c r="R933" s="320"/>
      <c r="S933" s="298"/>
      <c r="T933" s="299"/>
      <c r="U933" s="298"/>
      <c r="V933" s="299"/>
      <c r="W933" s="296"/>
      <c r="X933" s="297"/>
      <c r="Y933" s="296"/>
      <c r="Z933" s="297"/>
      <c r="AA933" s="298"/>
      <c r="AB933" s="299"/>
      <c r="AC933" s="298"/>
      <c r="AD933" s="299"/>
      <c r="AE933" s="296"/>
      <c r="AF933" s="297"/>
      <c r="AG933" s="296"/>
      <c r="AH933" s="297"/>
      <c r="AI933" s="298"/>
      <c r="AJ933" s="299"/>
      <c r="AK933" s="298"/>
      <c r="AL933" s="299"/>
      <c r="AM933" s="296"/>
      <c r="AN933" s="297"/>
      <c r="AO933" s="296"/>
      <c r="AP933" s="297"/>
      <c r="AQ933" s="298"/>
      <c r="AR933" s="299"/>
      <c r="AS933" s="298"/>
      <c r="AT933" s="299"/>
      <c r="AU933" s="296"/>
      <c r="AV933" s="297"/>
      <c r="AW933" s="296"/>
      <c r="AX933" s="297"/>
      <c r="AY933" s="298"/>
      <c r="AZ933" s="299"/>
      <c r="BA933" s="298"/>
      <c r="BB933" s="299"/>
      <c r="BC933" s="296"/>
      <c r="BD933" s="297"/>
      <c r="BE933" s="296"/>
      <c r="BF933" s="297"/>
      <c r="BG933" s="298"/>
      <c r="BH933" s="299"/>
      <c r="BI933" s="298"/>
      <c r="BJ933" s="299"/>
      <c r="BK933" s="296"/>
      <c r="BL933" s="297"/>
      <c r="BM933" s="296"/>
      <c r="BN933" s="297"/>
      <c r="BO933" s="300"/>
      <c r="BP933" s="300"/>
      <c r="BQ933" s="300"/>
      <c r="BR933" s="66"/>
      <c r="BS933" s="301"/>
      <c r="BT933" s="302"/>
      <c r="BU933" s="303"/>
      <c r="BV933" s="303"/>
      <c r="BW933" s="303"/>
      <c r="BX933" s="303"/>
      <c r="BY933" s="303"/>
      <c r="BZ933" s="303"/>
      <c r="CA933" s="303"/>
      <c r="CB933" s="293"/>
      <c r="CC933" s="294"/>
      <c r="CD933" s="294"/>
      <c r="CE933" s="294"/>
      <c r="CF933" s="294"/>
      <c r="CG933" s="294"/>
      <c r="CH933" s="295"/>
      <c r="CI933" s="62">
        <f t="shared" si="46"/>
        <v>0</v>
      </c>
    </row>
    <row r="934" spans="1:87" ht="35.1" customHeight="1" x14ac:dyDescent="0.25">
      <c r="A934" s="40">
        <f t="shared" si="45"/>
        <v>922</v>
      </c>
      <c r="B934" s="304"/>
      <c r="C934" s="304"/>
      <c r="D934" s="305"/>
      <c r="E934" s="305"/>
      <c r="F934" s="305"/>
      <c r="G934" s="306"/>
      <c r="H934" s="307"/>
      <c r="I934" s="47"/>
      <c r="J934" s="72"/>
      <c r="K934" s="308"/>
      <c r="L934" s="308"/>
      <c r="M934" s="309"/>
      <c r="N934" s="309"/>
      <c r="O934" s="310"/>
      <c r="P934" s="310"/>
      <c r="Q934" s="311"/>
      <c r="R934" s="311"/>
      <c r="S934" s="298"/>
      <c r="T934" s="299"/>
      <c r="U934" s="298"/>
      <c r="V934" s="299"/>
      <c r="W934" s="312"/>
      <c r="X934" s="313"/>
      <c r="Y934" s="312"/>
      <c r="Z934" s="313"/>
      <c r="AA934" s="298"/>
      <c r="AB934" s="299"/>
      <c r="AC934" s="298"/>
      <c r="AD934" s="299"/>
      <c r="AE934" s="312"/>
      <c r="AF934" s="313"/>
      <c r="AG934" s="312"/>
      <c r="AH934" s="313"/>
      <c r="AI934" s="298"/>
      <c r="AJ934" s="299"/>
      <c r="AK934" s="298"/>
      <c r="AL934" s="299"/>
      <c r="AM934" s="312"/>
      <c r="AN934" s="313"/>
      <c r="AO934" s="312"/>
      <c r="AP934" s="313"/>
      <c r="AQ934" s="298"/>
      <c r="AR934" s="299"/>
      <c r="AS934" s="298"/>
      <c r="AT934" s="299"/>
      <c r="AU934" s="312"/>
      <c r="AV934" s="313"/>
      <c r="AW934" s="312"/>
      <c r="AX934" s="313"/>
      <c r="AY934" s="298"/>
      <c r="AZ934" s="299"/>
      <c r="BA934" s="298"/>
      <c r="BB934" s="299"/>
      <c r="BC934" s="312"/>
      <c r="BD934" s="313"/>
      <c r="BE934" s="312"/>
      <c r="BF934" s="313"/>
      <c r="BG934" s="298"/>
      <c r="BH934" s="299"/>
      <c r="BI934" s="298"/>
      <c r="BJ934" s="299"/>
      <c r="BK934" s="312"/>
      <c r="BL934" s="313"/>
      <c r="BM934" s="312"/>
      <c r="BN934" s="313"/>
      <c r="BO934" s="300"/>
      <c r="BP934" s="300"/>
      <c r="BQ934" s="300"/>
      <c r="BR934" s="66"/>
      <c r="BS934" s="314"/>
      <c r="BT934" s="315"/>
      <c r="BU934" s="303"/>
      <c r="BV934" s="303"/>
      <c r="BW934" s="303"/>
      <c r="BX934" s="303"/>
      <c r="BY934" s="303"/>
      <c r="BZ934" s="303"/>
      <c r="CA934" s="303"/>
      <c r="CB934" s="293"/>
      <c r="CC934" s="294"/>
      <c r="CD934" s="294"/>
      <c r="CE934" s="294"/>
      <c r="CF934" s="294"/>
      <c r="CG934" s="294"/>
      <c r="CH934" s="295"/>
      <c r="CI934" s="62">
        <f t="shared" si="46"/>
        <v>0</v>
      </c>
    </row>
    <row r="935" spans="1:87" ht="35.1" customHeight="1" x14ac:dyDescent="0.25">
      <c r="A935" s="40">
        <f t="shared" si="45"/>
        <v>923</v>
      </c>
      <c r="B935" s="305"/>
      <c r="C935" s="305"/>
      <c r="D935" s="316"/>
      <c r="E935" s="316"/>
      <c r="F935" s="316"/>
      <c r="G935" s="317"/>
      <c r="H935" s="318"/>
      <c r="I935" s="47"/>
      <c r="J935" s="71"/>
      <c r="K935" s="308"/>
      <c r="L935" s="308"/>
      <c r="M935" s="319"/>
      <c r="N935" s="319"/>
      <c r="O935" s="310"/>
      <c r="P935" s="310"/>
      <c r="Q935" s="320"/>
      <c r="R935" s="320"/>
      <c r="S935" s="298"/>
      <c r="T935" s="299"/>
      <c r="U935" s="298"/>
      <c r="V935" s="299"/>
      <c r="W935" s="296"/>
      <c r="X935" s="297"/>
      <c r="Y935" s="296"/>
      <c r="Z935" s="297"/>
      <c r="AA935" s="298"/>
      <c r="AB935" s="299"/>
      <c r="AC935" s="298"/>
      <c r="AD935" s="299"/>
      <c r="AE935" s="296"/>
      <c r="AF935" s="297"/>
      <c r="AG935" s="296"/>
      <c r="AH935" s="297"/>
      <c r="AI935" s="298"/>
      <c r="AJ935" s="299"/>
      <c r="AK935" s="298"/>
      <c r="AL935" s="299"/>
      <c r="AM935" s="296"/>
      <c r="AN935" s="297"/>
      <c r="AO935" s="296"/>
      <c r="AP935" s="297"/>
      <c r="AQ935" s="298"/>
      <c r="AR935" s="299"/>
      <c r="AS935" s="298"/>
      <c r="AT935" s="299"/>
      <c r="AU935" s="296"/>
      <c r="AV935" s="297"/>
      <c r="AW935" s="296"/>
      <c r="AX935" s="297"/>
      <c r="AY935" s="298"/>
      <c r="AZ935" s="299"/>
      <c r="BA935" s="298"/>
      <c r="BB935" s="299"/>
      <c r="BC935" s="296"/>
      <c r="BD935" s="297"/>
      <c r="BE935" s="296"/>
      <c r="BF935" s="297"/>
      <c r="BG935" s="298"/>
      <c r="BH935" s="299"/>
      <c r="BI935" s="298"/>
      <c r="BJ935" s="299"/>
      <c r="BK935" s="296"/>
      <c r="BL935" s="297"/>
      <c r="BM935" s="296"/>
      <c r="BN935" s="297"/>
      <c r="BO935" s="300"/>
      <c r="BP935" s="300"/>
      <c r="BQ935" s="300"/>
      <c r="BR935" s="66"/>
      <c r="BS935" s="301"/>
      <c r="BT935" s="302"/>
      <c r="BU935" s="303"/>
      <c r="BV935" s="303"/>
      <c r="BW935" s="303"/>
      <c r="BX935" s="303"/>
      <c r="BY935" s="303"/>
      <c r="BZ935" s="303"/>
      <c r="CA935" s="303"/>
      <c r="CB935" s="293"/>
      <c r="CC935" s="294"/>
      <c r="CD935" s="294"/>
      <c r="CE935" s="294"/>
      <c r="CF935" s="294"/>
      <c r="CG935" s="294"/>
      <c r="CH935" s="295"/>
      <c r="CI935" s="62">
        <f t="shared" si="46"/>
        <v>0</v>
      </c>
    </row>
    <row r="936" spans="1:87" ht="35.1" customHeight="1" x14ac:dyDescent="0.25">
      <c r="A936" s="40">
        <f t="shared" si="45"/>
        <v>924</v>
      </c>
      <c r="B936" s="304"/>
      <c r="C936" s="304"/>
      <c r="D936" s="305"/>
      <c r="E936" s="305"/>
      <c r="F936" s="305"/>
      <c r="G936" s="306"/>
      <c r="H936" s="307"/>
      <c r="I936" s="47"/>
      <c r="J936" s="72"/>
      <c r="K936" s="308"/>
      <c r="L936" s="308"/>
      <c r="M936" s="309"/>
      <c r="N936" s="309"/>
      <c r="O936" s="310"/>
      <c r="P936" s="310"/>
      <c r="Q936" s="311"/>
      <c r="R936" s="311"/>
      <c r="S936" s="298"/>
      <c r="T936" s="299"/>
      <c r="U936" s="298"/>
      <c r="V936" s="299"/>
      <c r="W936" s="312"/>
      <c r="X936" s="313"/>
      <c r="Y936" s="312"/>
      <c r="Z936" s="313"/>
      <c r="AA936" s="298"/>
      <c r="AB936" s="299"/>
      <c r="AC936" s="298"/>
      <c r="AD936" s="299"/>
      <c r="AE936" s="312"/>
      <c r="AF936" s="313"/>
      <c r="AG936" s="312"/>
      <c r="AH936" s="313"/>
      <c r="AI936" s="298"/>
      <c r="AJ936" s="299"/>
      <c r="AK936" s="298"/>
      <c r="AL936" s="299"/>
      <c r="AM936" s="312"/>
      <c r="AN936" s="313"/>
      <c r="AO936" s="312"/>
      <c r="AP936" s="313"/>
      <c r="AQ936" s="298"/>
      <c r="AR936" s="299"/>
      <c r="AS936" s="298"/>
      <c r="AT936" s="299"/>
      <c r="AU936" s="312"/>
      <c r="AV936" s="313"/>
      <c r="AW936" s="312"/>
      <c r="AX936" s="313"/>
      <c r="AY936" s="298"/>
      <c r="AZ936" s="299"/>
      <c r="BA936" s="298"/>
      <c r="BB936" s="299"/>
      <c r="BC936" s="312"/>
      <c r="BD936" s="313"/>
      <c r="BE936" s="312"/>
      <c r="BF936" s="313"/>
      <c r="BG936" s="298"/>
      <c r="BH936" s="299"/>
      <c r="BI936" s="298"/>
      <c r="BJ936" s="299"/>
      <c r="BK936" s="312"/>
      <c r="BL936" s="313"/>
      <c r="BM936" s="312"/>
      <c r="BN936" s="313"/>
      <c r="BO936" s="300"/>
      <c r="BP936" s="300"/>
      <c r="BQ936" s="300"/>
      <c r="BR936" s="66"/>
      <c r="BS936" s="314"/>
      <c r="BT936" s="315"/>
      <c r="BU936" s="303"/>
      <c r="BV936" s="303"/>
      <c r="BW936" s="303"/>
      <c r="BX936" s="303"/>
      <c r="BY936" s="303"/>
      <c r="BZ936" s="303"/>
      <c r="CA936" s="303"/>
      <c r="CB936" s="293"/>
      <c r="CC936" s="294"/>
      <c r="CD936" s="294"/>
      <c r="CE936" s="294"/>
      <c r="CF936" s="294"/>
      <c r="CG936" s="294"/>
      <c r="CH936" s="295"/>
      <c r="CI936" s="62">
        <f t="shared" si="46"/>
        <v>0</v>
      </c>
    </row>
    <row r="937" spans="1:87" ht="35.1" customHeight="1" x14ac:dyDescent="0.25">
      <c r="A937" s="40">
        <f>ROW(A925)</f>
        <v>925</v>
      </c>
      <c r="B937" s="305"/>
      <c r="C937" s="305"/>
      <c r="D937" s="316"/>
      <c r="E937" s="316"/>
      <c r="F937" s="316"/>
      <c r="G937" s="317"/>
      <c r="H937" s="318"/>
      <c r="I937" s="47"/>
      <c r="J937" s="71"/>
      <c r="K937" s="308"/>
      <c r="L937" s="308"/>
      <c r="M937" s="319"/>
      <c r="N937" s="319"/>
      <c r="O937" s="310"/>
      <c r="P937" s="310"/>
      <c r="Q937" s="320"/>
      <c r="R937" s="320"/>
      <c r="S937" s="298"/>
      <c r="T937" s="299"/>
      <c r="U937" s="298"/>
      <c r="V937" s="299"/>
      <c r="W937" s="296"/>
      <c r="X937" s="297"/>
      <c r="Y937" s="296"/>
      <c r="Z937" s="297"/>
      <c r="AA937" s="298"/>
      <c r="AB937" s="299"/>
      <c r="AC937" s="298"/>
      <c r="AD937" s="299"/>
      <c r="AE937" s="296"/>
      <c r="AF937" s="297"/>
      <c r="AG937" s="296"/>
      <c r="AH937" s="297"/>
      <c r="AI937" s="298"/>
      <c r="AJ937" s="299"/>
      <c r="AK937" s="298"/>
      <c r="AL937" s="299"/>
      <c r="AM937" s="296"/>
      <c r="AN937" s="297"/>
      <c r="AO937" s="296"/>
      <c r="AP937" s="297"/>
      <c r="AQ937" s="298"/>
      <c r="AR937" s="299"/>
      <c r="AS937" s="298"/>
      <c r="AT937" s="299"/>
      <c r="AU937" s="296"/>
      <c r="AV937" s="297"/>
      <c r="AW937" s="296"/>
      <c r="AX937" s="297"/>
      <c r="AY937" s="298"/>
      <c r="AZ937" s="299"/>
      <c r="BA937" s="298"/>
      <c r="BB937" s="299"/>
      <c r="BC937" s="296"/>
      <c r="BD937" s="297"/>
      <c r="BE937" s="296"/>
      <c r="BF937" s="297"/>
      <c r="BG937" s="298"/>
      <c r="BH937" s="299"/>
      <c r="BI937" s="298"/>
      <c r="BJ937" s="299"/>
      <c r="BK937" s="296"/>
      <c r="BL937" s="297"/>
      <c r="BM937" s="296"/>
      <c r="BN937" s="297"/>
      <c r="BO937" s="321"/>
      <c r="BP937" s="322"/>
      <c r="BQ937" s="323"/>
      <c r="BR937" s="66"/>
      <c r="BS937" s="301"/>
      <c r="BT937" s="302"/>
      <c r="BU937" s="303"/>
      <c r="BV937" s="303"/>
      <c r="BW937" s="303"/>
      <c r="BX937" s="303"/>
      <c r="BY937" s="303"/>
      <c r="BZ937" s="303"/>
      <c r="CA937" s="303"/>
      <c r="CB937" s="293"/>
      <c r="CC937" s="294"/>
      <c r="CD937" s="294"/>
      <c r="CE937" s="294"/>
      <c r="CF937" s="294"/>
      <c r="CG937" s="294"/>
      <c r="CH937" s="295"/>
      <c r="CI937" s="62">
        <f t="shared" si="46"/>
        <v>0</v>
      </c>
    </row>
    <row r="938" spans="1:87" ht="35.1" customHeight="1" x14ac:dyDescent="0.25">
      <c r="A938" s="40">
        <f t="shared" ref="A938:A1001" si="47">ROW(A926)</f>
        <v>926</v>
      </c>
      <c r="B938" s="304"/>
      <c r="C938" s="304"/>
      <c r="D938" s="305"/>
      <c r="E938" s="305"/>
      <c r="F938" s="305"/>
      <c r="G938" s="306"/>
      <c r="H938" s="307"/>
      <c r="I938" s="47"/>
      <c r="J938" s="72"/>
      <c r="K938" s="308"/>
      <c r="L938" s="308"/>
      <c r="M938" s="309"/>
      <c r="N938" s="309"/>
      <c r="O938" s="310"/>
      <c r="P938" s="310"/>
      <c r="Q938" s="311"/>
      <c r="R938" s="311"/>
      <c r="S938" s="298"/>
      <c r="T938" s="299"/>
      <c r="U938" s="298"/>
      <c r="V938" s="299"/>
      <c r="W938" s="312"/>
      <c r="X938" s="313"/>
      <c r="Y938" s="312"/>
      <c r="Z938" s="313"/>
      <c r="AA938" s="298"/>
      <c r="AB938" s="299"/>
      <c r="AC938" s="298"/>
      <c r="AD938" s="299"/>
      <c r="AE938" s="312"/>
      <c r="AF938" s="313"/>
      <c r="AG938" s="312"/>
      <c r="AH938" s="313"/>
      <c r="AI938" s="298"/>
      <c r="AJ938" s="299"/>
      <c r="AK938" s="298"/>
      <c r="AL938" s="299"/>
      <c r="AM938" s="312"/>
      <c r="AN938" s="313"/>
      <c r="AO938" s="312"/>
      <c r="AP938" s="313"/>
      <c r="AQ938" s="298"/>
      <c r="AR938" s="299"/>
      <c r="AS938" s="298"/>
      <c r="AT938" s="299"/>
      <c r="AU938" s="312"/>
      <c r="AV938" s="313"/>
      <c r="AW938" s="312"/>
      <c r="AX938" s="313"/>
      <c r="AY938" s="298"/>
      <c r="AZ938" s="299"/>
      <c r="BA938" s="298"/>
      <c r="BB938" s="299"/>
      <c r="BC938" s="312"/>
      <c r="BD938" s="313"/>
      <c r="BE938" s="312"/>
      <c r="BF938" s="313"/>
      <c r="BG938" s="298"/>
      <c r="BH938" s="299"/>
      <c r="BI938" s="298"/>
      <c r="BJ938" s="299"/>
      <c r="BK938" s="312"/>
      <c r="BL938" s="313"/>
      <c r="BM938" s="312"/>
      <c r="BN938" s="313"/>
      <c r="BO938" s="300"/>
      <c r="BP938" s="300"/>
      <c r="BQ938" s="300"/>
      <c r="BR938" s="66"/>
      <c r="BS938" s="314"/>
      <c r="BT938" s="315"/>
      <c r="BU938" s="303"/>
      <c r="BV938" s="303"/>
      <c r="BW938" s="303"/>
      <c r="BX938" s="303"/>
      <c r="BY938" s="303"/>
      <c r="BZ938" s="303"/>
      <c r="CA938" s="303"/>
      <c r="CB938" s="293"/>
      <c r="CC938" s="294"/>
      <c r="CD938" s="294"/>
      <c r="CE938" s="294"/>
      <c r="CF938" s="294"/>
      <c r="CG938" s="294"/>
      <c r="CH938" s="295"/>
      <c r="CI938" s="62">
        <f t="shared" si="46"/>
        <v>0</v>
      </c>
    </row>
    <row r="939" spans="1:87" ht="35.1" customHeight="1" x14ac:dyDescent="0.25">
      <c r="A939" s="40">
        <f t="shared" si="47"/>
        <v>927</v>
      </c>
      <c r="B939" s="305"/>
      <c r="C939" s="305"/>
      <c r="D939" s="316"/>
      <c r="E939" s="316"/>
      <c r="F939" s="316"/>
      <c r="G939" s="317"/>
      <c r="H939" s="318"/>
      <c r="I939" s="47"/>
      <c r="J939" s="71"/>
      <c r="K939" s="308"/>
      <c r="L939" s="308"/>
      <c r="M939" s="319"/>
      <c r="N939" s="319"/>
      <c r="O939" s="310"/>
      <c r="P939" s="310"/>
      <c r="Q939" s="320"/>
      <c r="R939" s="320"/>
      <c r="S939" s="298"/>
      <c r="T939" s="299"/>
      <c r="U939" s="298"/>
      <c r="V939" s="299"/>
      <c r="W939" s="296"/>
      <c r="X939" s="297"/>
      <c r="Y939" s="296"/>
      <c r="Z939" s="297"/>
      <c r="AA939" s="298"/>
      <c r="AB939" s="299"/>
      <c r="AC939" s="298"/>
      <c r="AD939" s="299"/>
      <c r="AE939" s="296"/>
      <c r="AF939" s="297"/>
      <c r="AG939" s="296"/>
      <c r="AH939" s="297"/>
      <c r="AI939" s="298"/>
      <c r="AJ939" s="299"/>
      <c r="AK939" s="298"/>
      <c r="AL939" s="299"/>
      <c r="AM939" s="296"/>
      <c r="AN939" s="297"/>
      <c r="AO939" s="296"/>
      <c r="AP939" s="297"/>
      <c r="AQ939" s="298"/>
      <c r="AR939" s="299"/>
      <c r="AS939" s="298"/>
      <c r="AT939" s="299"/>
      <c r="AU939" s="296"/>
      <c r="AV939" s="297"/>
      <c r="AW939" s="296"/>
      <c r="AX939" s="297"/>
      <c r="AY939" s="298"/>
      <c r="AZ939" s="299"/>
      <c r="BA939" s="298"/>
      <c r="BB939" s="299"/>
      <c r="BC939" s="296"/>
      <c r="BD939" s="297"/>
      <c r="BE939" s="296"/>
      <c r="BF939" s="297"/>
      <c r="BG939" s="298"/>
      <c r="BH939" s="299"/>
      <c r="BI939" s="298"/>
      <c r="BJ939" s="299"/>
      <c r="BK939" s="296"/>
      <c r="BL939" s="297"/>
      <c r="BM939" s="296"/>
      <c r="BN939" s="297"/>
      <c r="BO939" s="300"/>
      <c r="BP939" s="300"/>
      <c r="BQ939" s="300"/>
      <c r="BR939" s="66"/>
      <c r="BS939" s="301"/>
      <c r="BT939" s="302"/>
      <c r="BU939" s="303"/>
      <c r="BV939" s="303"/>
      <c r="BW939" s="303"/>
      <c r="BX939" s="303"/>
      <c r="BY939" s="303"/>
      <c r="BZ939" s="303"/>
      <c r="CA939" s="303"/>
      <c r="CB939" s="293"/>
      <c r="CC939" s="294"/>
      <c r="CD939" s="294"/>
      <c r="CE939" s="294"/>
      <c r="CF939" s="294"/>
      <c r="CG939" s="294"/>
      <c r="CH939" s="295"/>
      <c r="CI939" s="62">
        <f t="shared" si="46"/>
        <v>0</v>
      </c>
    </row>
    <row r="940" spans="1:87" ht="35.1" customHeight="1" x14ac:dyDescent="0.25">
      <c r="A940" s="40">
        <f t="shared" si="47"/>
        <v>928</v>
      </c>
      <c r="B940" s="304"/>
      <c r="C940" s="304"/>
      <c r="D940" s="305"/>
      <c r="E940" s="305"/>
      <c r="F940" s="305"/>
      <c r="G940" s="306"/>
      <c r="H940" s="307"/>
      <c r="I940" s="47"/>
      <c r="J940" s="72"/>
      <c r="K940" s="308"/>
      <c r="L940" s="308"/>
      <c r="M940" s="309"/>
      <c r="N940" s="309"/>
      <c r="O940" s="310"/>
      <c r="P940" s="310"/>
      <c r="Q940" s="311"/>
      <c r="R940" s="311"/>
      <c r="S940" s="298"/>
      <c r="T940" s="299"/>
      <c r="U940" s="298"/>
      <c r="V940" s="299"/>
      <c r="W940" s="312"/>
      <c r="X940" s="313"/>
      <c r="Y940" s="312"/>
      <c r="Z940" s="313"/>
      <c r="AA940" s="298"/>
      <c r="AB940" s="299"/>
      <c r="AC940" s="298"/>
      <c r="AD940" s="299"/>
      <c r="AE940" s="312"/>
      <c r="AF940" s="313"/>
      <c r="AG940" s="312"/>
      <c r="AH940" s="313"/>
      <c r="AI940" s="298"/>
      <c r="AJ940" s="299"/>
      <c r="AK940" s="298"/>
      <c r="AL940" s="299"/>
      <c r="AM940" s="312"/>
      <c r="AN940" s="313"/>
      <c r="AO940" s="312"/>
      <c r="AP940" s="313"/>
      <c r="AQ940" s="298"/>
      <c r="AR940" s="299"/>
      <c r="AS940" s="298"/>
      <c r="AT940" s="299"/>
      <c r="AU940" s="312"/>
      <c r="AV940" s="313"/>
      <c r="AW940" s="312"/>
      <c r="AX940" s="313"/>
      <c r="AY940" s="298"/>
      <c r="AZ940" s="299"/>
      <c r="BA940" s="298"/>
      <c r="BB940" s="299"/>
      <c r="BC940" s="312"/>
      <c r="BD940" s="313"/>
      <c r="BE940" s="312"/>
      <c r="BF940" s="313"/>
      <c r="BG940" s="298"/>
      <c r="BH940" s="299"/>
      <c r="BI940" s="298"/>
      <c r="BJ940" s="299"/>
      <c r="BK940" s="312"/>
      <c r="BL940" s="313"/>
      <c r="BM940" s="312"/>
      <c r="BN940" s="313"/>
      <c r="BO940" s="300"/>
      <c r="BP940" s="300"/>
      <c r="BQ940" s="300"/>
      <c r="BR940" s="66"/>
      <c r="BS940" s="314"/>
      <c r="BT940" s="315"/>
      <c r="BU940" s="303"/>
      <c r="BV940" s="303"/>
      <c r="BW940" s="303"/>
      <c r="BX940" s="303"/>
      <c r="BY940" s="303"/>
      <c r="BZ940" s="303"/>
      <c r="CA940" s="303"/>
      <c r="CB940" s="293"/>
      <c r="CC940" s="294"/>
      <c r="CD940" s="294"/>
      <c r="CE940" s="294"/>
      <c r="CF940" s="294"/>
      <c r="CG940" s="294"/>
      <c r="CH940" s="295"/>
      <c r="CI940" s="62">
        <f t="shared" si="46"/>
        <v>0</v>
      </c>
    </row>
    <row r="941" spans="1:87" ht="35.1" customHeight="1" x14ac:dyDescent="0.25">
      <c r="A941" s="40">
        <f t="shared" si="47"/>
        <v>929</v>
      </c>
      <c r="B941" s="305"/>
      <c r="C941" s="305"/>
      <c r="D941" s="316"/>
      <c r="E941" s="316"/>
      <c r="F941" s="316"/>
      <c r="G941" s="317"/>
      <c r="H941" s="318"/>
      <c r="I941" s="47"/>
      <c r="J941" s="71"/>
      <c r="K941" s="308"/>
      <c r="L941" s="308"/>
      <c r="M941" s="319"/>
      <c r="N941" s="319"/>
      <c r="O941" s="310"/>
      <c r="P941" s="310"/>
      <c r="Q941" s="320"/>
      <c r="R941" s="320"/>
      <c r="S941" s="298"/>
      <c r="T941" s="299"/>
      <c r="U941" s="298"/>
      <c r="V941" s="299"/>
      <c r="W941" s="296"/>
      <c r="X941" s="297"/>
      <c r="Y941" s="296"/>
      <c r="Z941" s="297"/>
      <c r="AA941" s="298"/>
      <c r="AB941" s="299"/>
      <c r="AC941" s="298"/>
      <c r="AD941" s="299"/>
      <c r="AE941" s="296"/>
      <c r="AF941" s="297"/>
      <c r="AG941" s="296"/>
      <c r="AH941" s="297"/>
      <c r="AI941" s="298"/>
      <c r="AJ941" s="299"/>
      <c r="AK941" s="298"/>
      <c r="AL941" s="299"/>
      <c r="AM941" s="296"/>
      <c r="AN941" s="297"/>
      <c r="AO941" s="296"/>
      <c r="AP941" s="297"/>
      <c r="AQ941" s="298"/>
      <c r="AR941" s="299"/>
      <c r="AS941" s="298"/>
      <c r="AT941" s="299"/>
      <c r="AU941" s="296"/>
      <c r="AV941" s="297"/>
      <c r="AW941" s="296"/>
      <c r="AX941" s="297"/>
      <c r="AY941" s="298"/>
      <c r="AZ941" s="299"/>
      <c r="BA941" s="298"/>
      <c r="BB941" s="299"/>
      <c r="BC941" s="296"/>
      <c r="BD941" s="297"/>
      <c r="BE941" s="296"/>
      <c r="BF941" s="297"/>
      <c r="BG941" s="298"/>
      <c r="BH941" s="299"/>
      <c r="BI941" s="298"/>
      <c r="BJ941" s="299"/>
      <c r="BK941" s="296"/>
      <c r="BL941" s="297"/>
      <c r="BM941" s="296"/>
      <c r="BN941" s="297"/>
      <c r="BO941" s="300"/>
      <c r="BP941" s="300"/>
      <c r="BQ941" s="300"/>
      <c r="BR941" s="66"/>
      <c r="BS941" s="301"/>
      <c r="BT941" s="302"/>
      <c r="BU941" s="303"/>
      <c r="BV941" s="303"/>
      <c r="BW941" s="303"/>
      <c r="BX941" s="303"/>
      <c r="BY941" s="303"/>
      <c r="BZ941" s="303"/>
      <c r="CA941" s="303"/>
      <c r="CB941" s="293"/>
      <c r="CC941" s="294"/>
      <c r="CD941" s="294"/>
      <c r="CE941" s="294"/>
      <c r="CF941" s="294"/>
      <c r="CG941" s="294"/>
      <c r="CH941" s="295"/>
      <c r="CI941" s="62">
        <f t="shared" si="46"/>
        <v>0</v>
      </c>
    </row>
    <row r="942" spans="1:87" ht="35.1" customHeight="1" x14ac:dyDescent="0.25">
      <c r="A942" s="40">
        <f t="shared" si="47"/>
        <v>930</v>
      </c>
      <c r="B942" s="304"/>
      <c r="C942" s="304"/>
      <c r="D942" s="305"/>
      <c r="E942" s="305"/>
      <c r="F942" s="305"/>
      <c r="G942" s="306"/>
      <c r="H942" s="307"/>
      <c r="I942" s="47"/>
      <c r="J942" s="72"/>
      <c r="K942" s="308"/>
      <c r="L942" s="308"/>
      <c r="M942" s="309"/>
      <c r="N942" s="309"/>
      <c r="O942" s="310"/>
      <c r="P942" s="310"/>
      <c r="Q942" s="311"/>
      <c r="R942" s="311"/>
      <c r="S942" s="298"/>
      <c r="T942" s="299"/>
      <c r="U942" s="298"/>
      <c r="V942" s="299"/>
      <c r="W942" s="312"/>
      <c r="X942" s="313"/>
      <c r="Y942" s="312"/>
      <c r="Z942" s="313"/>
      <c r="AA942" s="298"/>
      <c r="AB942" s="299"/>
      <c r="AC942" s="298"/>
      <c r="AD942" s="299"/>
      <c r="AE942" s="312"/>
      <c r="AF942" s="313"/>
      <c r="AG942" s="312"/>
      <c r="AH942" s="313"/>
      <c r="AI942" s="298"/>
      <c r="AJ942" s="299"/>
      <c r="AK942" s="298"/>
      <c r="AL942" s="299"/>
      <c r="AM942" s="312"/>
      <c r="AN942" s="313"/>
      <c r="AO942" s="312"/>
      <c r="AP942" s="313"/>
      <c r="AQ942" s="298"/>
      <c r="AR942" s="299"/>
      <c r="AS942" s="298"/>
      <c r="AT942" s="299"/>
      <c r="AU942" s="312"/>
      <c r="AV942" s="313"/>
      <c r="AW942" s="312"/>
      <c r="AX942" s="313"/>
      <c r="AY942" s="298"/>
      <c r="AZ942" s="299"/>
      <c r="BA942" s="298"/>
      <c r="BB942" s="299"/>
      <c r="BC942" s="312"/>
      <c r="BD942" s="313"/>
      <c r="BE942" s="312"/>
      <c r="BF942" s="313"/>
      <c r="BG942" s="298"/>
      <c r="BH942" s="299"/>
      <c r="BI942" s="298"/>
      <c r="BJ942" s="299"/>
      <c r="BK942" s="312"/>
      <c r="BL942" s="313"/>
      <c r="BM942" s="312"/>
      <c r="BN942" s="313"/>
      <c r="BO942" s="300"/>
      <c r="BP942" s="300"/>
      <c r="BQ942" s="300"/>
      <c r="BR942" s="66"/>
      <c r="BS942" s="314"/>
      <c r="BT942" s="315"/>
      <c r="BU942" s="303"/>
      <c r="BV942" s="303"/>
      <c r="BW942" s="303"/>
      <c r="BX942" s="303"/>
      <c r="BY942" s="303"/>
      <c r="BZ942" s="303"/>
      <c r="CA942" s="303"/>
      <c r="CB942" s="293"/>
      <c r="CC942" s="294"/>
      <c r="CD942" s="294"/>
      <c r="CE942" s="294"/>
      <c r="CF942" s="294"/>
      <c r="CG942" s="294"/>
      <c r="CH942" s="295"/>
      <c r="CI942" s="62">
        <f t="shared" si="46"/>
        <v>0</v>
      </c>
    </row>
    <row r="943" spans="1:87" ht="35.1" customHeight="1" x14ac:dyDescent="0.25">
      <c r="A943" s="40">
        <f t="shared" si="47"/>
        <v>931</v>
      </c>
      <c r="B943" s="305"/>
      <c r="C943" s="305"/>
      <c r="D943" s="316"/>
      <c r="E943" s="316"/>
      <c r="F943" s="316"/>
      <c r="G943" s="317"/>
      <c r="H943" s="318"/>
      <c r="I943" s="47"/>
      <c r="J943" s="71"/>
      <c r="K943" s="308"/>
      <c r="L943" s="308"/>
      <c r="M943" s="319"/>
      <c r="N943" s="319"/>
      <c r="O943" s="310"/>
      <c r="P943" s="310"/>
      <c r="Q943" s="320"/>
      <c r="R943" s="320"/>
      <c r="S943" s="298"/>
      <c r="T943" s="299"/>
      <c r="U943" s="298"/>
      <c r="V943" s="299"/>
      <c r="W943" s="296"/>
      <c r="X943" s="297"/>
      <c r="Y943" s="296"/>
      <c r="Z943" s="297"/>
      <c r="AA943" s="298"/>
      <c r="AB943" s="299"/>
      <c r="AC943" s="298"/>
      <c r="AD943" s="299"/>
      <c r="AE943" s="296"/>
      <c r="AF943" s="297"/>
      <c r="AG943" s="296"/>
      <c r="AH943" s="297"/>
      <c r="AI943" s="298"/>
      <c r="AJ943" s="299"/>
      <c r="AK943" s="298"/>
      <c r="AL943" s="299"/>
      <c r="AM943" s="296"/>
      <c r="AN943" s="297"/>
      <c r="AO943" s="296"/>
      <c r="AP943" s="297"/>
      <c r="AQ943" s="298"/>
      <c r="AR943" s="299"/>
      <c r="AS943" s="298"/>
      <c r="AT943" s="299"/>
      <c r="AU943" s="296"/>
      <c r="AV943" s="297"/>
      <c r="AW943" s="296"/>
      <c r="AX943" s="297"/>
      <c r="AY943" s="298"/>
      <c r="AZ943" s="299"/>
      <c r="BA943" s="298"/>
      <c r="BB943" s="299"/>
      <c r="BC943" s="296"/>
      <c r="BD943" s="297"/>
      <c r="BE943" s="296"/>
      <c r="BF943" s="297"/>
      <c r="BG943" s="298"/>
      <c r="BH943" s="299"/>
      <c r="BI943" s="298"/>
      <c r="BJ943" s="299"/>
      <c r="BK943" s="296"/>
      <c r="BL943" s="297"/>
      <c r="BM943" s="296"/>
      <c r="BN943" s="297"/>
      <c r="BO943" s="300"/>
      <c r="BP943" s="300"/>
      <c r="BQ943" s="300"/>
      <c r="BR943" s="66"/>
      <c r="BS943" s="301"/>
      <c r="BT943" s="302"/>
      <c r="BU943" s="303"/>
      <c r="BV943" s="303"/>
      <c r="BW943" s="303"/>
      <c r="BX943" s="303"/>
      <c r="BY943" s="303"/>
      <c r="BZ943" s="303"/>
      <c r="CA943" s="303"/>
      <c r="CB943" s="293"/>
      <c r="CC943" s="294"/>
      <c r="CD943" s="294"/>
      <c r="CE943" s="294"/>
      <c r="CF943" s="294"/>
      <c r="CG943" s="294"/>
      <c r="CH943" s="295"/>
      <c r="CI943" s="62">
        <f t="shared" si="46"/>
        <v>0</v>
      </c>
    </row>
    <row r="944" spans="1:87" ht="35.1" customHeight="1" x14ac:dyDescent="0.25">
      <c r="A944" s="40">
        <f t="shared" si="47"/>
        <v>932</v>
      </c>
      <c r="B944" s="304"/>
      <c r="C944" s="304"/>
      <c r="D944" s="305"/>
      <c r="E944" s="305"/>
      <c r="F944" s="305"/>
      <c r="G944" s="306"/>
      <c r="H944" s="307"/>
      <c r="I944" s="47"/>
      <c r="J944" s="72"/>
      <c r="K944" s="308"/>
      <c r="L944" s="308"/>
      <c r="M944" s="309"/>
      <c r="N944" s="309"/>
      <c r="O944" s="310"/>
      <c r="P944" s="310"/>
      <c r="Q944" s="311"/>
      <c r="R944" s="311"/>
      <c r="S944" s="298"/>
      <c r="T944" s="299"/>
      <c r="U944" s="298"/>
      <c r="V944" s="299"/>
      <c r="W944" s="312"/>
      <c r="X944" s="313"/>
      <c r="Y944" s="312"/>
      <c r="Z944" s="313"/>
      <c r="AA944" s="298"/>
      <c r="AB944" s="299"/>
      <c r="AC944" s="298"/>
      <c r="AD944" s="299"/>
      <c r="AE944" s="312"/>
      <c r="AF944" s="313"/>
      <c r="AG944" s="312"/>
      <c r="AH944" s="313"/>
      <c r="AI944" s="298"/>
      <c r="AJ944" s="299"/>
      <c r="AK944" s="298"/>
      <c r="AL944" s="299"/>
      <c r="AM944" s="312"/>
      <c r="AN944" s="313"/>
      <c r="AO944" s="312"/>
      <c r="AP944" s="313"/>
      <c r="AQ944" s="298"/>
      <c r="AR944" s="299"/>
      <c r="AS944" s="298"/>
      <c r="AT944" s="299"/>
      <c r="AU944" s="312"/>
      <c r="AV944" s="313"/>
      <c r="AW944" s="312"/>
      <c r="AX944" s="313"/>
      <c r="AY944" s="298"/>
      <c r="AZ944" s="299"/>
      <c r="BA944" s="298"/>
      <c r="BB944" s="299"/>
      <c r="BC944" s="312"/>
      <c r="BD944" s="313"/>
      <c r="BE944" s="312"/>
      <c r="BF944" s="313"/>
      <c r="BG944" s="298"/>
      <c r="BH944" s="299"/>
      <c r="BI944" s="298"/>
      <c r="BJ944" s="299"/>
      <c r="BK944" s="312"/>
      <c r="BL944" s="313"/>
      <c r="BM944" s="312"/>
      <c r="BN944" s="313"/>
      <c r="BO944" s="300"/>
      <c r="BP944" s="300"/>
      <c r="BQ944" s="300"/>
      <c r="BR944" s="66"/>
      <c r="BS944" s="314"/>
      <c r="BT944" s="315"/>
      <c r="BU944" s="303"/>
      <c r="BV944" s="303"/>
      <c r="BW944" s="303"/>
      <c r="BX944" s="303"/>
      <c r="BY944" s="303"/>
      <c r="BZ944" s="303"/>
      <c r="CA944" s="303"/>
      <c r="CB944" s="293"/>
      <c r="CC944" s="294"/>
      <c r="CD944" s="294"/>
      <c r="CE944" s="294"/>
      <c r="CF944" s="294"/>
      <c r="CG944" s="294"/>
      <c r="CH944" s="295"/>
      <c r="CI944" s="62">
        <f t="shared" si="46"/>
        <v>0</v>
      </c>
    </row>
    <row r="945" spans="1:87" ht="35.1" customHeight="1" x14ac:dyDescent="0.25">
      <c r="A945" s="40">
        <f t="shared" si="47"/>
        <v>933</v>
      </c>
      <c r="B945" s="305"/>
      <c r="C945" s="305"/>
      <c r="D945" s="316"/>
      <c r="E945" s="316"/>
      <c r="F945" s="316"/>
      <c r="G945" s="317"/>
      <c r="H945" s="318"/>
      <c r="I945" s="47"/>
      <c r="J945" s="71"/>
      <c r="K945" s="308"/>
      <c r="L945" s="308"/>
      <c r="M945" s="319"/>
      <c r="N945" s="319"/>
      <c r="O945" s="310"/>
      <c r="P945" s="310"/>
      <c r="Q945" s="320"/>
      <c r="R945" s="320"/>
      <c r="S945" s="298"/>
      <c r="T945" s="299"/>
      <c r="U945" s="298"/>
      <c r="V945" s="299"/>
      <c r="W945" s="296"/>
      <c r="X945" s="297"/>
      <c r="Y945" s="296"/>
      <c r="Z945" s="297"/>
      <c r="AA945" s="298"/>
      <c r="AB945" s="299"/>
      <c r="AC945" s="298"/>
      <c r="AD945" s="299"/>
      <c r="AE945" s="296"/>
      <c r="AF945" s="297"/>
      <c r="AG945" s="296"/>
      <c r="AH945" s="297"/>
      <c r="AI945" s="298"/>
      <c r="AJ945" s="299"/>
      <c r="AK945" s="298"/>
      <c r="AL945" s="299"/>
      <c r="AM945" s="296"/>
      <c r="AN945" s="297"/>
      <c r="AO945" s="296"/>
      <c r="AP945" s="297"/>
      <c r="AQ945" s="298"/>
      <c r="AR945" s="299"/>
      <c r="AS945" s="298"/>
      <c r="AT945" s="299"/>
      <c r="AU945" s="296"/>
      <c r="AV945" s="297"/>
      <c r="AW945" s="296"/>
      <c r="AX945" s="297"/>
      <c r="AY945" s="298"/>
      <c r="AZ945" s="299"/>
      <c r="BA945" s="298"/>
      <c r="BB945" s="299"/>
      <c r="BC945" s="296"/>
      <c r="BD945" s="297"/>
      <c r="BE945" s="296"/>
      <c r="BF945" s="297"/>
      <c r="BG945" s="298"/>
      <c r="BH945" s="299"/>
      <c r="BI945" s="298"/>
      <c r="BJ945" s="299"/>
      <c r="BK945" s="296"/>
      <c r="BL945" s="297"/>
      <c r="BM945" s="296"/>
      <c r="BN945" s="297"/>
      <c r="BO945" s="300"/>
      <c r="BP945" s="300"/>
      <c r="BQ945" s="300"/>
      <c r="BR945" s="66"/>
      <c r="BS945" s="301"/>
      <c r="BT945" s="302"/>
      <c r="BU945" s="303"/>
      <c r="BV945" s="303"/>
      <c r="BW945" s="303"/>
      <c r="BX945" s="303"/>
      <c r="BY945" s="303"/>
      <c r="BZ945" s="303"/>
      <c r="CA945" s="303"/>
      <c r="CB945" s="293"/>
      <c r="CC945" s="294"/>
      <c r="CD945" s="294"/>
      <c r="CE945" s="294"/>
      <c r="CF945" s="294"/>
      <c r="CG945" s="294"/>
      <c r="CH945" s="295"/>
      <c r="CI945" s="62">
        <f t="shared" si="46"/>
        <v>0</v>
      </c>
    </row>
    <row r="946" spans="1:87" ht="35.1" customHeight="1" x14ac:dyDescent="0.25">
      <c r="A946" s="40">
        <f t="shared" si="47"/>
        <v>934</v>
      </c>
      <c r="B946" s="304"/>
      <c r="C946" s="304"/>
      <c r="D946" s="305"/>
      <c r="E946" s="305"/>
      <c r="F946" s="305"/>
      <c r="G946" s="306"/>
      <c r="H946" s="307"/>
      <c r="I946" s="47"/>
      <c r="J946" s="72"/>
      <c r="K946" s="308"/>
      <c r="L946" s="308"/>
      <c r="M946" s="309"/>
      <c r="N946" s="309"/>
      <c r="O946" s="310"/>
      <c r="P946" s="310"/>
      <c r="Q946" s="311"/>
      <c r="R946" s="311"/>
      <c r="S946" s="298"/>
      <c r="T946" s="299"/>
      <c r="U946" s="298"/>
      <c r="V946" s="299"/>
      <c r="W946" s="312"/>
      <c r="X946" s="313"/>
      <c r="Y946" s="312"/>
      <c r="Z946" s="313"/>
      <c r="AA946" s="298"/>
      <c r="AB946" s="299"/>
      <c r="AC946" s="298"/>
      <c r="AD946" s="299"/>
      <c r="AE946" s="312"/>
      <c r="AF946" s="313"/>
      <c r="AG946" s="312"/>
      <c r="AH946" s="313"/>
      <c r="AI946" s="298"/>
      <c r="AJ946" s="299"/>
      <c r="AK946" s="298"/>
      <c r="AL946" s="299"/>
      <c r="AM946" s="312"/>
      <c r="AN946" s="313"/>
      <c r="AO946" s="312"/>
      <c r="AP946" s="313"/>
      <c r="AQ946" s="298"/>
      <c r="AR946" s="299"/>
      <c r="AS946" s="298"/>
      <c r="AT946" s="299"/>
      <c r="AU946" s="312"/>
      <c r="AV946" s="313"/>
      <c r="AW946" s="312"/>
      <c r="AX946" s="313"/>
      <c r="AY946" s="298"/>
      <c r="AZ946" s="299"/>
      <c r="BA946" s="298"/>
      <c r="BB946" s="299"/>
      <c r="BC946" s="312"/>
      <c r="BD946" s="313"/>
      <c r="BE946" s="312"/>
      <c r="BF946" s="313"/>
      <c r="BG946" s="298"/>
      <c r="BH946" s="299"/>
      <c r="BI946" s="298"/>
      <c r="BJ946" s="299"/>
      <c r="BK946" s="312"/>
      <c r="BL946" s="313"/>
      <c r="BM946" s="312"/>
      <c r="BN946" s="313"/>
      <c r="BO946" s="300"/>
      <c r="BP946" s="300"/>
      <c r="BQ946" s="300"/>
      <c r="BR946" s="66"/>
      <c r="BS946" s="314"/>
      <c r="BT946" s="315"/>
      <c r="BU946" s="303"/>
      <c r="BV946" s="303"/>
      <c r="BW946" s="303"/>
      <c r="BX946" s="303"/>
      <c r="BY946" s="303"/>
      <c r="BZ946" s="303"/>
      <c r="CA946" s="303"/>
      <c r="CB946" s="293"/>
      <c r="CC946" s="294"/>
      <c r="CD946" s="294"/>
      <c r="CE946" s="294"/>
      <c r="CF946" s="294"/>
      <c r="CG946" s="294"/>
      <c r="CH946" s="295"/>
      <c r="CI946" s="62">
        <f t="shared" si="46"/>
        <v>0</v>
      </c>
    </row>
    <row r="947" spans="1:87" ht="35.1" customHeight="1" x14ac:dyDescent="0.25">
      <c r="A947" s="40">
        <f t="shared" si="47"/>
        <v>935</v>
      </c>
      <c r="B947" s="305"/>
      <c r="C947" s="305"/>
      <c r="D947" s="316"/>
      <c r="E947" s="316"/>
      <c r="F947" s="316"/>
      <c r="G947" s="317"/>
      <c r="H947" s="318"/>
      <c r="I947" s="47"/>
      <c r="J947" s="71"/>
      <c r="K947" s="308"/>
      <c r="L947" s="308"/>
      <c r="M947" s="319"/>
      <c r="N947" s="319"/>
      <c r="O947" s="310"/>
      <c r="P947" s="310"/>
      <c r="Q947" s="320"/>
      <c r="R947" s="320"/>
      <c r="S947" s="298"/>
      <c r="T947" s="299"/>
      <c r="U947" s="298"/>
      <c r="V947" s="299"/>
      <c r="W947" s="296"/>
      <c r="X947" s="297"/>
      <c r="Y947" s="296"/>
      <c r="Z947" s="297"/>
      <c r="AA947" s="298"/>
      <c r="AB947" s="299"/>
      <c r="AC947" s="298"/>
      <c r="AD947" s="299"/>
      <c r="AE947" s="296"/>
      <c r="AF947" s="297"/>
      <c r="AG947" s="296"/>
      <c r="AH947" s="297"/>
      <c r="AI947" s="298"/>
      <c r="AJ947" s="299"/>
      <c r="AK947" s="298"/>
      <c r="AL947" s="299"/>
      <c r="AM947" s="296"/>
      <c r="AN947" s="297"/>
      <c r="AO947" s="296"/>
      <c r="AP947" s="297"/>
      <c r="AQ947" s="298"/>
      <c r="AR947" s="299"/>
      <c r="AS947" s="298"/>
      <c r="AT947" s="299"/>
      <c r="AU947" s="296"/>
      <c r="AV947" s="297"/>
      <c r="AW947" s="296"/>
      <c r="AX947" s="297"/>
      <c r="AY947" s="298"/>
      <c r="AZ947" s="299"/>
      <c r="BA947" s="298"/>
      <c r="BB947" s="299"/>
      <c r="BC947" s="296"/>
      <c r="BD947" s="297"/>
      <c r="BE947" s="296"/>
      <c r="BF947" s="297"/>
      <c r="BG947" s="298"/>
      <c r="BH947" s="299"/>
      <c r="BI947" s="298"/>
      <c r="BJ947" s="299"/>
      <c r="BK947" s="296"/>
      <c r="BL947" s="297"/>
      <c r="BM947" s="296"/>
      <c r="BN947" s="297"/>
      <c r="BO947" s="300"/>
      <c r="BP947" s="300"/>
      <c r="BQ947" s="300"/>
      <c r="BR947" s="66"/>
      <c r="BS947" s="301"/>
      <c r="BT947" s="302"/>
      <c r="BU947" s="303"/>
      <c r="BV947" s="303"/>
      <c r="BW947" s="303"/>
      <c r="BX947" s="303"/>
      <c r="BY947" s="303"/>
      <c r="BZ947" s="303"/>
      <c r="CA947" s="303"/>
      <c r="CB947" s="293"/>
      <c r="CC947" s="294"/>
      <c r="CD947" s="294"/>
      <c r="CE947" s="294"/>
      <c r="CF947" s="294"/>
      <c r="CG947" s="294"/>
      <c r="CH947" s="295"/>
      <c r="CI947" s="62">
        <f t="shared" si="46"/>
        <v>0</v>
      </c>
    </row>
    <row r="948" spans="1:87" ht="35.1" customHeight="1" x14ac:dyDescent="0.25">
      <c r="A948" s="40">
        <f t="shared" si="47"/>
        <v>936</v>
      </c>
      <c r="B948" s="304"/>
      <c r="C948" s="304"/>
      <c r="D948" s="305"/>
      <c r="E948" s="305"/>
      <c r="F948" s="305"/>
      <c r="G948" s="306"/>
      <c r="H948" s="307"/>
      <c r="I948" s="47"/>
      <c r="J948" s="72"/>
      <c r="K948" s="308"/>
      <c r="L948" s="308"/>
      <c r="M948" s="309"/>
      <c r="N948" s="309"/>
      <c r="O948" s="310"/>
      <c r="P948" s="310"/>
      <c r="Q948" s="311"/>
      <c r="R948" s="311"/>
      <c r="S948" s="298"/>
      <c r="T948" s="299"/>
      <c r="U948" s="298"/>
      <c r="V948" s="299"/>
      <c r="W948" s="312"/>
      <c r="X948" s="313"/>
      <c r="Y948" s="312"/>
      <c r="Z948" s="313"/>
      <c r="AA948" s="298"/>
      <c r="AB948" s="299"/>
      <c r="AC948" s="298"/>
      <c r="AD948" s="299"/>
      <c r="AE948" s="312"/>
      <c r="AF948" s="313"/>
      <c r="AG948" s="312"/>
      <c r="AH948" s="313"/>
      <c r="AI948" s="298"/>
      <c r="AJ948" s="299"/>
      <c r="AK948" s="298"/>
      <c r="AL948" s="299"/>
      <c r="AM948" s="312"/>
      <c r="AN948" s="313"/>
      <c r="AO948" s="312"/>
      <c r="AP948" s="313"/>
      <c r="AQ948" s="298"/>
      <c r="AR948" s="299"/>
      <c r="AS948" s="298"/>
      <c r="AT948" s="299"/>
      <c r="AU948" s="312"/>
      <c r="AV948" s="313"/>
      <c r="AW948" s="312"/>
      <c r="AX948" s="313"/>
      <c r="AY948" s="298"/>
      <c r="AZ948" s="299"/>
      <c r="BA948" s="298"/>
      <c r="BB948" s="299"/>
      <c r="BC948" s="312"/>
      <c r="BD948" s="313"/>
      <c r="BE948" s="312"/>
      <c r="BF948" s="313"/>
      <c r="BG948" s="298"/>
      <c r="BH948" s="299"/>
      <c r="BI948" s="298"/>
      <c r="BJ948" s="299"/>
      <c r="BK948" s="312"/>
      <c r="BL948" s="313"/>
      <c r="BM948" s="312"/>
      <c r="BN948" s="313"/>
      <c r="BO948" s="300"/>
      <c r="BP948" s="300"/>
      <c r="BQ948" s="300"/>
      <c r="BR948" s="66"/>
      <c r="BS948" s="314"/>
      <c r="BT948" s="315"/>
      <c r="BU948" s="303"/>
      <c r="BV948" s="303"/>
      <c r="BW948" s="303"/>
      <c r="BX948" s="303"/>
      <c r="BY948" s="303"/>
      <c r="BZ948" s="303"/>
      <c r="CA948" s="303"/>
      <c r="CB948" s="293"/>
      <c r="CC948" s="294"/>
      <c r="CD948" s="294"/>
      <c r="CE948" s="294"/>
      <c r="CF948" s="294"/>
      <c r="CG948" s="294"/>
      <c r="CH948" s="295"/>
      <c r="CI948" s="62">
        <f t="shared" si="46"/>
        <v>0</v>
      </c>
    </row>
    <row r="949" spans="1:87" ht="35.1" customHeight="1" x14ac:dyDescent="0.25">
      <c r="A949" s="40">
        <f t="shared" si="47"/>
        <v>937</v>
      </c>
      <c r="B949" s="305"/>
      <c r="C949" s="305"/>
      <c r="D949" s="316"/>
      <c r="E949" s="316"/>
      <c r="F949" s="316"/>
      <c r="G949" s="317"/>
      <c r="H949" s="318"/>
      <c r="I949" s="47"/>
      <c r="J949" s="71"/>
      <c r="K949" s="308"/>
      <c r="L949" s="308"/>
      <c r="M949" s="319"/>
      <c r="N949" s="319"/>
      <c r="O949" s="310"/>
      <c r="P949" s="310"/>
      <c r="Q949" s="320"/>
      <c r="R949" s="320"/>
      <c r="S949" s="298"/>
      <c r="T949" s="299"/>
      <c r="U949" s="298"/>
      <c r="V949" s="299"/>
      <c r="W949" s="296"/>
      <c r="X949" s="297"/>
      <c r="Y949" s="296"/>
      <c r="Z949" s="297"/>
      <c r="AA949" s="298"/>
      <c r="AB949" s="299"/>
      <c r="AC949" s="298"/>
      <c r="AD949" s="299"/>
      <c r="AE949" s="296"/>
      <c r="AF949" s="297"/>
      <c r="AG949" s="296"/>
      <c r="AH949" s="297"/>
      <c r="AI949" s="298"/>
      <c r="AJ949" s="299"/>
      <c r="AK949" s="298"/>
      <c r="AL949" s="299"/>
      <c r="AM949" s="296"/>
      <c r="AN949" s="297"/>
      <c r="AO949" s="296"/>
      <c r="AP949" s="297"/>
      <c r="AQ949" s="298"/>
      <c r="AR949" s="299"/>
      <c r="AS949" s="298"/>
      <c r="AT949" s="299"/>
      <c r="AU949" s="296"/>
      <c r="AV949" s="297"/>
      <c r="AW949" s="296"/>
      <c r="AX949" s="297"/>
      <c r="AY949" s="298"/>
      <c r="AZ949" s="299"/>
      <c r="BA949" s="298"/>
      <c r="BB949" s="299"/>
      <c r="BC949" s="296"/>
      <c r="BD949" s="297"/>
      <c r="BE949" s="296"/>
      <c r="BF949" s="297"/>
      <c r="BG949" s="298"/>
      <c r="BH949" s="299"/>
      <c r="BI949" s="298"/>
      <c r="BJ949" s="299"/>
      <c r="BK949" s="296"/>
      <c r="BL949" s="297"/>
      <c r="BM949" s="296"/>
      <c r="BN949" s="297"/>
      <c r="BO949" s="300"/>
      <c r="BP949" s="300"/>
      <c r="BQ949" s="300"/>
      <c r="BR949" s="66"/>
      <c r="BS949" s="301"/>
      <c r="BT949" s="302"/>
      <c r="BU949" s="303"/>
      <c r="BV949" s="303"/>
      <c r="BW949" s="303"/>
      <c r="BX949" s="303"/>
      <c r="BY949" s="303"/>
      <c r="BZ949" s="303"/>
      <c r="CA949" s="303"/>
      <c r="CB949" s="293"/>
      <c r="CC949" s="294"/>
      <c r="CD949" s="294"/>
      <c r="CE949" s="294"/>
      <c r="CF949" s="294"/>
      <c r="CG949" s="294"/>
      <c r="CH949" s="295"/>
      <c r="CI949" s="62">
        <f t="shared" si="46"/>
        <v>0</v>
      </c>
    </row>
    <row r="950" spans="1:87" ht="35.1" customHeight="1" x14ac:dyDescent="0.25">
      <c r="A950" s="40">
        <f t="shared" si="47"/>
        <v>938</v>
      </c>
      <c r="B950" s="304"/>
      <c r="C950" s="304"/>
      <c r="D950" s="305"/>
      <c r="E950" s="305"/>
      <c r="F950" s="305"/>
      <c r="G950" s="306"/>
      <c r="H950" s="307"/>
      <c r="I950" s="47"/>
      <c r="J950" s="72"/>
      <c r="K950" s="308"/>
      <c r="L950" s="308"/>
      <c r="M950" s="309"/>
      <c r="N950" s="309"/>
      <c r="O950" s="310"/>
      <c r="P950" s="310"/>
      <c r="Q950" s="311"/>
      <c r="R950" s="311"/>
      <c r="S950" s="298"/>
      <c r="T950" s="299"/>
      <c r="U950" s="298"/>
      <c r="V950" s="299"/>
      <c r="W950" s="312"/>
      <c r="X950" s="313"/>
      <c r="Y950" s="312"/>
      <c r="Z950" s="313"/>
      <c r="AA950" s="298"/>
      <c r="AB950" s="299"/>
      <c r="AC950" s="298"/>
      <c r="AD950" s="299"/>
      <c r="AE950" s="312"/>
      <c r="AF950" s="313"/>
      <c r="AG950" s="312"/>
      <c r="AH950" s="313"/>
      <c r="AI950" s="298"/>
      <c r="AJ950" s="299"/>
      <c r="AK950" s="298"/>
      <c r="AL950" s="299"/>
      <c r="AM950" s="312"/>
      <c r="AN950" s="313"/>
      <c r="AO950" s="312"/>
      <c r="AP950" s="313"/>
      <c r="AQ950" s="298"/>
      <c r="AR950" s="299"/>
      <c r="AS950" s="298"/>
      <c r="AT950" s="299"/>
      <c r="AU950" s="312"/>
      <c r="AV950" s="313"/>
      <c r="AW950" s="312"/>
      <c r="AX950" s="313"/>
      <c r="AY950" s="298"/>
      <c r="AZ950" s="299"/>
      <c r="BA950" s="298"/>
      <c r="BB950" s="299"/>
      <c r="BC950" s="312"/>
      <c r="BD950" s="313"/>
      <c r="BE950" s="312"/>
      <c r="BF950" s="313"/>
      <c r="BG950" s="298"/>
      <c r="BH950" s="299"/>
      <c r="BI950" s="298"/>
      <c r="BJ950" s="299"/>
      <c r="BK950" s="312"/>
      <c r="BL950" s="313"/>
      <c r="BM950" s="312"/>
      <c r="BN950" s="313"/>
      <c r="BO950" s="300"/>
      <c r="BP950" s="300"/>
      <c r="BQ950" s="300"/>
      <c r="BR950" s="66"/>
      <c r="BS950" s="314"/>
      <c r="BT950" s="315"/>
      <c r="BU950" s="303"/>
      <c r="BV950" s="303"/>
      <c r="BW950" s="303"/>
      <c r="BX950" s="303"/>
      <c r="BY950" s="303"/>
      <c r="BZ950" s="303"/>
      <c r="CA950" s="303"/>
      <c r="CB950" s="293"/>
      <c r="CC950" s="294"/>
      <c r="CD950" s="294"/>
      <c r="CE950" s="294"/>
      <c r="CF950" s="294"/>
      <c r="CG950" s="294"/>
      <c r="CH950" s="295"/>
      <c r="CI950" s="62">
        <f t="shared" si="46"/>
        <v>0</v>
      </c>
    </row>
    <row r="951" spans="1:87" ht="35.1" customHeight="1" x14ac:dyDescent="0.25">
      <c r="A951" s="40">
        <f>ROW(A939)</f>
        <v>939</v>
      </c>
      <c r="B951" s="305"/>
      <c r="C951" s="305"/>
      <c r="D951" s="316"/>
      <c r="E951" s="316"/>
      <c r="F951" s="316"/>
      <c r="G951" s="317"/>
      <c r="H951" s="318"/>
      <c r="I951" s="47"/>
      <c r="J951" s="71"/>
      <c r="K951" s="308"/>
      <c r="L951" s="308"/>
      <c r="M951" s="319"/>
      <c r="N951" s="319"/>
      <c r="O951" s="310"/>
      <c r="P951" s="310"/>
      <c r="Q951" s="320"/>
      <c r="R951" s="320"/>
      <c r="S951" s="298"/>
      <c r="T951" s="299"/>
      <c r="U951" s="298"/>
      <c r="V951" s="299"/>
      <c r="W951" s="296"/>
      <c r="X951" s="297"/>
      <c r="Y951" s="296"/>
      <c r="Z951" s="297"/>
      <c r="AA951" s="298"/>
      <c r="AB951" s="299"/>
      <c r="AC951" s="298"/>
      <c r="AD951" s="299"/>
      <c r="AE951" s="296"/>
      <c r="AF951" s="297"/>
      <c r="AG951" s="296"/>
      <c r="AH951" s="297"/>
      <c r="AI951" s="298"/>
      <c r="AJ951" s="299"/>
      <c r="AK951" s="298"/>
      <c r="AL951" s="299"/>
      <c r="AM951" s="296"/>
      <c r="AN951" s="297"/>
      <c r="AO951" s="296"/>
      <c r="AP951" s="297"/>
      <c r="AQ951" s="298"/>
      <c r="AR951" s="299"/>
      <c r="AS951" s="298"/>
      <c r="AT951" s="299"/>
      <c r="AU951" s="296"/>
      <c r="AV951" s="297"/>
      <c r="AW951" s="296"/>
      <c r="AX951" s="297"/>
      <c r="AY951" s="298"/>
      <c r="AZ951" s="299"/>
      <c r="BA951" s="298"/>
      <c r="BB951" s="299"/>
      <c r="BC951" s="296"/>
      <c r="BD951" s="297"/>
      <c r="BE951" s="296"/>
      <c r="BF951" s="297"/>
      <c r="BG951" s="298"/>
      <c r="BH951" s="299"/>
      <c r="BI951" s="298"/>
      <c r="BJ951" s="299"/>
      <c r="BK951" s="296"/>
      <c r="BL951" s="297"/>
      <c r="BM951" s="296"/>
      <c r="BN951" s="297"/>
      <c r="BO951" s="321"/>
      <c r="BP951" s="322"/>
      <c r="BQ951" s="323"/>
      <c r="BR951" s="66"/>
      <c r="BS951" s="301"/>
      <c r="BT951" s="302"/>
      <c r="BU951" s="303"/>
      <c r="BV951" s="303"/>
      <c r="BW951" s="303"/>
      <c r="BX951" s="303"/>
      <c r="BY951" s="303"/>
      <c r="BZ951" s="303"/>
      <c r="CA951" s="303"/>
      <c r="CB951" s="293"/>
      <c r="CC951" s="294"/>
      <c r="CD951" s="294"/>
      <c r="CE951" s="294"/>
      <c r="CF951" s="294"/>
      <c r="CG951" s="294"/>
      <c r="CH951" s="295"/>
      <c r="CI951" s="62">
        <f t="shared" si="46"/>
        <v>0</v>
      </c>
    </row>
    <row r="952" spans="1:87" ht="35.1" customHeight="1" x14ac:dyDescent="0.25">
      <c r="A952" s="40">
        <f t="shared" si="47"/>
        <v>940</v>
      </c>
      <c r="B952" s="304"/>
      <c r="C952" s="304"/>
      <c r="D952" s="305"/>
      <c r="E952" s="305"/>
      <c r="F952" s="305"/>
      <c r="G952" s="306"/>
      <c r="H952" s="307"/>
      <c r="I952" s="47"/>
      <c r="J952" s="72"/>
      <c r="K952" s="308"/>
      <c r="L952" s="308"/>
      <c r="M952" s="309"/>
      <c r="N952" s="309"/>
      <c r="O952" s="310"/>
      <c r="P952" s="310"/>
      <c r="Q952" s="311"/>
      <c r="R952" s="311"/>
      <c r="S952" s="298"/>
      <c r="T952" s="299"/>
      <c r="U952" s="298"/>
      <c r="V952" s="299"/>
      <c r="W952" s="312"/>
      <c r="X952" s="313"/>
      <c r="Y952" s="312"/>
      <c r="Z952" s="313"/>
      <c r="AA952" s="298"/>
      <c r="AB952" s="299"/>
      <c r="AC952" s="298"/>
      <c r="AD952" s="299"/>
      <c r="AE952" s="312"/>
      <c r="AF952" s="313"/>
      <c r="AG952" s="312"/>
      <c r="AH952" s="313"/>
      <c r="AI952" s="298"/>
      <c r="AJ952" s="299"/>
      <c r="AK952" s="298"/>
      <c r="AL952" s="299"/>
      <c r="AM952" s="312"/>
      <c r="AN952" s="313"/>
      <c r="AO952" s="312"/>
      <c r="AP952" s="313"/>
      <c r="AQ952" s="298"/>
      <c r="AR952" s="299"/>
      <c r="AS952" s="298"/>
      <c r="AT952" s="299"/>
      <c r="AU952" s="312"/>
      <c r="AV952" s="313"/>
      <c r="AW952" s="312"/>
      <c r="AX952" s="313"/>
      <c r="AY952" s="298"/>
      <c r="AZ952" s="299"/>
      <c r="BA952" s="298"/>
      <c r="BB952" s="299"/>
      <c r="BC952" s="312"/>
      <c r="BD952" s="313"/>
      <c r="BE952" s="312"/>
      <c r="BF952" s="313"/>
      <c r="BG952" s="298"/>
      <c r="BH952" s="299"/>
      <c r="BI952" s="298"/>
      <c r="BJ952" s="299"/>
      <c r="BK952" s="312"/>
      <c r="BL952" s="313"/>
      <c r="BM952" s="312"/>
      <c r="BN952" s="313"/>
      <c r="BO952" s="300"/>
      <c r="BP952" s="300"/>
      <c r="BQ952" s="300"/>
      <c r="BR952" s="66"/>
      <c r="BS952" s="314"/>
      <c r="BT952" s="315"/>
      <c r="BU952" s="303"/>
      <c r="BV952" s="303"/>
      <c r="BW952" s="303"/>
      <c r="BX952" s="303"/>
      <c r="BY952" s="303"/>
      <c r="BZ952" s="303"/>
      <c r="CA952" s="303"/>
      <c r="CB952" s="293"/>
      <c r="CC952" s="294"/>
      <c r="CD952" s="294"/>
      <c r="CE952" s="294"/>
      <c r="CF952" s="294"/>
      <c r="CG952" s="294"/>
      <c r="CH952" s="295"/>
      <c r="CI952" s="62">
        <f t="shared" si="46"/>
        <v>0</v>
      </c>
    </row>
    <row r="953" spans="1:87" ht="35.1" customHeight="1" x14ac:dyDescent="0.25">
      <c r="A953" s="40">
        <f t="shared" si="47"/>
        <v>941</v>
      </c>
      <c r="B953" s="305"/>
      <c r="C953" s="305"/>
      <c r="D953" s="316"/>
      <c r="E953" s="316"/>
      <c r="F953" s="316"/>
      <c r="G953" s="317"/>
      <c r="H953" s="318"/>
      <c r="I953" s="47"/>
      <c r="J953" s="71"/>
      <c r="K953" s="308"/>
      <c r="L953" s="308"/>
      <c r="M953" s="319"/>
      <c r="N953" s="319"/>
      <c r="O953" s="310"/>
      <c r="P953" s="310"/>
      <c r="Q953" s="320"/>
      <c r="R953" s="320"/>
      <c r="S953" s="298"/>
      <c r="T953" s="299"/>
      <c r="U953" s="298"/>
      <c r="V953" s="299"/>
      <c r="W953" s="296"/>
      <c r="X953" s="297"/>
      <c r="Y953" s="296"/>
      <c r="Z953" s="297"/>
      <c r="AA953" s="298"/>
      <c r="AB953" s="299"/>
      <c r="AC953" s="298"/>
      <c r="AD953" s="299"/>
      <c r="AE953" s="296"/>
      <c r="AF953" s="297"/>
      <c r="AG953" s="296"/>
      <c r="AH953" s="297"/>
      <c r="AI953" s="298"/>
      <c r="AJ953" s="299"/>
      <c r="AK953" s="298"/>
      <c r="AL953" s="299"/>
      <c r="AM953" s="296"/>
      <c r="AN953" s="297"/>
      <c r="AO953" s="296"/>
      <c r="AP953" s="297"/>
      <c r="AQ953" s="298"/>
      <c r="AR953" s="299"/>
      <c r="AS953" s="298"/>
      <c r="AT953" s="299"/>
      <c r="AU953" s="296"/>
      <c r="AV953" s="297"/>
      <c r="AW953" s="296"/>
      <c r="AX953" s="297"/>
      <c r="AY953" s="298"/>
      <c r="AZ953" s="299"/>
      <c r="BA953" s="298"/>
      <c r="BB953" s="299"/>
      <c r="BC953" s="296"/>
      <c r="BD953" s="297"/>
      <c r="BE953" s="296"/>
      <c r="BF953" s="297"/>
      <c r="BG953" s="298"/>
      <c r="BH953" s="299"/>
      <c r="BI953" s="298"/>
      <c r="BJ953" s="299"/>
      <c r="BK953" s="296"/>
      <c r="BL953" s="297"/>
      <c r="BM953" s="296"/>
      <c r="BN953" s="297"/>
      <c r="BO953" s="300"/>
      <c r="BP953" s="300"/>
      <c r="BQ953" s="300"/>
      <c r="BR953" s="66"/>
      <c r="BS953" s="301"/>
      <c r="BT953" s="302"/>
      <c r="BU953" s="303"/>
      <c r="BV953" s="303"/>
      <c r="BW953" s="303"/>
      <c r="BX953" s="303"/>
      <c r="BY953" s="303"/>
      <c r="BZ953" s="303"/>
      <c r="CA953" s="303"/>
      <c r="CB953" s="293"/>
      <c r="CC953" s="294"/>
      <c r="CD953" s="294"/>
      <c r="CE953" s="294"/>
      <c r="CF953" s="294"/>
      <c r="CG953" s="294"/>
      <c r="CH953" s="295"/>
      <c r="CI953" s="62">
        <f t="shared" si="46"/>
        <v>0</v>
      </c>
    </row>
    <row r="954" spans="1:87" ht="35.1" customHeight="1" x14ac:dyDescent="0.25">
      <c r="A954" s="40">
        <f t="shared" si="47"/>
        <v>942</v>
      </c>
      <c r="B954" s="304"/>
      <c r="C954" s="304"/>
      <c r="D954" s="305"/>
      <c r="E954" s="305"/>
      <c r="F954" s="305"/>
      <c r="G954" s="306"/>
      <c r="H954" s="307"/>
      <c r="I954" s="47"/>
      <c r="J954" s="72"/>
      <c r="K954" s="308"/>
      <c r="L954" s="308"/>
      <c r="M954" s="309"/>
      <c r="N954" s="309"/>
      <c r="O954" s="310"/>
      <c r="P954" s="310"/>
      <c r="Q954" s="311"/>
      <c r="R954" s="311"/>
      <c r="S954" s="298"/>
      <c r="T954" s="299"/>
      <c r="U954" s="298"/>
      <c r="V954" s="299"/>
      <c r="W954" s="312"/>
      <c r="X954" s="313"/>
      <c r="Y954" s="312"/>
      <c r="Z954" s="313"/>
      <c r="AA954" s="298"/>
      <c r="AB954" s="299"/>
      <c r="AC954" s="298"/>
      <c r="AD954" s="299"/>
      <c r="AE954" s="312"/>
      <c r="AF954" s="313"/>
      <c r="AG954" s="312"/>
      <c r="AH954" s="313"/>
      <c r="AI954" s="298"/>
      <c r="AJ954" s="299"/>
      <c r="AK954" s="298"/>
      <c r="AL954" s="299"/>
      <c r="AM954" s="312"/>
      <c r="AN954" s="313"/>
      <c r="AO954" s="312"/>
      <c r="AP954" s="313"/>
      <c r="AQ954" s="298"/>
      <c r="AR954" s="299"/>
      <c r="AS954" s="298"/>
      <c r="AT954" s="299"/>
      <c r="AU954" s="312"/>
      <c r="AV954" s="313"/>
      <c r="AW954" s="312"/>
      <c r="AX954" s="313"/>
      <c r="AY954" s="298"/>
      <c r="AZ954" s="299"/>
      <c r="BA954" s="298"/>
      <c r="BB954" s="299"/>
      <c r="BC954" s="312"/>
      <c r="BD954" s="313"/>
      <c r="BE954" s="312"/>
      <c r="BF954" s="313"/>
      <c r="BG954" s="298"/>
      <c r="BH954" s="299"/>
      <c r="BI954" s="298"/>
      <c r="BJ954" s="299"/>
      <c r="BK954" s="312"/>
      <c r="BL954" s="313"/>
      <c r="BM954" s="312"/>
      <c r="BN954" s="313"/>
      <c r="BO954" s="300"/>
      <c r="BP954" s="300"/>
      <c r="BQ954" s="300"/>
      <c r="BR954" s="66"/>
      <c r="BS954" s="314"/>
      <c r="BT954" s="315"/>
      <c r="BU954" s="303"/>
      <c r="BV954" s="303"/>
      <c r="BW954" s="303"/>
      <c r="BX954" s="303"/>
      <c r="BY954" s="303"/>
      <c r="BZ954" s="303"/>
      <c r="CA954" s="303"/>
      <c r="CB954" s="293"/>
      <c r="CC954" s="294"/>
      <c r="CD954" s="294"/>
      <c r="CE954" s="294"/>
      <c r="CF954" s="294"/>
      <c r="CG954" s="294"/>
      <c r="CH954" s="295"/>
      <c r="CI954" s="62">
        <f t="shared" si="46"/>
        <v>0</v>
      </c>
    </row>
    <row r="955" spans="1:87" ht="35.1" customHeight="1" x14ac:dyDescent="0.25">
      <c r="A955" s="40">
        <f t="shared" si="47"/>
        <v>943</v>
      </c>
      <c r="B955" s="305"/>
      <c r="C955" s="305"/>
      <c r="D955" s="316"/>
      <c r="E955" s="316"/>
      <c r="F955" s="316"/>
      <c r="G955" s="317"/>
      <c r="H955" s="318"/>
      <c r="I955" s="47"/>
      <c r="J955" s="71"/>
      <c r="K955" s="308"/>
      <c r="L955" s="308"/>
      <c r="M955" s="319"/>
      <c r="N955" s="319"/>
      <c r="O955" s="310"/>
      <c r="P955" s="310"/>
      <c r="Q955" s="320"/>
      <c r="R955" s="320"/>
      <c r="S955" s="298"/>
      <c r="T955" s="299"/>
      <c r="U955" s="298"/>
      <c r="V955" s="299"/>
      <c r="W955" s="296"/>
      <c r="X955" s="297"/>
      <c r="Y955" s="296"/>
      <c r="Z955" s="297"/>
      <c r="AA955" s="298"/>
      <c r="AB955" s="299"/>
      <c r="AC955" s="298"/>
      <c r="AD955" s="299"/>
      <c r="AE955" s="296"/>
      <c r="AF955" s="297"/>
      <c r="AG955" s="296"/>
      <c r="AH955" s="297"/>
      <c r="AI955" s="298"/>
      <c r="AJ955" s="299"/>
      <c r="AK955" s="298"/>
      <c r="AL955" s="299"/>
      <c r="AM955" s="296"/>
      <c r="AN955" s="297"/>
      <c r="AO955" s="296"/>
      <c r="AP955" s="297"/>
      <c r="AQ955" s="298"/>
      <c r="AR955" s="299"/>
      <c r="AS955" s="298"/>
      <c r="AT955" s="299"/>
      <c r="AU955" s="296"/>
      <c r="AV955" s="297"/>
      <c r="AW955" s="296"/>
      <c r="AX955" s="297"/>
      <c r="AY955" s="298"/>
      <c r="AZ955" s="299"/>
      <c r="BA955" s="298"/>
      <c r="BB955" s="299"/>
      <c r="BC955" s="296"/>
      <c r="BD955" s="297"/>
      <c r="BE955" s="296"/>
      <c r="BF955" s="297"/>
      <c r="BG955" s="298"/>
      <c r="BH955" s="299"/>
      <c r="BI955" s="298"/>
      <c r="BJ955" s="299"/>
      <c r="BK955" s="296"/>
      <c r="BL955" s="297"/>
      <c r="BM955" s="296"/>
      <c r="BN955" s="297"/>
      <c r="BO955" s="300"/>
      <c r="BP955" s="300"/>
      <c r="BQ955" s="300"/>
      <c r="BR955" s="66"/>
      <c r="BS955" s="301"/>
      <c r="BT955" s="302"/>
      <c r="BU955" s="303"/>
      <c r="BV955" s="303"/>
      <c r="BW955" s="303"/>
      <c r="BX955" s="303"/>
      <c r="BY955" s="303"/>
      <c r="BZ955" s="303"/>
      <c r="CA955" s="303"/>
      <c r="CB955" s="293"/>
      <c r="CC955" s="294"/>
      <c r="CD955" s="294"/>
      <c r="CE955" s="294"/>
      <c r="CF955" s="294"/>
      <c r="CG955" s="294"/>
      <c r="CH955" s="295"/>
      <c r="CI955" s="62">
        <f t="shared" si="46"/>
        <v>0</v>
      </c>
    </row>
    <row r="956" spans="1:87" ht="35.1" customHeight="1" x14ac:dyDescent="0.25">
      <c r="A956" s="40">
        <f t="shared" si="47"/>
        <v>944</v>
      </c>
      <c r="B956" s="304"/>
      <c r="C956" s="304"/>
      <c r="D956" s="305"/>
      <c r="E956" s="305"/>
      <c r="F956" s="305"/>
      <c r="G956" s="306"/>
      <c r="H956" s="307"/>
      <c r="I956" s="47"/>
      <c r="J956" s="72"/>
      <c r="K956" s="308"/>
      <c r="L956" s="308"/>
      <c r="M956" s="309"/>
      <c r="N956" s="309"/>
      <c r="O956" s="310"/>
      <c r="P956" s="310"/>
      <c r="Q956" s="311"/>
      <c r="R956" s="311"/>
      <c r="S956" s="298"/>
      <c r="T956" s="299"/>
      <c r="U956" s="298"/>
      <c r="V956" s="299"/>
      <c r="W956" s="312"/>
      <c r="X956" s="313"/>
      <c r="Y956" s="312"/>
      <c r="Z956" s="313"/>
      <c r="AA956" s="298"/>
      <c r="AB956" s="299"/>
      <c r="AC956" s="298"/>
      <c r="AD956" s="299"/>
      <c r="AE956" s="312"/>
      <c r="AF956" s="313"/>
      <c r="AG956" s="312"/>
      <c r="AH956" s="313"/>
      <c r="AI956" s="298"/>
      <c r="AJ956" s="299"/>
      <c r="AK956" s="298"/>
      <c r="AL956" s="299"/>
      <c r="AM956" s="312"/>
      <c r="AN956" s="313"/>
      <c r="AO956" s="312"/>
      <c r="AP956" s="313"/>
      <c r="AQ956" s="298"/>
      <c r="AR956" s="299"/>
      <c r="AS956" s="298"/>
      <c r="AT956" s="299"/>
      <c r="AU956" s="312"/>
      <c r="AV956" s="313"/>
      <c r="AW956" s="312"/>
      <c r="AX956" s="313"/>
      <c r="AY956" s="298"/>
      <c r="AZ956" s="299"/>
      <c r="BA956" s="298"/>
      <c r="BB956" s="299"/>
      <c r="BC956" s="312"/>
      <c r="BD956" s="313"/>
      <c r="BE956" s="312"/>
      <c r="BF956" s="313"/>
      <c r="BG956" s="298"/>
      <c r="BH956" s="299"/>
      <c r="BI956" s="298"/>
      <c r="BJ956" s="299"/>
      <c r="BK956" s="312"/>
      <c r="BL956" s="313"/>
      <c r="BM956" s="312"/>
      <c r="BN956" s="313"/>
      <c r="BO956" s="300"/>
      <c r="BP956" s="300"/>
      <c r="BQ956" s="300"/>
      <c r="BR956" s="66"/>
      <c r="BS956" s="314"/>
      <c r="BT956" s="315"/>
      <c r="BU956" s="303"/>
      <c r="BV956" s="303"/>
      <c r="BW956" s="303"/>
      <c r="BX956" s="303"/>
      <c r="BY956" s="303"/>
      <c r="BZ956" s="303"/>
      <c r="CA956" s="303"/>
      <c r="CB956" s="293"/>
      <c r="CC956" s="294"/>
      <c r="CD956" s="294"/>
      <c r="CE956" s="294"/>
      <c r="CF956" s="294"/>
      <c r="CG956" s="294"/>
      <c r="CH956" s="295"/>
      <c r="CI956" s="62">
        <f t="shared" si="46"/>
        <v>0</v>
      </c>
    </row>
    <row r="957" spans="1:87" ht="35.1" customHeight="1" x14ac:dyDescent="0.25">
      <c r="A957" s="40">
        <f t="shared" si="47"/>
        <v>945</v>
      </c>
      <c r="B957" s="305"/>
      <c r="C957" s="305"/>
      <c r="D957" s="316"/>
      <c r="E957" s="316"/>
      <c r="F957" s="316"/>
      <c r="G957" s="317"/>
      <c r="H957" s="318"/>
      <c r="I957" s="47"/>
      <c r="J957" s="71"/>
      <c r="K957" s="308"/>
      <c r="L957" s="308"/>
      <c r="M957" s="319"/>
      <c r="N957" s="319"/>
      <c r="O957" s="310"/>
      <c r="P957" s="310"/>
      <c r="Q957" s="320"/>
      <c r="R957" s="320"/>
      <c r="S957" s="298"/>
      <c r="T957" s="299"/>
      <c r="U957" s="298"/>
      <c r="V957" s="299"/>
      <c r="W957" s="296"/>
      <c r="X957" s="297"/>
      <c r="Y957" s="296"/>
      <c r="Z957" s="297"/>
      <c r="AA957" s="298"/>
      <c r="AB957" s="299"/>
      <c r="AC957" s="298"/>
      <c r="AD957" s="299"/>
      <c r="AE957" s="296"/>
      <c r="AF957" s="297"/>
      <c r="AG957" s="296"/>
      <c r="AH957" s="297"/>
      <c r="AI957" s="298"/>
      <c r="AJ957" s="299"/>
      <c r="AK957" s="298"/>
      <c r="AL957" s="299"/>
      <c r="AM957" s="296"/>
      <c r="AN957" s="297"/>
      <c r="AO957" s="296"/>
      <c r="AP957" s="297"/>
      <c r="AQ957" s="298"/>
      <c r="AR957" s="299"/>
      <c r="AS957" s="298"/>
      <c r="AT957" s="299"/>
      <c r="AU957" s="296"/>
      <c r="AV957" s="297"/>
      <c r="AW957" s="296"/>
      <c r="AX957" s="297"/>
      <c r="AY957" s="298"/>
      <c r="AZ957" s="299"/>
      <c r="BA957" s="298"/>
      <c r="BB957" s="299"/>
      <c r="BC957" s="296"/>
      <c r="BD957" s="297"/>
      <c r="BE957" s="296"/>
      <c r="BF957" s="297"/>
      <c r="BG957" s="298"/>
      <c r="BH957" s="299"/>
      <c r="BI957" s="298"/>
      <c r="BJ957" s="299"/>
      <c r="BK957" s="296"/>
      <c r="BL957" s="297"/>
      <c r="BM957" s="296"/>
      <c r="BN957" s="297"/>
      <c r="BO957" s="300"/>
      <c r="BP957" s="300"/>
      <c r="BQ957" s="300"/>
      <c r="BR957" s="66"/>
      <c r="BS957" s="301"/>
      <c r="BT957" s="302"/>
      <c r="BU957" s="303"/>
      <c r="BV957" s="303"/>
      <c r="BW957" s="303"/>
      <c r="BX957" s="303"/>
      <c r="BY957" s="303"/>
      <c r="BZ957" s="303"/>
      <c r="CA957" s="303"/>
      <c r="CB957" s="293"/>
      <c r="CC957" s="294"/>
      <c r="CD957" s="294"/>
      <c r="CE957" s="294"/>
      <c r="CF957" s="294"/>
      <c r="CG957" s="294"/>
      <c r="CH957" s="295"/>
      <c r="CI957" s="62">
        <f t="shared" si="46"/>
        <v>0</v>
      </c>
    </row>
    <row r="958" spans="1:87" ht="35.1" customHeight="1" x14ac:dyDescent="0.25">
      <c r="A958" s="40">
        <f t="shared" si="47"/>
        <v>946</v>
      </c>
      <c r="B958" s="304"/>
      <c r="C958" s="304"/>
      <c r="D958" s="305"/>
      <c r="E958" s="305"/>
      <c r="F958" s="305"/>
      <c r="G958" s="306"/>
      <c r="H958" s="307"/>
      <c r="I958" s="47"/>
      <c r="J958" s="72"/>
      <c r="K958" s="308"/>
      <c r="L958" s="308"/>
      <c r="M958" s="309"/>
      <c r="N958" s="309"/>
      <c r="O958" s="310"/>
      <c r="P958" s="310"/>
      <c r="Q958" s="311"/>
      <c r="R958" s="311"/>
      <c r="S958" s="298"/>
      <c r="T958" s="299"/>
      <c r="U958" s="298"/>
      <c r="V958" s="299"/>
      <c r="W958" s="312"/>
      <c r="X958" s="313"/>
      <c r="Y958" s="312"/>
      <c r="Z958" s="313"/>
      <c r="AA958" s="298"/>
      <c r="AB958" s="299"/>
      <c r="AC958" s="298"/>
      <c r="AD958" s="299"/>
      <c r="AE958" s="312"/>
      <c r="AF958" s="313"/>
      <c r="AG958" s="312"/>
      <c r="AH958" s="313"/>
      <c r="AI958" s="298"/>
      <c r="AJ958" s="299"/>
      <c r="AK958" s="298"/>
      <c r="AL958" s="299"/>
      <c r="AM958" s="312"/>
      <c r="AN958" s="313"/>
      <c r="AO958" s="312"/>
      <c r="AP958" s="313"/>
      <c r="AQ958" s="298"/>
      <c r="AR958" s="299"/>
      <c r="AS958" s="298"/>
      <c r="AT958" s="299"/>
      <c r="AU958" s="312"/>
      <c r="AV958" s="313"/>
      <c r="AW958" s="312"/>
      <c r="AX958" s="313"/>
      <c r="AY958" s="298"/>
      <c r="AZ958" s="299"/>
      <c r="BA958" s="298"/>
      <c r="BB958" s="299"/>
      <c r="BC958" s="312"/>
      <c r="BD958" s="313"/>
      <c r="BE958" s="312"/>
      <c r="BF958" s="313"/>
      <c r="BG958" s="298"/>
      <c r="BH958" s="299"/>
      <c r="BI958" s="298"/>
      <c r="BJ958" s="299"/>
      <c r="BK958" s="312"/>
      <c r="BL958" s="313"/>
      <c r="BM958" s="312"/>
      <c r="BN958" s="313"/>
      <c r="BO958" s="300"/>
      <c r="BP958" s="300"/>
      <c r="BQ958" s="300"/>
      <c r="BR958" s="66"/>
      <c r="BS958" s="314"/>
      <c r="BT958" s="315"/>
      <c r="BU958" s="303"/>
      <c r="BV958" s="303"/>
      <c r="BW958" s="303"/>
      <c r="BX958" s="303"/>
      <c r="BY958" s="303"/>
      <c r="BZ958" s="303"/>
      <c r="CA958" s="303"/>
      <c r="CB958" s="293"/>
      <c r="CC958" s="294"/>
      <c r="CD958" s="294"/>
      <c r="CE958" s="294"/>
      <c r="CF958" s="294"/>
      <c r="CG958" s="294"/>
      <c r="CH958" s="295"/>
      <c r="CI958" s="62">
        <f t="shared" si="46"/>
        <v>0</v>
      </c>
    </row>
    <row r="959" spans="1:87" ht="35.1" customHeight="1" x14ac:dyDescent="0.25">
      <c r="A959" s="40">
        <f t="shared" si="47"/>
        <v>947</v>
      </c>
      <c r="B959" s="305"/>
      <c r="C959" s="305"/>
      <c r="D959" s="316"/>
      <c r="E959" s="316"/>
      <c r="F959" s="316"/>
      <c r="G959" s="317"/>
      <c r="H959" s="318"/>
      <c r="I959" s="47"/>
      <c r="J959" s="71"/>
      <c r="K959" s="308"/>
      <c r="L959" s="308"/>
      <c r="M959" s="319"/>
      <c r="N959" s="319"/>
      <c r="O959" s="310"/>
      <c r="P959" s="310"/>
      <c r="Q959" s="320"/>
      <c r="R959" s="320"/>
      <c r="S959" s="298"/>
      <c r="T959" s="299"/>
      <c r="U959" s="298"/>
      <c r="V959" s="299"/>
      <c r="W959" s="296"/>
      <c r="X959" s="297"/>
      <c r="Y959" s="296"/>
      <c r="Z959" s="297"/>
      <c r="AA959" s="298"/>
      <c r="AB959" s="299"/>
      <c r="AC959" s="298"/>
      <c r="AD959" s="299"/>
      <c r="AE959" s="296"/>
      <c r="AF959" s="297"/>
      <c r="AG959" s="296"/>
      <c r="AH959" s="297"/>
      <c r="AI959" s="298"/>
      <c r="AJ959" s="299"/>
      <c r="AK959" s="298"/>
      <c r="AL959" s="299"/>
      <c r="AM959" s="296"/>
      <c r="AN959" s="297"/>
      <c r="AO959" s="296"/>
      <c r="AP959" s="297"/>
      <c r="AQ959" s="298"/>
      <c r="AR959" s="299"/>
      <c r="AS959" s="298"/>
      <c r="AT959" s="299"/>
      <c r="AU959" s="296"/>
      <c r="AV959" s="297"/>
      <c r="AW959" s="296"/>
      <c r="AX959" s="297"/>
      <c r="AY959" s="298"/>
      <c r="AZ959" s="299"/>
      <c r="BA959" s="298"/>
      <c r="BB959" s="299"/>
      <c r="BC959" s="296"/>
      <c r="BD959" s="297"/>
      <c r="BE959" s="296"/>
      <c r="BF959" s="297"/>
      <c r="BG959" s="298"/>
      <c r="BH959" s="299"/>
      <c r="BI959" s="298"/>
      <c r="BJ959" s="299"/>
      <c r="BK959" s="296"/>
      <c r="BL959" s="297"/>
      <c r="BM959" s="296"/>
      <c r="BN959" s="297"/>
      <c r="BO959" s="300"/>
      <c r="BP959" s="300"/>
      <c r="BQ959" s="300"/>
      <c r="BR959" s="66"/>
      <c r="BS959" s="301"/>
      <c r="BT959" s="302"/>
      <c r="BU959" s="303"/>
      <c r="BV959" s="303"/>
      <c r="BW959" s="303"/>
      <c r="BX959" s="303"/>
      <c r="BY959" s="303"/>
      <c r="BZ959" s="303"/>
      <c r="CA959" s="303"/>
      <c r="CB959" s="293"/>
      <c r="CC959" s="294"/>
      <c r="CD959" s="294"/>
      <c r="CE959" s="294"/>
      <c r="CF959" s="294"/>
      <c r="CG959" s="294"/>
      <c r="CH959" s="295"/>
      <c r="CI959" s="62">
        <f t="shared" si="46"/>
        <v>0</v>
      </c>
    </row>
    <row r="960" spans="1:87" ht="35.1" customHeight="1" x14ac:dyDescent="0.25">
      <c r="A960" s="40">
        <f t="shared" si="47"/>
        <v>948</v>
      </c>
      <c r="B960" s="304"/>
      <c r="C960" s="304"/>
      <c r="D960" s="305"/>
      <c r="E960" s="305"/>
      <c r="F960" s="305"/>
      <c r="G960" s="306"/>
      <c r="H960" s="307"/>
      <c r="I960" s="47"/>
      <c r="J960" s="72"/>
      <c r="K960" s="308"/>
      <c r="L960" s="308"/>
      <c r="M960" s="309"/>
      <c r="N960" s="309"/>
      <c r="O960" s="310"/>
      <c r="P960" s="310"/>
      <c r="Q960" s="311"/>
      <c r="R960" s="311"/>
      <c r="S960" s="298"/>
      <c r="T960" s="299"/>
      <c r="U960" s="298"/>
      <c r="V960" s="299"/>
      <c r="W960" s="312"/>
      <c r="X960" s="313"/>
      <c r="Y960" s="312"/>
      <c r="Z960" s="313"/>
      <c r="AA960" s="298"/>
      <c r="AB960" s="299"/>
      <c r="AC960" s="298"/>
      <c r="AD960" s="299"/>
      <c r="AE960" s="312"/>
      <c r="AF960" s="313"/>
      <c r="AG960" s="312"/>
      <c r="AH960" s="313"/>
      <c r="AI960" s="298"/>
      <c r="AJ960" s="299"/>
      <c r="AK960" s="298"/>
      <c r="AL960" s="299"/>
      <c r="AM960" s="312"/>
      <c r="AN960" s="313"/>
      <c r="AO960" s="312"/>
      <c r="AP960" s="313"/>
      <c r="AQ960" s="298"/>
      <c r="AR960" s="299"/>
      <c r="AS960" s="298"/>
      <c r="AT960" s="299"/>
      <c r="AU960" s="312"/>
      <c r="AV960" s="313"/>
      <c r="AW960" s="312"/>
      <c r="AX960" s="313"/>
      <c r="AY960" s="298"/>
      <c r="AZ960" s="299"/>
      <c r="BA960" s="298"/>
      <c r="BB960" s="299"/>
      <c r="BC960" s="312"/>
      <c r="BD960" s="313"/>
      <c r="BE960" s="312"/>
      <c r="BF960" s="313"/>
      <c r="BG960" s="298"/>
      <c r="BH960" s="299"/>
      <c r="BI960" s="298"/>
      <c r="BJ960" s="299"/>
      <c r="BK960" s="312"/>
      <c r="BL960" s="313"/>
      <c r="BM960" s="312"/>
      <c r="BN960" s="313"/>
      <c r="BO960" s="300"/>
      <c r="BP960" s="300"/>
      <c r="BQ960" s="300"/>
      <c r="BR960" s="66"/>
      <c r="BS960" s="314"/>
      <c r="BT960" s="315"/>
      <c r="BU960" s="303"/>
      <c r="BV960" s="303"/>
      <c r="BW960" s="303"/>
      <c r="BX960" s="303"/>
      <c r="BY960" s="303"/>
      <c r="BZ960" s="303"/>
      <c r="CA960" s="303"/>
      <c r="CB960" s="293"/>
      <c r="CC960" s="294"/>
      <c r="CD960" s="294"/>
      <c r="CE960" s="294"/>
      <c r="CF960" s="294"/>
      <c r="CG960" s="294"/>
      <c r="CH960" s="295"/>
      <c r="CI960" s="62">
        <f t="shared" si="46"/>
        <v>0</v>
      </c>
    </row>
    <row r="961" spans="1:87" ht="35.1" customHeight="1" x14ac:dyDescent="0.25">
      <c r="A961" s="40">
        <f t="shared" si="47"/>
        <v>949</v>
      </c>
      <c r="B961" s="305"/>
      <c r="C961" s="305"/>
      <c r="D961" s="316"/>
      <c r="E961" s="316"/>
      <c r="F961" s="316"/>
      <c r="G961" s="317"/>
      <c r="H961" s="318"/>
      <c r="I961" s="47"/>
      <c r="J961" s="71"/>
      <c r="K961" s="308"/>
      <c r="L961" s="308"/>
      <c r="M961" s="319"/>
      <c r="N961" s="319"/>
      <c r="O961" s="310"/>
      <c r="P961" s="310"/>
      <c r="Q961" s="320"/>
      <c r="R961" s="320"/>
      <c r="S961" s="298"/>
      <c r="T961" s="299"/>
      <c r="U961" s="298"/>
      <c r="V961" s="299"/>
      <c r="W961" s="296"/>
      <c r="X961" s="297"/>
      <c r="Y961" s="296"/>
      <c r="Z961" s="297"/>
      <c r="AA961" s="298"/>
      <c r="AB961" s="299"/>
      <c r="AC961" s="298"/>
      <c r="AD961" s="299"/>
      <c r="AE961" s="296"/>
      <c r="AF961" s="297"/>
      <c r="AG961" s="296"/>
      <c r="AH961" s="297"/>
      <c r="AI961" s="298"/>
      <c r="AJ961" s="299"/>
      <c r="AK961" s="298"/>
      <c r="AL961" s="299"/>
      <c r="AM961" s="296"/>
      <c r="AN961" s="297"/>
      <c r="AO961" s="296"/>
      <c r="AP961" s="297"/>
      <c r="AQ961" s="298"/>
      <c r="AR961" s="299"/>
      <c r="AS961" s="298"/>
      <c r="AT961" s="299"/>
      <c r="AU961" s="296"/>
      <c r="AV961" s="297"/>
      <c r="AW961" s="296"/>
      <c r="AX961" s="297"/>
      <c r="AY961" s="298"/>
      <c r="AZ961" s="299"/>
      <c r="BA961" s="298"/>
      <c r="BB961" s="299"/>
      <c r="BC961" s="296"/>
      <c r="BD961" s="297"/>
      <c r="BE961" s="296"/>
      <c r="BF961" s="297"/>
      <c r="BG961" s="298"/>
      <c r="BH961" s="299"/>
      <c r="BI961" s="298"/>
      <c r="BJ961" s="299"/>
      <c r="BK961" s="296"/>
      <c r="BL961" s="297"/>
      <c r="BM961" s="296"/>
      <c r="BN961" s="297"/>
      <c r="BO961" s="300"/>
      <c r="BP961" s="300"/>
      <c r="BQ961" s="300"/>
      <c r="BR961" s="66"/>
      <c r="BS961" s="301"/>
      <c r="BT961" s="302"/>
      <c r="BU961" s="303"/>
      <c r="BV961" s="303"/>
      <c r="BW961" s="303"/>
      <c r="BX961" s="303"/>
      <c r="BY961" s="303"/>
      <c r="BZ961" s="303"/>
      <c r="CA961" s="303"/>
      <c r="CB961" s="293"/>
      <c r="CC961" s="294"/>
      <c r="CD961" s="294"/>
      <c r="CE961" s="294"/>
      <c r="CF961" s="294"/>
      <c r="CG961" s="294"/>
      <c r="CH961" s="295"/>
      <c r="CI961" s="62">
        <f t="shared" si="46"/>
        <v>0</v>
      </c>
    </row>
    <row r="962" spans="1:87" ht="35.1" customHeight="1" x14ac:dyDescent="0.25">
      <c r="A962" s="40">
        <f t="shared" si="47"/>
        <v>950</v>
      </c>
      <c r="B962" s="304"/>
      <c r="C962" s="304"/>
      <c r="D962" s="305"/>
      <c r="E962" s="305"/>
      <c r="F962" s="305"/>
      <c r="G962" s="306"/>
      <c r="H962" s="307"/>
      <c r="I962" s="47"/>
      <c r="J962" s="72"/>
      <c r="K962" s="308"/>
      <c r="L962" s="308"/>
      <c r="M962" s="309"/>
      <c r="N962" s="309"/>
      <c r="O962" s="310"/>
      <c r="P962" s="310"/>
      <c r="Q962" s="311"/>
      <c r="R962" s="311"/>
      <c r="S962" s="298"/>
      <c r="T962" s="299"/>
      <c r="U962" s="298"/>
      <c r="V962" s="299"/>
      <c r="W962" s="312"/>
      <c r="X962" s="313"/>
      <c r="Y962" s="312"/>
      <c r="Z962" s="313"/>
      <c r="AA962" s="298"/>
      <c r="AB962" s="299"/>
      <c r="AC962" s="298"/>
      <c r="AD962" s="299"/>
      <c r="AE962" s="312"/>
      <c r="AF962" s="313"/>
      <c r="AG962" s="312"/>
      <c r="AH962" s="313"/>
      <c r="AI962" s="298"/>
      <c r="AJ962" s="299"/>
      <c r="AK962" s="298"/>
      <c r="AL962" s="299"/>
      <c r="AM962" s="312"/>
      <c r="AN962" s="313"/>
      <c r="AO962" s="312"/>
      <c r="AP962" s="313"/>
      <c r="AQ962" s="298"/>
      <c r="AR962" s="299"/>
      <c r="AS962" s="298"/>
      <c r="AT962" s="299"/>
      <c r="AU962" s="312"/>
      <c r="AV962" s="313"/>
      <c r="AW962" s="312"/>
      <c r="AX962" s="313"/>
      <c r="AY962" s="298"/>
      <c r="AZ962" s="299"/>
      <c r="BA962" s="298"/>
      <c r="BB962" s="299"/>
      <c r="BC962" s="312"/>
      <c r="BD962" s="313"/>
      <c r="BE962" s="312"/>
      <c r="BF962" s="313"/>
      <c r="BG962" s="298"/>
      <c r="BH962" s="299"/>
      <c r="BI962" s="298"/>
      <c r="BJ962" s="299"/>
      <c r="BK962" s="312"/>
      <c r="BL962" s="313"/>
      <c r="BM962" s="312"/>
      <c r="BN962" s="313"/>
      <c r="BO962" s="300"/>
      <c r="BP962" s="300"/>
      <c r="BQ962" s="300"/>
      <c r="BR962" s="66"/>
      <c r="BS962" s="314"/>
      <c r="BT962" s="315"/>
      <c r="BU962" s="303"/>
      <c r="BV962" s="303"/>
      <c r="BW962" s="303"/>
      <c r="BX962" s="303"/>
      <c r="BY962" s="303"/>
      <c r="BZ962" s="303"/>
      <c r="CA962" s="303"/>
      <c r="CB962" s="293"/>
      <c r="CC962" s="294"/>
      <c r="CD962" s="294"/>
      <c r="CE962" s="294"/>
      <c r="CF962" s="294"/>
      <c r="CG962" s="294"/>
      <c r="CH962" s="295"/>
      <c r="CI962" s="62">
        <f t="shared" si="46"/>
        <v>0</v>
      </c>
    </row>
    <row r="963" spans="1:87" ht="35.1" customHeight="1" x14ac:dyDescent="0.25">
      <c r="A963" s="40">
        <f t="shared" si="47"/>
        <v>951</v>
      </c>
      <c r="B963" s="305"/>
      <c r="C963" s="305"/>
      <c r="D963" s="316"/>
      <c r="E963" s="316"/>
      <c r="F963" s="316"/>
      <c r="G963" s="317"/>
      <c r="H963" s="318"/>
      <c r="I963" s="47"/>
      <c r="J963" s="71"/>
      <c r="K963" s="308"/>
      <c r="L963" s="308"/>
      <c r="M963" s="319"/>
      <c r="N963" s="319"/>
      <c r="O963" s="310"/>
      <c r="P963" s="310"/>
      <c r="Q963" s="320"/>
      <c r="R963" s="320"/>
      <c r="S963" s="298"/>
      <c r="T963" s="299"/>
      <c r="U963" s="298"/>
      <c r="V963" s="299"/>
      <c r="W963" s="296"/>
      <c r="X963" s="297"/>
      <c r="Y963" s="296"/>
      <c r="Z963" s="297"/>
      <c r="AA963" s="298"/>
      <c r="AB963" s="299"/>
      <c r="AC963" s="298"/>
      <c r="AD963" s="299"/>
      <c r="AE963" s="296"/>
      <c r="AF963" s="297"/>
      <c r="AG963" s="296"/>
      <c r="AH963" s="297"/>
      <c r="AI963" s="298"/>
      <c r="AJ963" s="299"/>
      <c r="AK963" s="298"/>
      <c r="AL963" s="299"/>
      <c r="AM963" s="296"/>
      <c r="AN963" s="297"/>
      <c r="AO963" s="296"/>
      <c r="AP963" s="297"/>
      <c r="AQ963" s="298"/>
      <c r="AR963" s="299"/>
      <c r="AS963" s="298"/>
      <c r="AT963" s="299"/>
      <c r="AU963" s="296"/>
      <c r="AV963" s="297"/>
      <c r="AW963" s="296"/>
      <c r="AX963" s="297"/>
      <c r="AY963" s="298"/>
      <c r="AZ963" s="299"/>
      <c r="BA963" s="298"/>
      <c r="BB963" s="299"/>
      <c r="BC963" s="296"/>
      <c r="BD963" s="297"/>
      <c r="BE963" s="296"/>
      <c r="BF963" s="297"/>
      <c r="BG963" s="298"/>
      <c r="BH963" s="299"/>
      <c r="BI963" s="298"/>
      <c r="BJ963" s="299"/>
      <c r="BK963" s="296"/>
      <c r="BL963" s="297"/>
      <c r="BM963" s="296"/>
      <c r="BN963" s="297"/>
      <c r="BO963" s="300"/>
      <c r="BP963" s="300"/>
      <c r="BQ963" s="300"/>
      <c r="BR963" s="66"/>
      <c r="BS963" s="301"/>
      <c r="BT963" s="302"/>
      <c r="BU963" s="303"/>
      <c r="BV963" s="303"/>
      <c r="BW963" s="303"/>
      <c r="BX963" s="303"/>
      <c r="BY963" s="303"/>
      <c r="BZ963" s="303"/>
      <c r="CA963" s="303"/>
      <c r="CB963" s="293"/>
      <c r="CC963" s="294"/>
      <c r="CD963" s="294"/>
      <c r="CE963" s="294"/>
      <c r="CF963" s="294"/>
      <c r="CG963" s="294"/>
      <c r="CH963" s="295"/>
      <c r="CI963" s="62">
        <f t="shared" si="46"/>
        <v>0</v>
      </c>
    </row>
    <row r="964" spans="1:87" ht="35.1" customHeight="1" x14ac:dyDescent="0.25">
      <c r="A964" s="40">
        <f t="shared" si="47"/>
        <v>952</v>
      </c>
      <c r="B964" s="304"/>
      <c r="C964" s="304"/>
      <c r="D964" s="305"/>
      <c r="E964" s="305"/>
      <c r="F964" s="305"/>
      <c r="G964" s="306"/>
      <c r="H964" s="307"/>
      <c r="I964" s="47"/>
      <c r="J964" s="72"/>
      <c r="K964" s="308"/>
      <c r="L964" s="308"/>
      <c r="M964" s="309"/>
      <c r="N964" s="309"/>
      <c r="O964" s="310"/>
      <c r="P964" s="310"/>
      <c r="Q964" s="311"/>
      <c r="R964" s="311"/>
      <c r="S964" s="298"/>
      <c r="T964" s="299"/>
      <c r="U964" s="298"/>
      <c r="V964" s="299"/>
      <c r="W964" s="312"/>
      <c r="X964" s="313"/>
      <c r="Y964" s="312"/>
      <c r="Z964" s="313"/>
      <c r="AA964" s="298"/>
      <c r="AB964" s="299"/>
      <c r="AC964" s="298"/>
      <c r="AD964" s="299"/>
      <c r="AE964" s="312"/>
      <c r="AF964" s="313"/>
      <c r="AG964" s="312"/>
      <c r="AH964" s="313"/>
      <c r="AI964" s="298"/>
      <c r="AJ964" s="299"/>
      <c r="AK964" s="298"/>
      <c r="AL964" s="299"/>
      <c r="AM964" s="312"/>
      <c r="AN964" s="313"/>
      <c r="AO964" s="312"/>
      <c r="AP964" s="313"/>
      <c r="AQ964" s="298"/>
      <c r="AR964" s="299"/>
      <c r="AS964" s="298"/>
      <c r="AT964" s="299"/>
      <c r="AU964" s="312"/>
      <c r="AV964" s="313"/>
      <c r="AW964" s="312"/>
      <c r="AX964" s="313"/>
      <c r="AY964" s="298"/>
      <c r="AZ964" s="299"/>
      <c r="BA964" s="298"/>
      <c r="BB964" s="299"/>
      <c r="BC964" s="312"/>
      <c r="BD964" s="313"/>
      <c r="BE964" s="312"/>
      <c r="BF964" s="313"/>
      <c r="BG964" s="298"/>
      <c r="BH964" s="299"/>
      <c r="BI964" s="298"/>
      <c r="BJ964" s="299"/>
      <c r="BK964" s="312"/>
      <c r="BL964" s="313"/>
      <c r="BM964" s="312"/>
      <c r="BN964" s="313"/>
      <c r="BO964" s="300"/>
      <c r="BP964" s="300"/>
      <c r="BQ964" s="300"/>
      <c r="BR964" s="66"/>
      <c r="BS964" s="314"/>
      <c r="BT964" s="315"/>
      <c r="BU964" s="303"/>
      <c r="BV964" s="303"/>
      <c r="BW964" s="303"/>
      <c r="BX964" s="303"/>
      <c r="BY964" s="303"/>
      <c r="BZ964" s="303"/>
      <c r="CA964" s="303"/>
      <c r="CB964" s="293"/>
      <c r="CC964" s="294"/>
      <c r="CD964" s="294"/>
      <c r="CE964" s="294"/>
      <c r="CF964" s="294"/>
      <c r="CG964" s="294"/>
      <c r="CH964" s="295"/>
      <c r="CI964" s="62">
        <f t="shared" si="46"/>
        <v>0</v>
      </c>
    </row>
    <row r="965" spans="1:87" ht="35.1" customHeight="1" x14ac:dyDescent="0.25">
      <c r="A965" s="40">
        <f t="shared" si="47"/>
        <v>953</v>
      </c>
      <c r="B965" s="305"/>
      <c r="C965" s="305"/>
      <c r="D965" s="316"/>
      <c r="E965" s="316"/>
      <c r="F965" s="316"/>
      <c r="G965" s="317"/>
      <c r="H965" s="318"/>
      <c r="I965" s="47"/>
      <c r="J965" s="71"/>
      <c r="K965" s="308"/>
      <c r="L965" s="308"/>
      <c r="M965" s="319"/>
      <c r="N965" s="319"/>
      <c r="O965" s="310"/>
      <c r="P965" s="310"/>
      <c r="Q965" s="320"/>
      <c r="R965" s="320"/>
      <c r="S965" s="298"/>
      <c r="T965" s="299"/>
      <c r="U965" s="298"/>
      <c r="V965" s="299"/>
      <c r="W965" s="296"/>
      <c r="X965" s="297"/>
      <c r="Y965" s="296"/>
      <c r="Z965" s="297"/>
      <c r="AA965" s="298"/>
      <c r="AB965" s="299"/>
      <c r="AC965" s="298"/>
      <c r="AD965" s="299"/>
      <c r="AE965" s="296"/>
      <c r="AF965" s="297"/>
      <c r="AG965" s="296"/>
      <c r="AH965" s="297"/>
      <c r="AI965" s="298"/>
      <c r="AJ965" s="299"/>
      <c r="AK965" s="298"/>
      <c r="AL965" s="299"/>
      <c r="AM965" s="296"/>
      <c r="AN965" s="297"/>
      <c r="AO965" s="296"/>
      <c r="AP965" s="297"/>
      <c r="AQ965" s="298"/>
      <c r="AR965" s="299"/>
      <c r="AS965" s="298"/>
      <c r="AT965" s="299"/>
      <c r="AU965" s="296"/>
      <c r="AV965" s="297"/>
      <c r="AW965" s="296"/>
      <c r="AX965" s="297"/>
      <c r="AY965" s="298"/>
      <c r="AZ965" s="299"/>
      <c r="BA965" s="298"/>
      <c r="BB965" s="299"/>
      <c r="BC965" s="296"/>
      <c r="BD965" s="297"/>
      <c r="BE965" s="296"/>
      <c r="BF965" s="297"/>
      <c r="BG965" s="298"/>
      <c r="BH965" s="299"/>
      <c r="BI965" s="298"/>
      <c r="BJ965" s="299"/>
      <c r="BK965" s="296"/>
      <c r="BL965" s="297"/>
      <c r="BM965" s="296"/>
      <c r="BN965" s="297"/>
      <c r="BO965" s="300"/>
      <c r="BP965" s="300"/>
      <c r="BQ965" s="300"/>
      <c r="BR965" s="66"/>
      <c r="BS965" s="301"/>
      <c r="BT965" s="302"/>
      <c r="BU965" s="303"/>
      <c r="BV965" s="303"/>
      <c r="BW965" s="303"/>
      <c r="BX965" s="303"/>
      <c r="BY965" s="303"/>
      <c r="BZ965" s="303"/>
      <c r="CA965" s="303"/>
      <c r="CB965" s="293"/>
      <c r="CC965" s="294"/>
      <c r="CD965" s="294"/>
      <c r="CE965" s="294"/>
      <c r="CF965" s="294"/>
      <c r="CG965" s="294"/>
      <c r="CH965" s="295"/>
      <c r="CI965" s="62">
        <f t="shared" si="46"/>
        <v>0</v>
      </c>
    </row>
    <row r="966" spans="1:87" ht="35.1" customHeight="1" x14ac:dyDescent="0.25">
      <c r="A966" s="40">
        <f t="shared" si="47"/>
        <v>954</v>
      </c>
      <c r="B966" s="304"/>
      <c r="C966" s="304"/>
      <c r="D966" s="305"/>
      <c r="E966" s="305"/>
      <c r="F966" s="305"/>
      <c r="G966" s="306"/>
      <c r="H966" s="307"/>
      <c r="I966" s="47"/>
      <c r="J966" s="72"/>
      <c r="K966" s="308"/>
      <c r="L966" s="308"/>
      <c r="M966" s="309"/>
      <c r="N966" s="309"/>
      <c r="O966" s="310"/>
      <c r="P966" s="310"/>
      <c r="Q966" s="311"/>
      <c r="R966" s="311"/>
      <c r="S966" s="298"/>
      <c r="T966" s="299"/>
      <c r="U966" s="298"/>
      <c r="V966" s="299"/>
      <c r="W966" s="312"/>
      <c r="X966" s="313"/>
      <c r="Y966" s="312"/>
      <c r="Z966" s="313"/>
      <c r="AA966" s="298"/>
      <c r="AB966" s="299"/>
      <c r="AC966" s="298"/>
      <c r="AD966" s="299"/>
      <c r="AE966" s="312"/>
      <c r="AF966" s="313"/>
      <c r="AG966" s="312"/>
      <c r="AH966" s="313"/>
      <c r="AI966" s="298"/>
      <c r="AJ966" s="299"/>
      <c r="AK966" s="298"/>
      <c r="AL966" s="299"/>
      <c r="AM966" s="312"/>
      <c r="AN966" s="313"/>
      <c r="AO966" s="312"/>
      <c r="AP966" s="313"/>
      <c r="AQ966" s="298"/>
      <c r="AR966" s="299"/>
      <c r="AS966" s="298"/>
      <c r="AT966" s="299"/>
      <c r="AU966" s="312"/>
      <c r="AV966" s="313"/>
      <c r="AW966" s="312"/>
      <c r="AX966" s="313"/>
      <c r="AY966" s="298"/>
      <c r="AZ966" s="299"/>
      <c r="BA966" s="298"/>
      <c r="BB966" s="299"/>
      <c r="BC966" s="312"/>
      <c r="BD966" s="313"/>
      <c r="BE966" s="312"/>
      <c r="BF966" s="313"/>
      <c r="BG966" s="298"/>
      <c r="BH966" s="299"/>
      <c r="BI966" s="298"/>
      <c r="BJ966" s="299"/>
      <c r="BK966" s="312"/>
      <c r="BL966" s="313"/>
      <c r="BM966" s="312"/>
      <c r="BN966" s="313"/>
      <c r="BO966" s="300"/>
      <c r="BP966" s="300"/>
      <c r="BQ966" s="300"/>
      <c r="BR966" s="66"/>
      <c r="BS966" s="314"/>
      <c r="BT966" s="315"/>
      <c r="BU966" s="303"/>
      <c r="BV966" s="303"/>
      <c r="BW966" s="303"/>
      <c r="BX966" s="303"/>
      <c r="BY966" s="303"/>
      <c r="BZ966" s="303"/>
      <c r="CA966" s="303"/>
      <c r="CB966" s="293"/>
      <c r="CC966" s="294"/>
      <c r="CD966" s="294"/>
      <c r="CE966" s="294"/>
      <c r="CF966" s="294"/>
      <c r="CG966" s="294"/>
      <c r="CH966" s="295"/>
      <c r="CI966" s="62">
        <f t="shared" si="46"/>
        <v>0</v>
      </c>
    </row>
    <row r="967" spans="1:87" ht="35.1" customHeight="1" x14ac:dyDescent="0.25">
      <c r="A967" s="40">
        <f t="shared" si="47"/>
        <v>955</v>
      </c>
      <c r="B967" s="305"/>
      <c r="C967" s="305"/>
      <c r="D967" s="316"/>
      <c r="E967" s="316"/>
      <c r="F967" s="316"/>
      <c r="G967" s="317"/>
      <c r="H967" s="318"/>
      <c r="I967" s="47"/>
      <c r="J967" s="71"/>
      <c r="K967" s="308"/>
      <c r="L967" s="308"/>
      <c r="M967" s="319"/>
      <c r="N967" s="319"/>
      <c r="O967" s="310"/>
      <c r="P967" s="310"/>
      <c r="Q967" s="320"/>
      <c r="R967" s="320"/>
      <c r="S967" s="298"/>
      <c r="T967" s="299"/>
      <c r="U967" s="298"/>
      <c r="V967" s="299"/>
      <c r="W967" s="296"/>
      <c r="X967" s="297"/>
      <c r="Y967" s="296"/>
      <c r="Z967" s="297"/>
      <c r="AA967" s="298"/>
      <c r="AB967" s="299"/>
      <c r="AC967" s="298"/>
      <c r="AD967" s="299"/>
      <c r="AE967" s="296"/>
      <c r="AF967" s="297"/>
      <c r="AG967" s="296"/>
      <c r="AH967" s="297"/>
      <c r="AI967" s="298"/>
      <c r="AJ967" s="299"/>
      <c r="AK967" s="298"/>
      <c r="AL967" s="299"/>
      <c r="AM967" s="296"/>
      <c r="AN967" s="297"/>
      <c r="AO967" s="296"/>
      <c r="AP967" s="297"/>
      <c r="AQ967" s="298"/>
      <c r="AR967" s="299"/>
      <c r="AS967" s="298"/>
      <c r="AT967" s="299"/>
      <c r="AU967" s="296"/>
      <c r="AV967" s="297"/>
      <c r="AW967" s="296"/>
      <c r="AX967" s="297"/>
      <c r="AY967" s="298"/>
      <c r="AZ967" s="299"/>
      <c r="BA967" s="298"/>
      <c r="BB967" s="299"/>
      <c r="BC967" s="296"/>
      <c r="BD967" s="297"/>
      <c r="BE967" s="296"/>
      <c r="BF967" s="297"/>
      <c r="BG967" s="298"/>
      <c r="BH967" s="299"/>
      <c r="BI967" s="298"/>
      <c r="BJ967" s="299"/>
      <c r="BK967" s="296"/>
      <c r="BL967" s="297"/>
      <c r="BM967" s="296"/>
      <c r="BN967" s="297"/>
      <c r="BO967" s="300"/>
      <c r="BP967" s="300"/>
      <c r="BQ967" s="300"/>
      <c r="BR967" s="66"/>
      <c r="BS967" s="301"/>
      <c r="BT967" s="302"/>
      <c r="BU967" s="303"/>
      <c r="BV967" s="303"/>
      <c r="BW967" s="303"/>
      <c r="BX967" s="303"/>
      <c r="BY967" s="303"/>
      <c r="BZ967" s="303"/>
      <c r="CA967" s="303"/>
      <c r="CB967" s="293"/>
      <c r="CC967" s="294"/>
      <c r="CD967" s="294"/>
      <c r="CE967" s="294"/>
      <c r="CF967" s="294"/>
      <c r="CG967" s="294"/>
      <c r="CH967" s="295"/>
      <c r="CI967" s="62">
        <f t="shared" si="46"/>
        <v>0</v>
      </c>
    </row>
    <row r="968" spans="1:87" ht="35.1" customHeight="1" x14ac:dyDescent="0.25">
      <c r="A968" s="40">
        <f t="shared" si="47"/>
        <v>956</v>
      </c>
      <c r="B968" s="304"/>
      <c r="C968" s="304"/>
      <c r="D968" s="305"/>
      <c r="E968" s="305"/>
      <c r="F968" s="305"/>
      <c r="G968" s="306"/>
      <c r="H968" s="307"/>
      <c r="I968" s="47"/>
      <c r="J968" s="72"/>
      <c r="K968" s="308"/>
      <c r="L968" s="308"/>
      <c r="M968" s="309"/>
      <c r="N968" s="309"/>
      <c r="O968" s="310"/>
      <c r="P968" s="310"/>
      <c r="Q968" s="311"/>
      <c r="R968" s="311"/>
      <c r="S968" s="298"/>
      <c r="T968" s="299"/>
      <c r="U968" s="298"/>
      <c r="V968" s="299"/>
      <c r="W968" s="312"/>
      <c r="X968" s="313"/>
      <c r="Y968" s="312"/>
      <c r="Z968" s="313"/>
      <c r="AA968" s="298"/>
      <c r="AB968" s="299"/>
      <c r="AC968" s="298"/>
      <c r="AD968" s="299"/>
      <c r="AE968" s="312"/>
      <c r="AF968" s="313"/>
      <c r="AG968" s="312"/>
      <c r="AH968" s="313"/>
      <c r="AI968" s="298"/>
      <c r="AJ968" s="299"/>
      <c r="AK968" s="298"/>
      <c r="AL968" s="299"/>
      <c r="AM968" s="312"/>
      <c r="AN968" s="313"/>
      <c r="AO968" s="312"/>
      <c r="AP968" s="313"/>
      <c r="AQ968" s="298"/>
      <c r="AR968" s="299"/>
      <c r="AS968" s="298"/>
      <c r="AT968" s="299"/>
      <c r="AU968" s="312"/>
      <c r="AV968" s="313"/>
      <c r="AW968" s="312"/>
      <c r="AX968" s="313"/>
      <c r="AY968" s="298"/>
      <c r="AZ968" s="299"/>
      <c r="BA968" s="298"/>
      <c r="BB968" s="299"/>
      <c r="BC968" s="312"/>
      <c r="BD968" s="313"/>
      <c r="BE968" s="312"/>
      <c r="BF968" s="313"/>
      <c r="BG968" s="298"/>
      <c r="BH968" s="299"/>
      <c r="BI968" s="298"/>
      <c r="BJ968" s="299"/>
      <c r="BK968" s="312"/>
      <c r="BL968" s="313"/>
      <c r="BM968" s="312"/>
      <c r="BN968" s="313"/>
      <c r="BO968" s="300"/>
      <c r="BP968" s="300"/>
      <c r="BQ968" s="300"/>
      <c r="BR968" s="66"/>
      <c r="BS968" s="314"/>
      <c r="BT968" s="315"/>
      <c r="BU968" s="303"/>
      <c r="BV968" s="303"/>
      <c r="BW968" s="303"/>
      <c r="BX968" s="303"/>
      <c r="BY968" s="303"/>
      <c r="BZ968" s="303"/>
      <c r="CA968" s="303"/>
      <c r="CB968" s="293"/>
      <c r="CC968" s="294"/>
      <c r="CD968" s="294"/>
      <c r="CE968" s="294"/>
      <c r="CF968" s="294"/>
      <c r="CG968" s="294"/>
      <c r="CH968" s="295"/>
      <c r="CI968" s="62">
        <f t="shared" si="46"/>
        <v>0</v>
      </c>
    </row>
    <row r="969" spans="1:87" ht="35.1" customHeight="1" x14ac:dyDescent="0.25">
      <c r="A969" s="40">
        <f t="shared" si="47"/>
        <v>957</v>
      </c>
      <c r="B969" s="305"/>
      <c r="C969" s="305"/>
      <c r="D969" s="316"/>
      <c r="E969" s="316"/>
      <c r="F969" s="316"/>
      <c r="G969" s="317"/>
      <c r="H969" s="318"/>
      <c r="I969" s="47"/>
      <c r="J969" s="71"/>
      <c r="K969" s="308"/>
      <c r="L969" s="308"/>
      <c r="M969" s="319"/>
      <c r="N969" s="319"/>
      <c r="O969" s="310"/>
      <c r="P969" s="310"/>
      <c r="Q969" s="320"/>
      <c r="R969" s="320"/>
      <c r="S969" s="298"/>
      <c r="T969" s="299"/>
      <c r="U969" s="298"/>
      <c r="V969" s="299"/>
      <c r="W969" s="296"/>
      <c r="X969" s="297"/>
      <c r="Y969" s="296"/>
      <c r="Z969" s="297"/>
      <c r="AA969" s="298"/>
      <c r="AB969" s="299"/>
      <c r="AC969" s="298"/>
      <c r="AD969" s="299"/>
      <c r="AE969" s="296"/>
      <c r="AF969" s="297"/>
      <c r="AG969" s="296"/>
      <c r="AH969" s="297"/>
      <c r="AI969" s="298"/>
      <c r="AJ969" s="299"/>
      <c r="AK969" s="298"/>
      <c r="AL969" s="299"/>
      <c r="AM969" s="296"/>
      <c r="AN969" s="297"/>
      <c r="AO969" s="296"/>
      <c r="AP969" s="297"/>
      <c r="AQ969" s="298"/>
      <c r="AR969" s="299"/>
      <c r="AS969" s="298"/>
      <c r="AT969" s="299"/>
      <c r="AU969" s="296"/>
      <c r="AV969" s="297"/>
      <c r="AW969" s="296"/>
      <c r="AX969" s="297"/>
      <c r="AY969" s="298"/>
      <c r="AZ969" s="299"/>
      <c r="BA969" s="298"/>
      <c r="BB969" s="299"/>
      <c r="BC969" s="296"/>
      <c r="BD969" s="297"/>
      <c r="BE969" s="296"/>
      <c r="BF969" s="297"/>
      <c r="BG969" s="298"/>
      <c r="BH969" s="299"/>
      <c r="BI969" s="298"/>
      <c r="BJ969" s="299"/>
      <c r="BK969" s="296"/>
      <c r="BL969" s="297"/>
      <c r="BM969" s="296"/>
      <c r="BN969" s="297"/>
      <c r="BO969" s="300"/>
      <c r="BP969" s="300"/>
      <c r="BQ969" s="300"/>
      <c r="BR969" s="66"/>
      <c r="BS969" s="301"/>
      <c r="BT969" s="302"/>
      <c r="BU969" s="303"/>
      <c r="BV969" s="303"/>
      <c r="BW969" s="303"/>
      <c r="BX969" s="303"/>
      <c r="BY969" s="303"/>
      <c r="BZ969" s="303"/>
      <c r="CA969" s="303"/>
      <c r="CB969" s="293"/>
      <c r="CC969" s="294"/>
      <c r="CD969" s="294"/>
      <c r="CE969" s="294"/>
      <c r="CF969" s="294"/>
      <c r="CG969" s="294"/>
      <c r="CH969" s="295"/>
      <c r="CI969" s="62">
        <f t="shared" si="46"/>
        <v>0</v>
      </c>
    </row>
    <row r="970" spans="1:87" ht="35.1" customHeight="1" x14ac:dyDescent="0.25">
      <c r="A970" s="40">
        <f t="shared" si="47"/>
        <v>958</v>
      </c>
      <c r="B970" s="304"/>
      <c r="C970" s="304"/>
      <c r="D970" s="305"/>
      <c r="E970" s="305"/>
      <c r="F970" s="305"/>
      <c r="G970" s="306"/>
      <c r="H970" s="307"/>
      <c r="I970" s="47"/>
      <c r="J970" s="72"/>
      <c r="K970" s="308"/>
      <c r="L970" s="308"/>
      <c r="M970" s="309"/>
      <c r="N970" s="309"/>
      <c r="O970" s="310"/>
      <c r="P970" s="310"/>
      <c r="Q970" s="311"/>
      <c r="R970" s="311"/>
      <c r="S970" s="298"/>
      <c r="T970" s="299"/>
      <c r="U970" s="298"/>
      <c r="V970" s="299"/>
      <c r="W970" s="312"/>
      <c r="X970" s="313"/>
      <c r="Y970" s="312"/>
      <c r="Z970" s="313"/>
      <c r="AA970" s="298"/>
      <c r="AB970" s="299"/>
      <c r="AC970" s="298"/>
      <c r="AD970" s="299"/>
      <c r="AE970" s="312"/>
      <c r="AF970" s="313"/>
      <c r="AG970" s="312"/>
      <c r="AH970" s="313"/>
      <c r="AI970" s="298"/>
      <c r="AJ970" s="299"/>
      <c r="AK970" s="298"/>
      <c r="AL970" s="299"/>
      <c r="AM970" s="312"/>
      <c r="AN970" s="313"/>
      <c r="AO970" s="312"/>
      <c r="AP970" s="313"/>
      <c r="AQ970" s="298"/>
      <c r="AR970" s="299"/>
      <c r="AS970" s="298"/>
      <c r="AT970" s="299"/>
      <c r="AU970" s="312"/>
      <c r="AV970" s="313"/>
      <c r="AW970" s="312"/>
      <c r="AX970" s="313"/>
      <c r="AY970" s="298"/>
      <c r="AZ970" s="299"/>
      <c r="BA970" s="298"/>
      <c r="BB970" s="299"/>
      <c r="BC970" s="312"/>
      <c r="BD970" s="313"/>
      <c r="BE970" s="312"/>
      <c r="BF970" s="313"/>
      <c r="BG970" s="298"/>
      <c r="BH970" s="299"/>
      <c r="BI970" s="298"/>
      <c r="BJ970" s="299"/>
      <c r="BK970" s="312"/>
      <c r="BL970" s="313"/>
      <c r="BM970" s="312"/>
      <c r="BN970" s="313"/>
      <c r="BO970" s="300"/>
      <c r="BP970" s="300"/>
      <c r="BQ970" s="300"/>
      <c r="BR970" s="66"/>
      <c r="BS970" s="314"/>
      <c r="BT970" s="315"/>
      <c r="BU970" s="303"/>
      <c r="BV970" s="303"/>
      <c r="BW970" s="303"/>
      <c r="BX970" s="303"/>
      <c r="BY970" s="303"/>
      <c r="BZ970" s="303"/>
      <c r="CA970" s="303"/>
      <c r="CB970" s="293"/>
      <c r="CC970" s="294"/>
      <c r="CD970" s="294"/>
      <c r="CE970" s="294"/>
      <c r="CF970" s="294"/>
      <c r="CG970" s="294"/>
      <c r="CH970" s="295"/>
      <c r="CI970" s="62">
        <f t="shared" si="46"/>
        <v>0</v>
      </c>
    </row>
    <row r="971" spans="1:87" ht="35.1" customHeight="1" x14ac:dyDescent="0.25">
      <c r="A971" s="40">
        <f t="shared" si="47"/>
        <v>959</v>
      </c>
      <c r="B971" s="305"/>
      <c r="C971" s="305"/>
      <c r="D971" s="316"/>
      <c r="E971" s="316"/>
      <c r="F971" s="316"/>
      <c r="G971" s="317"/>
      <c r="H971" s="318"/>
      <c r="I971" s="47"/>
      <c r="J971" s="71"/>
      <c r="K971" s="308"/>
      <c r="L971" s="308"/>
      <c r="M971" s="319"/>
      <c r="N971" s="319"/>
      <c r="O971" s="310"/>
      <c r="P971" s="310"/>
      <c r="Q971" s="320"/>
      <c r="R971" s="320"/>
      <c r="S971" s="298"/>
      <c r="T971" s="299"/>
      <c r="U971" s="298"/>
      <c r="V971" s="299"/>
      <c r="W971" s="296"/>
      <c r="X971" s="297"/>
      <c r="Y971" s="296"/>
      <c r="Z971" s="297"/>
      <c r="AA971" s="298"/>
      <c r="AB971" s="299"/>
      <c r="AC971" s="298"/>
      <c r="AD971" s="299"/>
      <c r="AE971" s="296"/>
      <c r="AF971" s="297"/>
      <c r="AG971" s="296"/>
      <c r="AH971" s="297"/>
      <c r="AI971" s="298"/>
      <c r="AJ971" s="299"/>
      <c r="AK971" s="298"/>
      <c r="AL971" s="299"/>
      <c r="AM971" s="296"/>
      <c r="AN971" s="297"/>
      <c r="AO971" s="296"/>
      <c r="AP971" s="297"/>
      <c r="AQ971" s="298"/>
      <c r="AR971" s="299"/>
      <c r="AS971" s="298"/>
      <c r="AT971" s="299"/>
      <c r="AU971" s="296"/>
      <c r="AV971" s="297"/>
      <c r="AW971" s="296"/>
      <c r="AX971" s="297"/>
      <c r="AY971" s="298"/>
      <c r="AZ971" s="299"/>
      <c r="BA971" s="298"/>
      <c r="BB971" s="299"/>
      <c r="BC971" s="296"/>
      <c r="BD971" s="297"/>
      <c r="BE971" s="296"/>
      <c r="BF971" s="297"/>
      <c r="BG971" s="298"/>
      <c r="BH971" s="299"/>
      <c r="BI971" s="298"/>
      <c r="BJ971" s="299"/>
      <c r="BK971" s="296"/>
      <c r="BL971" s="297"/>
      <c r="BM971" s="296"/>
      <c r="BN971" s="297"/>
      <c r="BO971" s="300"/>
      <c r="BP971" s="300"/>
      <c r="BQ971" s="300"/>
      <c r="BR971" s="66"/>
      <c r="BS971" s="301"/>
      <c r="BT971" s="302"/>
      <c r="BU971" s="303"/>
      <c r="BV971" s="303"/>
      <c r="BW971" s="303"/>
      <c r="BX971" s="303"/>
      <c r="BY971" s="303"/>
      <c r="BZ971" s="303"/>
      <c r="CA971" s="303"/>
      <c r="CB971" s="293"/>
      <c r="CC971" s="294"/>
      <c r="CD971" s="294"/>
      <c r="CE971" s="294"/>
      <c r="CF971" s="294"/>
      <c r="CG971" s="294"/>
      <c r="CH971" s="295"/>
      <c r="CI971" s="62">
        <f t="shared" si="46"/>
        <v>0</v>
      </c>
    </row>
    <row r="972" spans="1:87" ht="35.1" customHeight="1" x14ac:dyDescent="0.25">
      <c r="A972" s="40">
        <f t="shared" si="47"/>
        <v>960</v>
      </c>
      <c r="B972" s="304"/>
      <c r="C972" s="304"/>
      <c r="D972" s="305"/>
      <c r="E972" s="305"/>
      <c r="F972" s="305"/>
      <c r="G972" s="306"/>
      <c r="H972" s="307"/>
      <c r="I972" s="47"/>
      <c r="J972" s="72"/>
      <c r="K972" s="308"/>
      <c r="L972" s="308"/>
      <c r="M972" s="309"/>
      <c r="N972" s="309"/>
      <c r="O972" s="310"/>
      <c r="P972" s="310"/>
      <c r="Q972" s="311"/>
      <c r="R972" s="311"/>
      <c r="S972" s="298"/>
      <c r="T972" s="299"/>
      <c r="U972" s="298"/>
      <c r="V972" s="299"/>
      <c r="W972" s="312"/>
      <c r="X972" s="313"/>
      <c r="Y972" s="312"/>
      <c r="Z972" s="313"/>
      <c r="AA972" s="298"/>
      <c r="AB972" s="299"/>
      <c r="AC972" s="298"/>
      <c r="AD972" s="299"/>
      <c r="AE972" s="312"/>
      <c r="AF972" s="313"/>
      <c r="AG972" s="312"/>
      <c r="AH972" s="313"/>
      <c r="AI972" s="298"/>
      <c r="AJ972" s="299"/>
      <c r="AK972" s="298"/>
      <c r="AL972" s="299"/>
      <c r="AM972" s="312"/>
      <c r="AN972" s="313"/>
      <c r="AO972" s="312"/>
      <c r="AP972" s="313"/>
      <c r="AQ972" s="298"/>
      <c r="AR972" s="299"/>
      <c r="AS972" s="298"/>
      <c r="AT972" s="299"/>
      <c r="AU972" s="312"/>
      <c r="AV972" s="313"/>
      <c r="AW972" s="312"/>
      <c r="AX972" s="313"/>
      <c r="AY972" s="298"/>
      <c r="AZ972" s="299"/>
      <c r="BA972" s="298"/>
      <c r="BB972" s="299"/>
      <c r="BC972" s="312"/>
      <c r="BD972" s="313"/>
      <c r="BE972" s="312"/>
      <c r="BF972" s="313"/>
      <c r="BG972" s="298"/>
      <c r="BH972" s="299"/>
      <c r="BI972" s="298"/>
      <c r="BJ972" s="299"/>
      <c r="BK972" s="312"/>
      <c r="BL972" s="313"/>
      <c r="BM972" s="312"/>
      <c r="BN972" s="313"/>
      <c r="BO972" s="300"/>
      <c r="BP972" s="300"/>
      <c r="BQ972" s="300"/>
      <c r="BR972" s="66"/>
      <c r="BS972" s="314"/>
      <c r="BT972" s="315"/>
      <c r="BU972" s="303"/>
      <c r="BV972" s="303"/>
      <c r="BW972" s="303"/>
      <c r="BX972" s="303"/>
      <c r="BY972" s="303"/>
      <c r="BZ972" s="303"/>
      <c r="CA972" s="303"/>
      <c r="CB972" s="293"/>
      <c r="CC972" s="294"/>
      <c r="CD972" s="294"/>
      <c r="CE972" s="294"/>
      <c r="CF972" s="294"/>
      <c r="CG972" s="294"/>
      <c r="CH972" s="295"/>
      <c r="CI972" s="62">
        <f t="shared" si="46"/>
        <v>0</v>
      </c>
    </row>
    <row r="973" spans="1:87" ht="35.1" customHeight="1" x14ac:dyDescent="0.25">
      <c r="A973" s="40">
        <f t="shared" si="47"/>
        <v>961</v>
      </c>
      <c r="B973" s="305"/>
      <c r="C973" s="305"/>
      <c r="D973" s="316"/>
      <c r="E973" s="316"/>
      <c r="F973" s="316"/>
      <c r="G973" s="317"/>
      <c r="H973" s="318"/>
      <c r="I973" s="47"/>
      <c r="J973" s="71"/>
      <c r="K973" s="308"/>
      <c r="L973" s="308"/>
      <c r="M973" s="319"/>
      <c r="N973" s="319"/>
      <c r="O973" s="310"/>
      <c r="P973" s="310"/>
      <c r="Q973" s="320"/>
      <c r="R973" s="320"/>
      <c r="S973" s="298"/>
      <c r="T973" s="299"/>
      <c r="U973" s="298"/>
      <c r="V973" s="299"/>
      <c r="W973" s="296"/>
      <c r="X973" s="297"/>
      <c r="Y973" s="296"/>
      <c r="Z973" s="297"/>
      <c r="AA973" s="298"/>
      <c r="AB973" s="299"/>
      <c r="AC973" s="298"/>
      <c r="AD973" s="299"/>
      <c r="AE973" s="296"/>
      <c r="AF973" s="297"/>
      <c r="AG973" s="296"/>
      <c r="AH973" s="297"/>
      <c r="AI973" s="298"/>
      <c r="AJ973" s="299"/>
      <c r="AK973" s="298"/>
      <c r="AL973" s="299"/>
      <c r="AM973" s="296"/>
      <c r="AN973" s="297"/>
      <c r="AO973" s="296"/>
      <c r="AP973" s="297"/>
      <c r="AQ973" s="298"/>
      <c r="AR973" s="299"/>
      <c r="AS973" s="298"/>
      <c r="AT973" s="299"/>
      <c r="AU973" s="296"/>
      <c r="AV973" s="297"/>
      <c r="AW973" s="296"/>
      <c r="AX973" s="297"/>
      <c r="AY973" s="298"/>
      <c r="AZ973" s="299"/>
      <c r="BA973" s="298"/>
      <c r="BB973" s="299"/>
      <c r="BC973" s="296"/>
      <c r="BD973" s="297"/>
      <c r="BE973" s="296"/>
      <c r="BF973" s="297"/>
      <c r="BG973" s="298"/>
      <c r="BH973" s="299"/>
      <c r="BI973" s="298"/>
      <c r="BJ973" s="299"/>
      <c r="BK973" s="296"/>
      <c r="BL973" s="297"/>
      <c r="BM973" s="296"/>
      <c r="BN973" s="297"/>
      <c r="BO973" s="300"/>
      <c r="BP973" s="300"/>
      <c r="BQ973" s="300"/>
      <c r="BR973" s="66"/>
      <c r="BS973" s="301"/>
      <c r="BT973" s="302"/>
      <c r="BU973" s="303"/>
      <c r="BV973" s="303"/>
      <c r="BW973" s="303"/>
      <c r="BX973" s="303"/>
      <c r="BY973" s="303"/>
      <c r="BZ973" s="303"/>
      <c r="CA973" s="303"/>
      <c r="CB973" s="293"/>
      <c r="CC973" s="294"/>
      <c r="CD973" s="294"/>
      <c r="CE973" s="294"/>
      <c r="CF973" s="294"/>
      <c r="CG973" s="294"/>
      <c r="CH973" s="295"/>
      <c r="CI973" s="62">
        <f t="shared" si="46"/>
        <v>0</v>
      </c>
    </row>
    <row r="974" spans="1:87" ht="35.1" customHeight="1" x14ac:dyDescent="0.25">
      <c r="A974" s="40">
        <f t="shared" si="47"/>
        <v>962</v>
      </c>
      <c r="B974" s="304"/>
      <c r="C974" s="304"/>
      <c r="D974" s="305"/>
      <c r="E974" s="305"/>
      <c r="F974" s="305"/>
      <c r="G974" s="306"/>
      <c r="H974" s="307"/>
      <c r="I974" s="47"/>
      <c r="J974" s="72"/>
      <c r="K974" s="308"/>
      <c r="L974" s="308"/>
      <c r="M974" s="309"/>
      <c r="N974" s="309"/>
      <c r="O974" s="310"/>
      <c r="P974" s="310"/>
      <c r="Q974" s="311"/>
      <c r="R974" s="311"/>
      <c r="S974" s="298"/>
      <c r="T974" s="299"/>
      <c r="U974" s="298"/>
      <c r="V974" s="299"/>
      <c r="W974" s="312"/>
      <c r="X974" s="313"/>
      <c r="Y974" s="312"/>
      <c r="Z974" s="313"/>
      <c r="AA974" s="298"/>
      <c r="AB974" s="299"/>
      <c r="AC974" s="298"/>
      <c r="AD974" s="299"/>
      <c r="AE974" s="312"/>
      <c r="AF974" s="313"/>
      <c r="AG974" s="312"/>
      <c r="AH974" s="313"/>
      <c r="AI974" s="298"/>
      <c r="AJ974" s="299"/>
      <c r="AK974" s="298"/>
      <c r="AL974" s="299"/>
      <c r="AM974" s="312"/>
      <c r="AN974" s="313"/>
      <c r="AO974" s="312"/>
      <c r="AP974" s="313"/>
      <c r="AQ974" s="298"/>
      <c r="AR974" s="299"/>
      <c r="AS974" s="298"/>
      <c r="AT974" s="299"/>
      <c r="AU974" s="312"/>
      <c r="AV974" s="313"/>
      <c r="AW974" s="312"/>
      <c r="AX974" s="313"/>
      <c r="AY974" s="298"/>
      <c r="AZ974" s="299"/>
      <c r="BA974" s="298"/>
      <c r="BB974" s="299"/>
      <c r="BC974" s="312"/>
      <c r="BD974" s="313"/>
      <c r="BE974" s="312"/>
      <c r="BF974" s="313"/>
      <c r="BG974" s="298"/>
      <c r="BH974" s="299"/>
      <c r="BI974" s="298"/>
      <c r="BJ974" s="299"/>
      <c r="BK974" s="312"/>
      <c r="BL974" s="313"/>
      <c r="BM974" s="312"/>
      <c r="BN974" s="313"/>
      <c r="BO974" s="300"/>
      <c r="BP974" s="300"/>
      <c r="BQ974" s="300"/>
      <c r="BR974" s="66"/>
      <c r="BS974" s="314"/>
      <c r="BT974" s="315"/>
      <c r="BU974" s="303"/>
      <c r="BV974" s="303"/>
      <c r="BW974" s="303"/>
      <c r="BX974" s="303"/>
      <c r="BY974" s="303"/>
      <c r="BZ974" s="303"/>
      <c r="CA974" s="303"/>
      <c r="CB974" s="293"/>
      <c r="CC974" s="294"/>
      <c r="CD974" s="294"/>
      <c r="CE974" s="294"/>
      <c r="CF974" s="294"/>
      <c r="CG974" s="294"/>
      <c r="CH974" s="295"/>
      <c r="CI974" s="62">
        <f t="shared" ref="CI974:CI1012" si="48">BS974-G974</f>
        <v>0</v>
      </c>
    </row>
    <row r="975" spans="1:87" ht="35.1" customHeight="1" x14ac:dyDescent="0.25">
      <c r="A975" s="40">
        <f t="shared" si="47"/>
        <v>963</v>
      </c>
      <c r="B975" s="305"/>
      <c r="C975" s="305"/>
      <c r="D975" s="316"/>
      <c r="E975" s="316"/>
      <c r="F975" s="316"/>
      <c r="G975" s="317"/>
      <c r="H975" s="318"/>
      <c r="I975" s="47"/>
      <c r="J975" s="71"/>
      <c r="K975" s="308"/>
      <c r="L975" s="308"/>
      <c r="M975" s="319"/>
      <c r="N975" s="319"/>
      <c r="O975" s="310"/>
      <c r="P975" s="310"/>
      <c r="Q975" s="320"/>
      <c r="R975" s="320"/>
      <c r="S975" s="298"/>
      <c r="T975" s="299"/>
      <c r="U975" s="298"/>
      <c r="V975" s="299"/>
      <c r="W975" s="296"/>
      <c r="X975" s="297"/>
      <c r="Y975" s="296"/>
      <c r="Z975" s="297"/>
      <c r="AA975" s="298"/>
      <c r="AB975" s="299"/>
      <c r="AC975" s="298"/>
      <c r="AD975" s="299"/>
      <c r="AE975" s="296"/>
      <c r="AF975" s="297"/>
      <c r="AG975" s="296"/>
      <c r="AH975" s="297"/>
      <c r="AI975" s="298"/>
      <c r="AJ975" s="299"/>
      <c r="AK975" s="298"/>
      <c r="AL975" s="299"/>
      <c r="AM975" s="296"/>
      <c r="AN975" s="297"/>
      <c r="AO975" s="296"/>
      <c r="AP975" s="297"/>
      <c r="AQ975" s="298"/>
      <c r="AR975" s="299"/>
      <c r="AS975" s="298"/>
      <c r="AT975" s="299"/>
      <c r="AU975" s="296"/>
      <c r="AV975" s="297"/>
      <c r="AW975" s="296"/>
      <c r="AX975" s="297"/>
      <c r="AY975" s="298"/>
      <c r="AZ975" s="299"/>
      <c r="BA975" s="298"/>
      <c r="BB975" s="299"/>
      <c r="BC975" s="296"/>
      <c r="BD975" s="297"/>
      <c r="BE975" s="296"/>
      <c r="BF975" s="297"/>
      <c r="BG975" s="298"/>
      <c r="BH975" s="299"/>
      <c r="BI975" s="298"/>
      <c r="BJ975" s="299"/>
      <c r="BK975" s="296"/>
      <c r="BL975" s="297"/>
      <c r="BM975" s="296"/>
      <c r="BN975" s="297"/>
      <c r="BO975" s="300"/>
      <c r="BP975" s="300"/>
      <c r="BQ975" s="300"/>
      <c r="BR975" s="66"/>
      <c r="BS975" s="301"/>
      <c r="BT975" s="302"/>
      <c r="BU975" s="303"/>
      <c r="BV975" s="303"/>
      <c r="BW975" s="303"/>
      <c r="BX975" s="303"/>
      <c r="BY975" s="303"/>
      <c r="BZ975" s="303"/>
      <c r="CA975" s="303"/>
      <c r="CB975" s="293"/>
      <c r="CC975" s="294"/>
      <c r="CD975" s="294"/>
      <c r="CE975" s="294"/>
      <c r="CF975" s="294"/>
      <c r="CG975" s="294"/>
      <c r="CH975" s="295"/>
      <c r="CI975" s="62">
        <f t="shared" si="48"/>
        <v>0</v>
      </c>
    </row>
    <row r="976" spans="1:87" ht="35.1" customHeight="1" x14ac:dyDescent="0.25">
      <c r="A976" s="40">
        <f t="shared" si="47"/>
        <v>964</v>
      </c>
      <c r="B976" s="304"/>
      <c r="C976" s="304"/>
      <c r="D976" s="305"/>
      <c r="E976" s="305"/>
      <c r="F976" s="305"/>
      <c r="G976" s="306"/>
      <c r="H976" s="307"/>
      <c r="I976" s="47"/>
      <c r="J976" s="72"/>
      <c r="K976" s="308"/>
      <c r="L976" s="308"/>
      <c r="M976" s="309"/>
      <c r="N976" s="309"/>
      <c r="O976" s="310"/>
      <c r="P976" s="310"/>
      <c r="Q976" s="311"/>
      <c r="R976" s="311"/>
      <c r="S976" s="298"/>
      <c r="T976" s="299"/>
      <c r="U976" s="298"/>
      <c r="V976" s="299"/>
      <c r="W976" s="312"/>
      <c r="X976" s="313"/>
      <c r="Y976" s="312"/>
      <c r="Z976" s="313"/>
      <c r="AA976" s="298"/>
      <c r="AB976" s="299"/>
      <c r="AC976" s="298"/>
      <c r="AD976" s="299"/>
      <c r="AE976" s="312"/>
      <c r="AF976" s="313"/>
      <c r="AG976" s="312"/>
      <c r="AH976" s="313"/>
      <c r="AI976" s="298"/>
      <c r="AJ976" s="299"/>
      <c r="AK976" s="298"/>
      <c r="AL976" s="299"/>
      <c r="AM976" s="312"/>
      <c r="AN976" s="313"/>
      <c r="AO976" s="312"/>
      <c r="AP976" s="313"/>
      <c r="AQ976" s="298"/>
      <c r="AR976" s="299"/>
      <c r="AS976" s="298"/>
      <c r="AT976" s="299"/>
      <c r="AU976" s="312"/>
      <c r="AV976" s="313"/>
      <c r="AW976" s="312"/>
      <c r="AX976" s="313"/>
      <c r="AY976" s="298"/>
      <c r="AZ976" s="299"/>
      <c r="BA976" s="298"/>
      <c r="BB976" s="299"/>
      <c r="BC976" s="312"/>
      <c r="BD976" s="313"/>
      <c r="BE976" s="312"/>
      <c r="BF976" s="313"/>
      <c r="BG976" s="298"/>
      <c r="BH976" s="299"/>
      <c r="BI976" s="298"/>
      <c r="BJ976" s="299"/>
      <c r="BK976" s="312"/>
      <c r="BL976" s="313"/>
      <c r="BM976" s="312"/>
      <c r="BN976" s="313"/>
      <c r="BO976" s="300"/>
      <c r="BP976" s="300"/>
      <c r="BQ976" s="300"/>
      <c r="BR976" s="66"/>
      <c r="BS976" s="314"/>
      <c r="BT976" s="315"/>
      <c r="BU976" s="303"/>
      <c r="BV976" s="303"/>
      <c r="BW976" s="303"/>
      <c r="BX976" s="303"/>
      <c r="BY976" s="303"/>
      <c r="BZ976" s="303"/>
      <c r="CA976" s="303"/>
      <c r="CB976" s="293"/>
      <c r="CC976" s="294"/>
      <c r="CD976" s="294"/>
      <c r="CE976" s="294"/>
      <c r="CF976" s="294"/>
      <c r="CG976" s="294"/>
      <c r="CH976" s="295"/>
      <c r="CI976" s="62">
        <f t="shared" si="48"/>
        <v>0</v>
      </c>
    </row>
    <row r="977" spans="1:87" ht="35.1" customHeight="1" x14ac:dyDescent="0.25">
      <c r="A977" s="40">
        <f>ROW(A965)</f>
        <v>965</v>
      </c>
      <c r="B977" s="305"/>
      <c r="C977" s="305"/>
      <c r="D977" s="316"/>
      <c r="E977" s="316"/>
      <c r="F977" s="316"/>
      <c r="G977" s="317"/>
      <c r="H977" s="318"/>
      <c r="I977" s="47"/>
      <c r="J977" s="71"/>
      <c r="K977" s="308"/>
      <c r="L977" s="308"/>
      <c r="M977" s="319"/>
      <c r="N977" s="319"/>
      <c r="O977" s="310"/>
      <c r="P977" s="310"/>
      <c r="Q977" s="320"/>
      <c r="R977" s="320"/>
      <c r="S977" s="298"/>
      <c r="T977" s="299"/>
      <c r="U977" s="298"/>
      <c r="V977" s="299"/>
      <c r="W977" s="296"/>
      <c r="X977" s="297"/>
      <c r="Y977" s="296"/>
      <c r="Z977" s="297"/>
      <c r="AA977" s="298"/>
      <c r="AB977" s="299"/>
      <c r="AC977" s="298"/>
      <c r="AD977" s="299"/>
      <c r="AE977" s="296"/>
      <c r="AF977" s="297"/>
      <c r="AG977" s="296"/>
      <c r="AH977" s="297"/>
      <c r="AI977" s="298"/>
      <c r="AJ977" s="299"/>
      <c r="AK977" s="298"/>
      <c r="AL977" s="299"/>
      <c r="AM977" s="296"/>
      <c r="AN977" s="297"/>
      <c r="AO977" s="296"/>
      <c r="AP977" s="297"/>
      <c r="AQ977" s="298"/>
      <c r="AR977" s="299"/>
      <c r="AS977" s="298"/>
      <c r="AT977" s="299"/>
      <c r="AU977" s="296"/>
      <c r="AV977" s="297"/>
      <c r="AW977" s="296"/>
      <c r="AX977" s="297"/>
      <c r="AY977" s="298"/>
      <c r="AZ977" s="299"/>
      <c r="BA977" s="298"/>
      <c r="BB977" s="299"/>
      <c r="BC977" s="296"/>
      <c r="BD977" s="297"/>
      <c r="BE977" s="296"/>
      <c r="BF977" s="297"/>
      <c r="BG977" s="298"/>
      <c r="BH977" s="299"/>
      <c r="BI977" s="298"/>
      <c r="BJ977" s="299"/>
      <c r="BK977" s="296"/>
      <c r="BL977" s="297"/>
      <c r="BM977" s="296"/>
      <c r="BN977" s="297"/>
      <c r="BO977" s="321"/>
      <c r="BP977" s="322"/>
      <c r="BQ977" s="323"/>
      <c r="BR977" s="66"/>
      <c r="BS977" s="301"/>
      <c r="BT977" s="302"/>
      <c r="BU977" s="303"/>
      <c r="BV977" s="303"/>
      <c r="BW977" s="303"/>
      <c r="BX977" s="303"/>
      <c r="BY977" s="303"/>
      <c r="BZ977" s="303"/>
      <c r="CA977" s="303"/>
      <c r="CB977" s="293"/>
      <c r="CC977" s="294"/>
      <c r="CD977" s="294"/>
      <c r="CE977" s="294"/>
      <c r="CF977" s="294"/>
      <c r="CG977" s="294"/>
      <c r="CH977" s="295"/>
      <c r="CI977" s="62">
        <f t="shared" si="48"/>
        <v>0</v>
      </c>
    </row>
    <row r="978" spans="1:87" ht="35.1" customHeight="1" x14ac:dyDescent="0.25">
      <c r="A978" s="40">
        <f t="shared" si="47"/>
        <v>966</v>
      </c>
      <c r="B978" s="304"/>
      <c r="C978" s="304"/>
      <c r="D978" s="305"/>
      <c r="E978" s="305"/>
      <c r="F978" s="305"/>
      <c r="G978" s="306"/>
      <c r="H978" s="307"/>
      <c r="I978" s="47"/>
      <c r="J978" s="72"/>
      <c r="K978" s="308"/>
      <c r="L978" s="308"/>
      <c r="M978" s="309"/>
      <c r="N978" s="309"/>
      <c r="O978" s="310"/>
      <c r="P978" s="310"/>
      <c r="Q978" s="311"/>
      <c r="R978" s="311"/>
      <c r="S978" s="298"/>
      <c r="T978" s="299"/>
      <c r="U978" s="298"/>
      <c r="V978" s="299"/>
      <c r="W978" s="312"/>
      <c r="X978" s="313"/>
      <c r="Y978" s="312"/>
      <c r="Z978" s="313"/>
      <c r="AA978" s="298"/>
      <c r="AB978" s="299"/>
      <c r="AC978" s="298"/>
      <c r="AD978" s="299"/>
      <c r="AE978" s="312"/>
      <c r="AF978" s="313"/>
      <c r="AG978" s="312"/>
      <c r="AH978" s="313"/>
      <c r="AI978" s="298"/>
      <c r="AJ978" s="299"/>
      <c r="AK978" s="298"/>
      <c r="AL978" s="299"/>
      <c r="AM978" s="312"/>
      <c r="AN978" s="313"/>
      <c r="AO978" s="312"/>
      <c r="AP978" s="313"/>
      <c r="AQ978" s="298"/>
      <c r="AR978" s="299"/>
      <c r="AS978" s="298"/>
      <c r="AT978" s="299"/>
      <c r="AU978" s="312"/>
      <c r="AV978" s="313"/>
      <c r="AW978" s="312"/>
      <c r="AX978" s="313"/>
      <c r="AY978" s="298"/>
      <c r="AZ978" s="299"/>
      <c r="BA978" s="298"/>
      <c r="BB978" s="299"/>
      <c r="BC978" s="312"/>
      <c r="BD978" s="313"/>
      <c r="BE978" s="312"/>
      <c r="BF978" s="313"/>
      <c r="BG978" s="298"/>
      <c r="BH978" s="299"/>
      <c r="BI978" s="298"/>
      <c r="BJ978" s="299"/>
      <c r="BK978" s="312"/>
      <c r="BL978" s="313"/>
      <c r="BM978" s="312"/>
      <c r="BN978" s="313"/>
      <c r="BO978" s="300"/>
      <c r="BP978" s="300"/>
      <c r="BQ978" s="300"/>
      <c r="BR978" s="66"/>
      <c r="BS978" s="314"/>
      <c r="BT978" s="315"/>
      <c r="BU978" s="303"/>
      <c r="BV978" s="303"/>
      <c r="BW978" s="303"/>
      <c r="BX978" s="303"/>
      <c r="BY978" s="303"/>
      <c r="BZ978" s="303"/>
      <c r="CA978" s="303"/>
      <c r="CB978" s="293"/>
      <c r="CC978" s="294"/>
      <c r="CD978" s="294"/>
      <c r="CE978" s="294"/>
      <c r="CF978" s="294"/>
      <c r="CG978" s="294"/>
      <c r="CH978" s="295"/>
      <c r="CI978" s="62">
        <f t="shared" si="48"/>
        <v>0</v>
      </c>
    </row>
    <row r="979" spans="1:87" ht="35.1" customHeight="1" x14ac:dyDescent="0.25">
      <c r="A979" s="40">
        <f t="shared" si="47"/>
        <v>967</v>
      </c>
      <c r="B979" s="305"/>
      <c r="C979" s="305"/>
      <c r="D979" s="316"/>
      <c r="E979" s="316"/>
      <c r="F979" s="316"/>
      <c r="G979" s="317"/>
      <c r="H979" s="318"/>
      <c r="I979" s="47"/>
      <c r="J979" s="71"/>
      <c r="K979" s="308"/>
      <c r="L979" s="308"/>
      <c r="M979" s="319"/>
      <c r="N979" s="319"/>
      <c r="O979" s="310"/>
      <c r="P979" s="310"/>
      <c r="Q979" s="320"/>
      <c r="R979" s="320"/>
      <c r="S979" s="298"/>
      <c r="T979" s="299"/>
      <c r="U979" s="298"/>
      <c r="V979" s="299"/>
      <c r="W979" s="296"/>
      <c r="X979" s="297"/>
      <c r="Y979" s="296"/>
      <c r="Z979" s="297"/>
      <c r="AA979" s="298"/>
      <c r="AB979" s="299"/>
      <c r="AC979" s="298"/>
      <c r="AD979" s="299"/>
      <c r="AE979" s="296"/>
      <c r="AF979" s="297"/>
      <c r="AG979" s="296"/>
      <c r="AH979" s="297"/>
      <c r="AI979" s="298"/>
      <c r="AJ979" s="299"/>
      <c r="AK979" s="298"/>
      <c r="AL979" s="299"/>
      <c r="AM979" s="296"/>
      <c r="AN979" s="297"/>
      <c r="AO979" s="296"/>
      <c r="AP979" s="297"/>
      <c r="AQ979" s="298"/>
      <c r="AR979" s="299"/>
      <c r="AS979" s="298"/>
      <c r="AT979" s="299"/>
      <c r="AU979" s="296"/>
      <c r="AV979" s="297"/>
      <c r="AW979" s="296"/>
      <c r="AX979" s="297"/>
      <c r="AY979" s="298"/>
      <c r="AZ979" s="299"/>
      <c r="BA979" s="298"/>
      <c r="BB979" s="299"/>
      <c r="BC979" s="296"/>
      <c r="BD979" s="297"/>
      <c r="BE979" s="296"/>
      <c r="BF979" s="297"/>
      <c r="BG979" s="298"/>
      <c r="BH979" s="299"/>
      <c r="BI979" s="298"/>
      <c r="BJ979" s="299"/>
      <c r="BK979" s="296"/>
      <c r="BL979" s="297"/>
      <c r="BM979" s="296"/>
      <c r="BN979" s="297"/>
      <c r="BO979" s="300"/>
      <c r="BP979" s="300"/>
      <c r="BQ979" s="300"/>
      <c r="BR979" s="66"/>
      <c r="BS979" s="301"/>
      <c r="BT979" s="302"/>
      <c r="BU979" s="303"/>
      <c r="BV979" s="303"/>
      <c r="BW979" s="303"/>
      <c r="BX979" s="303"/>
      <c r="BY979" s="303"/>
      <c r="BZ979" s="303"/>
      <c r="CA979" s="303"/>
      <c r="CB979" s="293"/>
      <c r="CC979" s="294"/>
      <c r="CD979" s="294"/>
      <c r="CE979" s="294"/>
      <c r="CF979" s="294"/>
      <c r="CG979" s="294"/>
      <c r="CH979" s="295"/>
      <c r="CI979" s="62">
        <f t="shared" si="48"/>
        <v>0</v>
      </c>
    </row>
    <row r="980" spans="1:87" ht="35.1" customHeight="1" x14ac:dyDescent="0.25">
      <c r="A980" s="40">
        <f t="shared" si="47"/>
        <v>968</v>
      </c>
      <c r="B980" s="304"/>
      <c r="C980" s="304"/>
      <c r="D980" s="305"/>
      <c r="E980" s="305"/>
      <c r="F980" s="305"/>
      <c r="G980" s="306"/>
      <c r="H980" s="307"/>
      <c r="I980" s="47"/>
      <c r="J980" s="72"/>
      <c r="K980" s="308"/>
      <c r="L980" s="308"/>
      <c r="M980" s="309"/>
      <c r="N980" s="309"/>
      <c r="O980" s="310"/>
      <c r="P980" s="310"/>
      <c r="Q980" s="311"/>
      <c r="R980" s="311"/>
      <c r="S980" s="298"/>
      <c r="T980" s="299"/>
      <c r="U980" s="298"/>
      <c r="V980" s="299"/>
      <c r="W980" s="312"/>
      <c r="X980" s="313"/>
      <c r="Y980" s="312"/>
      <c r="Z980" s="313"/>
      <c r="AA980" s="298"/>
      <c r="AB980" s="299"/>
      <c r="AC980" s="298"/>
      <c r="AD980" s="299"/>
      <c r="AE980" s="312"/>
      <c r="AF980" s="313"/>
      <c r="AG980" s="312"/>
      <c r="AH980" s="313"/>
      <c r="AI980" s="298"/>
      <c r="AJ980" s="299"/>
      <c r="AK980" s="298"/>
      <c r="AL980" s="299"/>
      <c r="AM980" s="312"/>
      <c r="AN980" s="313"/>
      <c r="AO980" s="312"/>
      <c r="AP980" s="313"/>
      <c r="AQ980" s="298"/>
      <c r="AR980" s="299"/>
      <c r="AS980" s="298"/>
      <c r="AT980" s="299"/>
      <c r="AU980" s="312"/>
      <c r="AV980" s="313"/>
      <c r="AW980" s="312"/>
      <c r="AX980" s="313"/>
      <c r="AY980" s="298"/>
      <c r="AZ980" s="299"/>
      <c r="BA980" s="298"/>
      <c r="BB980" s="299"/>
      <c r="BC980" s="312"/>
      <c r="BD980" s="313"/>
      <c r="BE980" s="312"/>
      <c r="BF980" s="313"/>
      <c r="BG980" s="298"/>
      <c r="BH980" s="299"/>
      <c r="BI980" s="298"/>
      <c r="BJ980" s="299"/>
      <c r="BK980" s="312"/>
      <c r="BL980" s="313"/>
      <c r="BM980" s="312"/>
      <c r="BN980" s="313"/>
      <c r="BO980" s="300"/>
      <c r="BP980" s="300"/>
      <c r="BQ980" s="300"/>
      <c r="BR980" s="66"/>
      <c r="BS980" s="314"/>
      <c r="BT980" s="315"/>
      <c r="BU980" s="303"/>
      <c r="BV980" s="303"/>
      <c r="BW980" s="303"/>
      <c r="BX980" s="303"/>
      <c r="BY980" s="303"/>
      <c r="BZ980" s="303"/>
      <c r="CA980" s="303"/>
      <c r="CB980" s="293"/>
      <c r="CC980" s="294"/>
      <c r="CD980" s="294"/>
      <c r="CE980" s="294"/>
      <c r="CF980" s="294"/>
      <c r="CG980" s="294"/>
      <c r="CH980" s="295"/>
      <c r="CI980" s="62">
        <f t="shared" si="48"/>
        <v>0</v>
      </c>
    </row>
    <row r="981" spans="1:87" ht="35.1" customHeight="1" x14ac:dyDescent="0.25">
      <c r="A981" s="40">
        <f t="shared" si="47"/>
        <v>969</v>
      </c>
      <c r="B981" s="305"/>
      <c r="C981" s="305"/>
      <c r="D981" s="316"/>
      <c r="E981" s="316"/>
      <c r="F981" s="316"/>
      <c r="G981" s="317"/>
      <c r="H981" s="318"/>
      <c r="I981" s="47"/>
      <c r="J981" s="71"/>
      <c r="K981" s="308"/>
      <c r="L981" s="308"/>
      <c r="M981" s="319"/>
      <c r="N981" s="319"/>
      <c r="O981" s="310"/>
      <c r="P981" s="310"/>
      <c r="Q981" s="320"/>
      <c r="R981" s="320"/>
      <c r="S981" s="298"/>
      <c r="T981" s="299"/>
      <c r="U981" s="298"/>
      <c r="V981" s="299"/>
      <c r="W981" s="296"/>
      <c r="X981" s="297"/>
      <c r="Y981" s="296"/>
      <c r="Z981" s="297"/>
      <c r="AA981" s="298"/>
      <c r="AB981" s="299"/>
      <c r="AC981" s="298"/>
      <c r="AD981" s="299"/>
      <c r="AE981" s="296"/>
      <c r="AF981" s="297"/>
      <c r="AG981" s="296"/>
      <c r="AH981" s="297"/>
      <c r="AI981" s="298"/>
      <c r="AJ981" s="299"/>
      <c r="AK981" s="298"/>
      <c r="AL981" s="299"/>
      <c r="AM981" s="296"/>
      <c r="AN981" s="297"/>
      <c r="AO981" s="296"/>
      <c r="AP981" s="297"/>
      <c r="AQ981" s="298"/>
      <c r="AR981" s="299"/>
      <c r="AS981" s="298"/>
      <c r="AT981" s="299"/>
      <c r="AU981" s="296"/>
      <c r="AV981" s="297"/>
      <c r="AW981" s="296"/>
      <c r="AX981" s="297"/>
      <c r="AY981" s="298"/>
      <c r="AZ981" s="299"/>
      <c r="BA981" s="298"/>
      <c r="BB981" s="299"/>
      <c r="BC981" s="296"/>
      <c r="BD981" s="297"/>
      <c r="BE981" s="296"/>
      <c r="BF981" s="297"/>
      <c r="BG981" s="298"/>
      <c r="BH981" s="299"/>
      <c r="BI981" s="298"/>
      <c r="BJ981" s="299"/>
      <c r="BK981" s="296"/>
      <c r="BL981" s="297"/>
      <c r="BM981" s="296"/>
      <c r="BN981" s="297"/>
      <c r="BO981" s="300"/>
      <c r="BP981" s="300"/>
      <c r="BQ981" s="300"/>
      <c r="BR981" s="66"/>
      <c r="BS981" s="301"/>
      <c r="BT981" s="302"/>
      <c r="BU981" s="303"/>
      <c r="BV981" s="303"/>
      <c r="BW981" s="303"/>
      <c r="BX981" s="303"/>
      <c r="BY981" s="303"/>
      <c r="BZ981" s="303"/>
      <c r="CA981" s="303"/>
      <c r="CB981" s="293"/>
      <c r="CC981" s="294"/>
      <c r="CD981" s="294"/>
      <c r="CE981" s="294"/>
      <c r="CF981" s="294"/>
      <c r="CG981" s="294"/>
      <c r="CH981" s="295"/>
      <c r="CI981" s="62">
        <f t="shared" si="48"/>
        <v>0</v>
      </c>
    </row>
    <row r="982" spans="1:87" ht="35.1" customHeight="1" x14ac:dyDescent="0.25">
      <c r="A982" s="40">
        <f t="shared" si="47"/>
        <v>970</v>
      </c>
      <c r="B982" s="304"/>
      <c r="C982" s="304"/>
      <c r="D982" s="305"/>
      <c r="E982" s="305"/>
      <c r="F982" s="305"/>
      <c r="G982" s="306"/>
      <c r="H982" s="307"/>
      <c r="I982" s="47"/>
      <c r="J982" s="72"/>
      <c r="K982" s="308"/>
      <c r="L982" s="308"/>
      <c r="M982" s="309"/>
      <c r="N982" s="309"/>
      <c r="O982" s="310"/>
      <c r="P982" s="310"/>
      <c r="Q982" s="311"/>
      <c r="R982" s="311"/>
      <c r="S982" s="298"/>
      <c r="T982" s="299"/>
      <c r="U982" s="298"/>
      <c r="V982" s="299"/>
      <c r="W982" s="312"/>
      <c r="X982" s="313"/>
      <c r="Y982" s="312"/>
      <c r="Z982" s="313"/>
      <c r="AA982" s="298"/>
      <c r="AB982" s="299"/>
      <c r="AC982" s="298"/>
      <c r="AD982" s="299"/>
      <c r="AE982" s="312"/>
      <c r="AF982" s="313"/>
      <c r="AG982" s="312"/>
      <c r="AH982" s="313"/>
      <c r="AI982" s="298"/>
      <c r="AJ982" s="299"/>
      <c r="AK982" s="298"/>
      <c r="AL982" s="299"/>
      <c r="AM982" s="312"/>
      <c r="AN982" s="313"/>
      <c r="AO982" s="312"/>
      <c r="AP982" s="313"/>
      <c r="AQ982" s="298"/>
      <c r="AR982" s="299"/>
      <c r="AS982" s="298"/>
      <c r="AT982" s="299"/>
      <c r="AU982" s="312"/>
      <c r="AV982" s="313"/>
      <c r="AW982" s="312"/>
      <c r="AX982" s="313"/>
      <c r="AY982" s="298"/>
      <c r="AZ982" s="299"/>
      <c r="BA982" s="298"/>
      <c r="BB982" s="299"/>
      <c r="BC982" s="312"/>
      <c r="BD982" s="313"/>
      <c r="BE982" s="312"/>
      <c r="BF982" s="313"/>
      <c r="BG982" s="298"/>
      <c r="BH982" s="299"/>
      <c r="BI982" s="298"/>
      <c r="BJ982" s="299"/>
      <c r="BK982" s="312"/>
      <c r="BL982" s="313"/>
      <c r="BM982" s="312"/>
      <c r="BN982" s="313"/>
      <c r="BO982" s="300"/>
      <c r="BP982" s="300"/>
      <c r="BQ982" s="300"/>
      <c r="BR982" s="66"/>
      <c r="BS982" s="314"/>
      <c r="BT982" s="315"/>
      <c r="BU982" s="303"/>
      <c r="BV982" s="303"/>
      <c r="BW982" s="303"/>
      <c r="BX982" s="303"/>
      <c r="BY982" s="303"/>
      <c r="BZ982" s="303"/>
      <c r="CA982" s="303"/>
      <c r="CB982" s="293"/>
      <c r="CC982" s="294"/>
      <c r="CD982" s="294"/>
      <c r="CE982" s="294"/>
      <c r="CF982" s="294"/>
      <c r="CG982" s="294"/>
      <c r="CH982" s="295"/>
      <c r="CI982" s="62">
        <f t="shared" si="48"/>
        <v>0</v>
      </c>
    </row>
    <row r="983" spans="1:87" ht="35.1" customHeight="1" x14ac:dyDescent="0.25">
      <c r="A983" s="40">
        <f t="shared" si="47"/>
        <v>971</v>
      </c>
      <c r="B983" s="305"/>
      <c r="C983" s="305"/>
      <c r="D983" s="316"/>
      <c r="E983" s="316"/>
      <c r="F983" s="316"/>
      <c r="G983" s="317"/>
      <c r="H983" s="318"/>
      <c r="I983" s="47"/>
      <c r="J983" s="71"/>
      <c r="K983" s="308"/>
      <c r="L983" s="308"/>
      <c r="M983" s="319"/>
      <c r="N983" s="319"/>
      <c r="O983" s="310"/>
      <c r="P983" s="310"/>
      <c r="Q983" s="320"/>
      <c r="R983" s="320"/>
      <c r="S983" s="298"/>
      <c r="T983" s="299"/>
      <c r="U983" s="298"/>
      <c r="V983" s="299"/>
      <c r="W983" s="296"/>
      <c r="X983" s="297"/>
      <c r="Y983" s="296"/>
      <c r="Z983" s="297"/>
      <c r="AA983" s="298"/>
      <c r="AB983" s="299"/>
      <c r="AC983" s="298"/>
      <c r="AD983" s="299"/>
      <c r="AE983" s="296"/>
      <c r="AF983" s="297"/>
      <c r="AG983" s="296"/>
      <c r="AH983" s="297"/>
      <c r="AI983" s="298"/>
      <c r="AJ983" s="299"/>
      <c r="AK983" s="298"/>
      <c r="AL983" s="299"/>
      <c r="AM983" s="296"/>
      <c r="AN983" s="297"/>
      <c r="AO983" s="296"/>
      <c r="AP983" s="297"/>
      <c r="AQ983" s="298"/>
      <c r="AR983" s="299"/>
      <c r="AS983" s="298"/>
      <c r="AT983" s="299"/>
      <c r="AU983" s="296"/>
      <c r="AV983" s="297"/>
      <c r="AW983" s="296"/>
      <c r="AX983" s="297"/>
      <c r="AY983" s="298"/>
      <c r="AZ983" s="299"/>
      <c r="BA983" s="298"/>
      <c r="BB983" s="299"/>
      <c r="BC983" s="296"/>
      <c r="BD983" s="297"/>
      <c r="BE983" s="296"/>
      <c r="BF983" s="297"/>
      <c r="BG983" s="298"/>
      <c r="BH983" s="299"/>
      <c r="BI983" s="298"/>
      <c r="BJ983" s="299"/>
      <c r="BK983" s="296"/>
      <c r="BL983" s="297"/>
      <c r="BM983" s="296"/>
      <c r="BN983" s="297"/>
      <c r="BO983" s="300"/>
      <c r="BP983" s="300"/>
      <c r="BQ983" s="300"/>
      <c r="BR983" s="66"/>
      <c r="BS983" s="301"/>
      <c r="BT983" s="302"/>
      <c r="BU983" s="303"/>
      <c r="BV983" s="303"/>
      <c r="BW983" s="303"/>
      <c r="BX983" s="303"/>
      <c r="BY983" s="303"/>
      <c r="BZ983" s="303"/>
      <c r="CA983" s="303"/>
      <c r="CB983" s="293"/>
      <c r="CC983" s="294"/>
      <c r="CD983" s="294"/>
      <c r="CE983" s="294"/>
      <c r="CF983" s="294"/>
      <c r="CG983" s="294"/>
      <c r="CH983" s="295"/>
      <c r="CI983" s="62">
        <f t="shared" si="48"/>
        <v>0</v>
      </c>
    </row>
    <row r="984" spans="1:87" ht="35.1" customHeight="1" x14ac:dyDescent="0.25">
      <c r="A984" s="40">
        <f t="shared" si="47"/>
        <v>972</v>
      </c>
      <c r="B984" s="304"/>
      <c r="C984" s="304"/>
      <c r="D984" s="305"/>
      <c r="E984" s="305"/>
      <c r="F984" s="305"/>
      <c r="G984" s="306"/>
      <c r="H984" s="307"/>
      <c r="I984" s="47"/>
      <c r="J984" s="72"/>
      <c r="K984" s="308"/>
      <c r="L984" s="308"/>
      <c r="M984" s="309"/>
      <c r="N984" s="309"/>
      <c r="O984" s="310"/>
      <c r="P984" s="310"/>
      <c r="Q984" s="311"/>
      <c r="R984" s="311"/>
      <c r="S984" s="298"/>
      <c r="T984" s="299"/>
      <c r="U984" s="298"/>
      <c r="V984" s="299"/>
      <c r="W984" s="312"/>
      <c r="X984" s="313"/>
      <c r="Y984" s="312"/>
      <c r="Z984" s="313"/>
      <c r="AA984" s="298"/>
      <c r="AB984" s="299"/>
      <c r="AC984" s="298"/>
      <c r="AD984" s="299"/>
      <c r="AE984" s="312"/>
      <c r="AF984" s="313"/>
      <c r="AG984" s="312"/>
      <c r="AH984" s="313"/>
      <c r="AI984" s="298"/>
      <c r="AJ984" s="299"/>
      <c r="AK984" s="298"/>
      <c r="AL984" s="299"/>
      <c r="AM984" s="312"/>
      <c r="AN984" s="313"/>
      <c r="AO984" s="312"/>
      <c r="AP984" s="313"/>
      <c r="AQ984" s="298"/>
      <c r="AR984" s="299"/>
      <c r="AS984" s="298"/>
      <c r="AT984" s="299"/>
      <c r="AU984" s="312"/>
      <c r="AV984" s="313"/>
      <c r="AW984" s="312"/>
      <c r="AX984" s="313"/>
      <c r="AY984" s="298"/>
      <c r="AZ984" s="299"/>
      <c r="BA984" s="298"/>
      <c r="BB984" s="299"/>
      <c r="BC984" s="312"/>
      <c r="BD984" s="313"/>
      <c r="BE984" s="312"/>
      <c r="BF984" s="313"/>
      <c r="BG984" s="298"/>
      <c r="BH984" s="299"/>
      <c r="BI984" s="298"/>
      <c r="BJ984" s="299"/>
      <c r="BK984" s="312"/>
      <c r="BL984" s="313"/>
      <c r="BM984" s="312"/>
      <c r="BN984" s="313"/>
      <c r="BO984" s="300"/>
      <c r="BP984" s="300"/>
      <c r="BQ984" s="300"/>
      <c r="BR984" s="66"/>
      <c r="BS984" s="314"/>
      <c r="BT984" s="315"/>
      <c r="BU984" s="303"/>
      <c r="BV984" s="303"/>
      <c r="BW984" s="303"/>
      <c r="BX984" s="303"/>
      <c r="BY984" s="303"/>
      <c r="BZ984" s="303"/>
      <c r="CA984" s="303"/>
      <c r="CB984" s="293"/>
      <c r="CC984" s="294"/>
      <c r="CD984" s="294"/>
      <c r="CE984" s="294"/>
      <c r="CF984" s="294"/>
      <c r="CG984" s="294"/>
      <c r="CH984" s="295"/>
      <c r="CI984" s="62">
        <f t="shared" si="48"/>
        <v>0</v>
      </c>
    </row>
    <row r="985" spans="1:87" ht="35.1" customHeight="1" x14ac:dyDescent="0.25">
      <c r="A985" s="40">
        <f t="shared" si="47"/>
        <v>973</v>
      </c>
      <c r="B985" s="305"/>
      <c r="C985" s="305"/>
      <c r="D985" s="316"/>
      <c r="E985" s="316"/>
      <c r="F985" s="316"/>
      <c r="G985" s="317"/>
      <c r="H985" s="318"/>
      <c r="I985" s="47"/>
      <c r="J985" s="71"/>
      <c r="K985" s="308"/>
      <c r="L985" s="308"/>
      <c r="M985" s="319"/>
      <c r="N985" s="319"/>
      <c r="O985" s="310"/>
      <c r="P985" s="310"/>
      <c r="Q985" s="320"/>
      <c r="R985" s="320"/>
      <c r="S985" s="298"/>
      <c r="T985" s="299"/>
      <c r="U985" s="298"/>
      <c r="V985" s="299"/>
      <c r="W985" s="296"/>
      <c r="X985" s="297"/>
      <c r="Y985" s="296"/>
      <c r="Z985" s="297"/>
      <c r="AA985" s="298"/>
      <c r="AB985" s="299"/>
      <c r="AC985" s="298"/>
      <c r="AD985" s="299"/>
      <c r="AE985" s="296"/>
      <c r="AF985" s="297"/>
      <c r="AG985" s="296"/>
      <c r="AH985" s="297"/>
      <c r="AI985" s="298"/>
      <c r="AJ985" s="299"/>
      <c r="AK985" s="298"/>
      <c r="AL985" s="299"/>
      <c r="AM985" s="296"/>
      <c r="AN985" s="297"/>
      <c r="AO985" s="296"/>
      <c r="AP985" s="297"/>
      <c r="AQ985" s="298"/>
      <c r="AR985" s="299"/>
      <c r="AS985" s="298"/>
      <c r="AT985" s="299"/>
      <c r="AU985" s="296"/>
      <c r="AV985" s="297"/>
      <c r="AW985" s="296"/>
      <c r="AX985" s="297"/>
      <c r="AY985" s="298"/>
      <c r="AZ985" s="299"/>
      <c r="BA985" s="298"/>
      <c r="BB985" s="299"/>
      <c r="BC985" s="296"/>
      <c r="BD985" s="297"/>
      <c r="BE985" s="296"/>
      <c r="BF985" s="297"/>
      <c r="BG985" s="298"/>
      <c r="BH985" s="299"/>
      <c r="BI985" s="298"/>
      <c r="BJ985" s="299"/>
      <c r="BK985" s="296"/>
      <c r="BL985" s="297"/>
      <c r="BM985" s="296"/>
      <c r="BN985" s="297"/>
      <c r="BO985" s="300"/>
      <c r="BP985" s="300"/>
      <c r="BQ985" s="300"/>
      <c r="BR985" s="66"/>
      <c r="BS985" s="301"/>
      <c r="BT985" s="302"/>
      <c r="BU985" s="303"/>
      <c r="BV985" s="303"/>
      <c r="BW985" s="303"/>
      <c r="BX985" s="303"/>
      <c r="BY985" s="303"/>
      <c r="BZ985" s="303"/>
      <c r="CA985" s="303"/>
      <c r="CB985" s="293"/>
      <c r="CC985" s="294"/>
      <c r="CD985" s="294"/>
      <c r="CE985" s="294"/>
      <c r="CF985" s="294"/>
      <c r="CG985" s="294"/>
      <c r="CH985" s="295"/>
      <c r="CI985" s="62">
        <f t="shared" si="48"/>
        <v>0</v>
      </c>
    </row>
    <row r="986" spans="1:87" ht="35.1" customHeight="1" x14ac:dyDescent="0.25">
      <c r="A986" s="40">
        <f t="shared" si="47"/>
        <v>974</v>
      </c>
      <c r="B986" s="304"/>
      <c r="C986" s="304"/>
      <c r="D986" s="305"/>
      <c r="E986" s="305"/>
      <c r="F986" s="305"/>
      <c r="G986" s="306"/>
      <c r="H986" s="307"/>
      <c r="I986" s="47"/>
      <c r="J986" s="72"/>
      <c r="K986" s="308"/>
      <c r="L986" s="308"/>
      <c r="M986" s="309"/>
      <c r="N986" s="309"/>
      <c r="O986" s="310"/>
      <c r="P986" s="310"/>
      <c r="Q986" s="311"/>
      <c r="R986" s="311"/>
      <c r="S986" s="298"/>
      <c r="T986" s="299"/>
      <c r="U986" s="298"/>
      <c r="V986" s="299"/>
      <c r="W986" s="312"/>
      <c r="X986" s="313"/>
      <c r="Y986" s="312"/>
      <c r="Z986" s="313"/>
      <c r="AA986" s="298"/>
      <c r="AB986" s="299"/>
      <c r="AC986" s="298"/>
      <c r="AD986" s="299"/>
      <c r="AE986" s="312"/>
      <c r="AF986" s="313"/>
      <c r="AG986" s="312"/>
      <c r="AH986" s="313"/>
      <c r="AI986" s="298"/>
      <c r="AJ986" s="299"/>
      <c r="AK986" s="298"/>
      <c r="AL986" s="299"/>
      <c r="AM986" s="312"/>
      <c r="AN986" s="313"/>
      <c r="AO986" s="312"/>
      <c r="AP986" s="313"/>
      <c r="AQ986" s="298"/>
      <c r="AR986" s="299"/>
      <c r="AS986" s="298"/>
      <c r="AT986" s="299"/>
      <c r="AU986" s="312"/>
      <c r="AV986" s="313"/>
      <c r="AW986" s="312"/>
      <c r="AX986" s="313"/>
      <c r="AY986" s="298"/>
      <c r="AZ986" s="299"/>
      <c r="BA986" s="298"/>
      <c r="BB986" s="299"/>
      <c r="BC986" s="312"/>
      <c r="BD986" s="313"/>
      <c r="BE986" s="312"/>
      <c r="BF986" s="313"/>
      <c r="BG986" s="298"/>
      <c r="BH986" s="299"/>
      <c r="BI986" s="298"/>
      <c r="BJ986" s="299"/>
      <c r="BK986" s="312"/>
      <c r="BL986" s="313"/>
      <c r="BM986" s="312"/>
      <c r="BN986" s="313"/>
      <c r="BO986" s="300"/>
      <c r="BP986" s="300"/>
      <c r="BQ986" s="300"/>
      <c r="BR986" s="66"/>
      <c r="BS986" s="314"/>
      <c r="BT986" s="315"/>
      <c r="BU986" s="303"/>
      <c r="BV986" s="303"/>
      <c r="BW986" s="303"/>
      <c r="BX986" s="303"/>
      <c r="BY986" s="303"/>
      <c r="BZ986" s="303"/>
      <c r="CA986" s="303"/>
      <c r="CB986" s="293"/>
      <c r="CC986" s="294"/>
      <c r="CD986" s="294"/>
      <c r="CE986" s="294"/>
      <c r="CF986" s="294"/>
      <c r="CG986" s="294"/>
      <c r="CH986" s="295"/>
      <c r="CI986" s="62">
        <f t="shared" si="48"/>
        <v>0</v>
      </c>
    </row>
    <row r="987" spans="1:87" ht="35.1" customHeight="1" x14ac:dyDescent="0.25">
      <c r="A987" s="40">
        <f t="shared" si="47"/>
        <v>975</v>
      </c>
      <c r="B987" s="305"/>
      <c r="C987" s="305"/>
      <c r="D987" s="316"/>
      <c r="E987" s="316"/>
      <c r="F987" s="316"/>
      <c r="G987" s="317"/>
      <c r="H987" s="318"/>
      <c r="I987" s="47"/>
      <c r="J987" s="71"/>
      <c r="K987" s="308"/>
      <c r="L987" s="308"/>
      <c r="M987" s="319"/>
      <c r="N987" s="319"/>
      <c r="O987" s="310"/>
      <c r="P987" s="310"/>
      <c r="Q987" s="320"/>
      <c r="R987" s="320"/>
      <c r="S987" s="298"/>
      <c r="T987" s="299"/>
      <c r="U987" s="298"/>
      <c r="V987" s="299"/>
      <c r="W987" s="296"/>
      <c r="X987" s="297"/>
      <c r="Y987" s="296"/>
      <c r="Z987" s="297"/>
      <c r="AA987" s="298"/>
      <c r="AB987" s="299"/>
      <c r="AC987" s="298"/>
      <c r="AD987" s="299"/>
      <c r="AE987" s="296"/>
      <c r="AF987" s="297"/>
      <c r="AG987" s="296"/>
      <c r="AH987" s="297"/>
      <c r="AI987" s="298"/>
      <c r="AJ987" s="299"/>
      <c r="AK987" s="298"/>
      <c r="AL987" s="299"/>
      <c r="AM987" s="296"/>
      <c r="AN987" s="297"/>
      <c r="AO987" s="296"/>
      <c r="AP987" s="297"/>
      <c r="AQ987" s="298"/>
      <c r="AR987" s="299"/>
      <c r="AS987" s="298"/>
      <c r="AT987" s="299"/>
      <c r="AU987" s="296"/>
      <c r="AV987" s="297"/>
      <c r="AW987" s="296"/>
      <c r="AX987" s="297"/>
      <c r="AY987" s="298"/>
      <c r="AZ987" s="299"/>
      <c r="BA987" s="298"/>
      <c r="BB987" s="299"/>
      <c r="BC987" s="296"/>
      <c r="BD987" s="297"/>
      <c r="BE987" s="296"/>
      <c r="BF987" s="297"/>
      <c r="BG987" s="298"/>
      <c r="BH987" s="299"/>
      <c r="BI987" s="298"/>
      <c r="BJ987" s="299"/>
      <c r="BK987" s="296"/>
      <c r="BL987" s="297"/>
      <c r="BM987" s="296"/>
      <c r="BN987" s="297"/>
      <c r="BO987" s="300"/>
      <c r="BP987" s="300"/>
      <c r="BQ987" s="300"/>
      <c r="BR987" s="66"/>
      <c r="BS987" s="301"/>
      <c r="BT987" s="302"/>
      <c r="BU987" s="303"/>
      <c r="BV987" s="303"/>
      <c r="BW987" s="303"/>
      <c r="BX987" s="303"/>
      <c r="BY987" s="303"/>
      <c r="BZ987" s="303"/>
      <c r="CA987" s="303"/>
      <c r="CB987" s="293"/>
      <c r="CC987" s="294"/>
      <c r="CD987" s="294"/>
      <c r="CE987" s="294"/>
      <c r="CF987" s="294"/>
      <c r="CG987" s="294"/>
      <c r="CH987" s="295"/>
      <c r="CI987" s="62">
        <f t="shared" si="48"/>
        <v>0</v>
      </c>
    </row>
    <row r="988" spans="1:87" ht="35.1" customHeight="1" x14ac:dyDescent="0.25">
      <c r="A988" s="40">
        <f t="shared" si="47"/>
        <v>976</v>
      </c>
      <c r="B988" s="304"/>
      <c r="C988" s="304"/>
      <c r="D988" s="305"/>
      <c r="E988" s="305"/>
      <c r="F988" s="305"/>
      <c r="G988" s="306"/>
      <c r="H988" s="307"/>
      <c r="I988" s="47"/>
      <c r="J988" s="72"/>
      <c r="K988" s="308"/>
      <c r="L988" s="308"/>
      <c r="M988" s="309"/>
      <c r="N988" s="309"/>
      <c r="O988" s="310"/>
      <c r="P988" s="310"/>
      <c r="Q988" s="311"/>
      <c r="R988" s="311"/>
      <c r="S988" s="298"/>
      <c r="T988" s="299"/>
      <c r="U988" s="298"/>
      <c r="V988" s="299"/>
      <c r="W988" s="312"/>
      <c r="X988" s="313"/>
      <c r="Y988" s="312"/>
      <c r="Z988" s="313"/>
      <c r="AA988" s="298"/>
      <c r="AB988" s="299"/>
      <c r="AC988" s="298"/>
      <c r="AD988" s="299"/>
      <c r="AE988" s="312"/>
      <c r="AF988" s="313"/>
      <c r="AG988" s="312"/>
      <c r="AH988" s="313"/>
      <c r="AI988" s="298"/>
      <c r="AJ988" s="299"/>
      <c r="AK988" s="298"/>
      <c r="AL988" s="299"/>
      <c r="AM988" s="312"/>
      <c r="AN988" s="313"/>
      <c r="AO988" s="312"/>
      <c r="AP988" s="313"/>
      <c r="AQ988" s="298"/>
      <c r="AR988" s="299"/>
      <c r="AS988" s="298"/>
      <c r="AT988" s="299"/>
      <c r="AU988" s="312"/>
      <c r="AV988" s="313"/>
      <c r="AW988" s="312"/>
      <c r="AX988" s="313"/>
      <c r="AY988" s="298"/>
      <c r="AZ988" s="299"/>
      <c r="BA988" s="298"/>
      <c r="BB988" s="299"/>
      <c r="BC988" s="312"/>
      <c r="BD988" s="313"/>
      <c r="BE988" s="312"/>
      <c r="BF988" s="313"/>
      <c r="BG988" s="298"/>
      <c r="BH988" s="299"/>
      <c r="BI988" s="298"/>
      <c r="BJ988" s="299"/>
      <c r="BK988" s="312"/>
      <c r="BL988" s="313"/>
      <c r="BM988" s="312"/>
      <c r="BN988" s="313"/>
      <c r="BO988" s="300"/>
      <c r="BP988" s="300"/>
      <c r="BQ988" s="300"/>
      <c r="BR988" s="66"/>
      <c r="BS988" s="314"/>
      <c r="BT988" s="315"/>
      <c r="BU988" s="303"/>
      <c r="BV988" s="303"/>
      <c r="BW988" s="303"/>
      <c r="BX988" s="303"/>
      <c r="BY988" s="303"/>
      <c r="BZ988" s="303"/>
      <c r="CA988" s="303"/>
      <c r="CB988" s="293"/>
      <c r="CC988" s="294"/>
      <c r="CD988" s="294"/>
      <c r="CE988" s="294"/>
      <c r="CF988" s="294"/>
      <c r="CG988" s="294"/>
      <c r="CH988" s="295"/>
      <c r="CI988" s="62">
        <f t="shared" si="48"/>
        <v>0</v>
      </c>
    </row>
    <row r="989" spans="1:87" ht="35.1" customHeight="1" x14ac:dyDescent="0.25">
      <c r="A989" s="40">
        <f t="shared" si="47"/>
        <v>977</v>
      </c>
      <c r="B989" s="305"/>
      <c r="C989" s="305"/>
      <c r="D989" s="316"/>
      <c r="E989" s="316"/>
      <c r="F989" s="316"/>
      <c r="G989" s="317"/>
      <c r="H989" s="318"/>
      <c r="I989" s="47"/>
      <c r="J989" s="71"/>
      <c r="K989" s="308"/>
      <c r="L989" s="308"/>
      <c r="M989" s="319"/>
      <c r="N989" s="319"/>
      <c r="O989" s="310"/>
      <c r="P989" s="310"/>
      <c r="Q989" s="320"/>
      <c r="R989" s="320"/>
      <c r="S989" s="298"/>
      <c r="T989" s="299"/>
      <c r="U989" s="298"/>
      <c r="V989" s="299"/>
      <c r="W989" s="296"/>
      <c r="X989" s="297"/>
      <c r="Y989" s="296"/>
      <c r="Z989" s="297"/>
      <c r="AA989" s="298"/>
      <c r="AB989" s="299"/>
      <c r="AC989" s="298"/>
      <c r="AD989" s="299"/>
      <c r="AE989" s="296"/>
      <c r="AF989" s="297"/>
      <c r="AG989" s="296"/>
      <c r="AH989" s="297"/>
      <c r="AI989" s="298"/>
      <c r="AJ989" s="299"/>
      <c r="AK989" s="298"/>
      <c r="AL989" s="299"/>
      <c r="AM989" s="296"/>
      <c r="AN989" s="297"/>
      <c r="AO989" s="296"/>
      <c r="AP989" s="297"/>
      <c r="AQ989" s="298"/>
      <c r="AR989" s="299"/>
      <c r="AS989" s="298"/>
      <c r="AT989" s="299"/>
      <c r="AU989" s="296"/>
      <c r="AV989" s="297"/>
      <c r="AW989" s="296"/>
      <c r="AX989" s="297"/>
      <c r="AY989" s="298"/>
      <c r="AZ989" s="299"/>
      <c r="BA989" s="298"/>
      <c r="BB989" s="299"/>
      <c r="BC989" s="296"/>
      <c r="BD989" s="297"/>
      <c r="BE989" s="296"/>
      <c r="BF989" s="297"/>
      <c r="BG989" s="298"/>
      <c r="BH989" s="299"/>
      <c r="BI989" s="298"/>
      <c r="BJ989" s="299"/>
      <c r="BK989" s="296"/>
      <c r="BL989" s="297"/>
      <c r="BM989" s="296"/>
      <c r="BN989" s="297"/>
      <c r="BO989" s="300"/>
      <c r="BP989" s="300"/>
      <c r="BQ989" s="300"/>
      <c r="BR989" s="66"/>
      <c r="BS989" s="301"/>
      <c r="BT989" s="302"/>
      <c r="BU989" s="303"/>
      <c r="BV989" s="303"/>
      <c r="BW989" s="303"/>
      <c r="BX989" s="303"/>
      <c r="BY989" s="303"/>
      <c r="BZ989" s="303"/>
      <c r="CA989" s="303"/>
      <c r="CB989" s="293"/>
      <c r="CC989" s="294"/>
      <c r="CD989" s="294"/>
      <c r="CE989" s="294"/>
      <c r="CF989" s="294"/>
      <c r="CG989" s="294"/>
      <c r="CH989" s="295"/>
      <c r="CI989" s="62">
        <f t="shared" si="48"/>
        <v>0</v>
      </c>
    </row>
    <row r="990" spans="1:87" ht="35.1" customHeight="1" x14ac:dyDescent="0.25">
      <c r="A990" s="40">
        <f t="shared" si="47"/>
        <v>978</v>
      </c>
      <c r="B990" s="304"/>
      <c r="C990" s="304"/>
      <c r="D990" s="305"/>
      <c r="E990" s="305"/>
      <c r="F990" s="305"/>
      <c r="G990" s="306"/>
      <c r="H990" s="307"/>
      <c r="I990" s="47"/>
      <c r="J990" s="72"/>
      <c r="K990" s="308"/>
      <c r="L990" s="308"/>
      <c r="M990" s="309"/>
      <c r="N990" s="309"/>
      <c r="O990" s="310"/>
      <c r="P990" s="310"/>
      <c r="Q990" s="311"/>
      <c r="R990" s="311"/>
      <c r="S990" s="298"/>
      <c r="T990" s="299"/>
      <c r="U990" s="298"/>
      <c r="V990" s="299"/>
      <c r="W990" s="312"/>
      <c r="X990" s="313"/>
      <c r="Y990" s="312"/>
      <c r="Z990" s="313"/>
      <c r="AA990" s="298"/>
      <c r="AB990" s="299"/>
      <c r="AC990" s="298"/>
      <c r="AD990" s="299"/>
      <c r="AE990" s="312"/>
      <c r="AF990" s="313"/>
      <c r="AG990" s="312"/>
      <c r="AH990" s="313"/>
      <c r="AI990" s="298"/>
      <c r="AJ990" s="299"/>
      <c r="AK990" s="298"/>
      <c r="AL990" s="299"/>
      <c r="AM990" s="312"/>
      <c r="AN990" s="313"/>
      <c r="AO990" s="312"/>
      <c r="AP990" s="313"/>
      <c r="AQ990" s="298"/>
      <c r="AR990" s="299"/>
      <c r="AS990" s="298"/>
      <c r="AT990" s="299"/>
      <c r="AU990" s="312"/>
      <c r="AV990" s="313"/>
      <c r="AW990" s="312"/>
      <c r="AX990" s="313"/>
      <c r="AY990" s="298"/>
      <c r="AZ990" s="299"/>
      <c r="BA990" s="298"/>
      <c r="BB990" s="299"/>
      <c r="BC990" s="312"/>
      <c r="BD990" s="313"/>
      <c r="BE990" s="312"/>
      <c r="BF990" s="313"/>
      <c r="BG990" s="298"/>
      <c r="BH990" s="299"/>
      <c r="BI990" s="298"/>
      <c r="BJ990" s="299"/>
      <c r="BK990" s="312"/>
      <c r="BL990" s="313"/>
      <c r="BM990" s="312"/>
      <c r="BN990" s="313"/>
      <c r="BO990" s="300"/>
      <c r="BP990" s="300"/>
      <c r="BQ990" s="300"/>
      <c r="BR990" s="66"/>
      <c r="BS990" s="314"/>
      <c r="BT990" s="315"/>
      <c r="BU990" s="303"/>
      <c r="BV990" s="303"/>
      <c r="BW990" s="303"/>
      <c r="BX990" s="303"/>
      <c r="BY990" s="303"/>
      <c r="BZ990" s="303"/>
      <c r="CA990" s="303"/>
      <c r="CB990" s="293"/>
      <c r="CC990" s="294"/>
      <c r="CD990" s="294"/>
      <c r="CE990" s="294"/>
      <c r="CF990" s="294"/>
      <c r="CG990" s="294"/>
      <c r="CH990" s="295"/>
      <c r="CI990" s="62">
        <f t="shared" si="48"/>
        <v>0</v>
      </c>
    </row>
    <row r="991" spans="1:87" ht="35.1" customHeight="1" x14ac:dyDescent="0.25">
      <c r="A991" s="40">
        <f t="shared" si="47"/>
        <v>979</v>
      </c>
      <c r="B991" s="305"/>
      <c r="C991" s="305"/>
      <c r="D991" s="316"/>
      <c r="E991" s="316"/>
      <c r="F991" s="316"/>
      <c r="G991" s="317"/>
      <c r="H991" s="318"/>
      <c r="I991" s="47"/>
      <c r="J991" s="71"/>
      <c r="K991" s="308"/>
      <c r="L991" s="308"/>
      <c r="M991" s="319"/>
      <c r="N991" s="319"/>
      <c r="O991" s="310"/>
      <c r="P991" s="310"/>
      <c r="Q991" s="320"/>
      <c r="R991" s="320"/>
      <c r="S991" s="298"/>
      <c r="T991" s="299"/>
      <c r="U991" s="298"/>
      <c r="V991" s="299"/>
      <c r="W991" s="296"/>
      <c r="X991" s="297"/>
      <c r="Y991" s="296"/>
      <c r="Z991" s="297"/>
      <c r="AA991" s="298"/>
      <c r="AB991" s="299"/>
      <c r="AC991" s="298"/>
      <c r="AD991" s="299"/>
      <c r="AE991" s="296"/>
      <c r="AF991" s="297"/>
      <c r="AG991" s="296"/>
      <c r="AH991" s="297"/>
      <c r="AI991" s="298"/>
      <c r="AJ991" s="299"/>
      <c r="AK991" s="298"/>
      <c r="AL991" s="299"/>
      <c r="AM991" s="296"/>
      <c r="AN991" s="297"/>
      <c r="AO991" s="296"/>
      <c r="AP991" s="297"/>
      <c r="AQ991" s="298"/>
      <c r="AR991" s="299"/>
      <c r="AS991" s="298"/>
      <c r="AT991" s="299"/>
      <c r="AU991" s="296"/>
      <c r="AV991" s="297"/>
      <c r="AW991" s="296"/>
      <c r="AX991" s="297"/>
      <c r="AY991" s="298"/>
      <c r="AZ991" s="299"/>
      <c r="BA991" s="298"/>
      <c r="BB991" s="299"/>
      <c r="BC991" s="296"/>
      <c r="BD991" s="297"/>
      <c r="BE991" s="296"/>
      <c r="BF991" s="297"/>
      <c r="BG991" s="298"/>
      <c r="BH991" s="299"/>
      <c r="BI991" s="298"/>
      <c r="BJ991" s="299"/>
      <c r="BK991" s="296"/>
      <c r="BL991" s="297"/>
      <c r="BM991" s="296"/>
      <c r="BN991" s="297"/>
      <c r="BO991" s="300"/>
      <c r="BP991" s="300"/>
      <c r="BQ991" s="300"/>
      <c r="BR991" s="66"/>
      <c r="BS991" s="301"/>
      <c r="BT991" s="302"/>
      <c r="BU991" s="303"/>
      <c r="BV991" s="303"/>
      <c r="BW991" s="303"/>
      <c r="BX991" s="303"/>
      <c r="BY991" s="303"/>
      <c r="BZ991" s="303"/>
      <c r="CA991" s="303"/>
      <c r="CB991" s="293"/>
      <c r="CC991" s="294"/>
      <c r="CD991" s="294"/>
      <c r="CE991" s="294"/>
      <c r="CF991" s="294"/>
      <c r="CG991" s="294"/>
      <c r="CH991" s="295"/>
      <c r="CI991" s="62">
        <f t="shared" si="48"/>
        <v>0</v>
      </c>
    </row>
    <row r="992" spans="1:87" ht="35.1" customHeight="1" x14ac:dyDescent="0.25">
      <c r="A992" s="40">
        <f t="shared" si="47"/>
        <v>980</v>
      </c>
      <c r="B992" s="304"/>
      <c r="C992" s="304"/>
      <c r="D992" s="305"/>
      <c r="E992" s="305"/>
      <c r="F992" s="305"/>
      <c r="G992" s="306"/>
      <c r="H992" s="307"/>
      <c r="I992" s="47"/>
      <c r="J992" s="72"/>
      <c r="K992" s="308"/>
      <c r="L992" s="308"/>
      <c r="M992" s="309"/>
      <c r="N992" s="309"/>
      <c r="O992" s="310"/>
      <c r="P992" s="310"/>
      <c r="Q992" s="311"/>
      <c r="R992" s="311"/>
      <c r="S992" s="298"/>
      <c r="T992" s="299"/>
      <c r="U992" s="298"/>
      <c r="V992" s="299"/>
      <c r="W992" s="312"/>
      <c r="X992" s="313"/>
      <c r="Y992" s="312"/>
      <c r="Z992" s="313"/>
      <c r="AA992" s="298"/>
      <c r="AB992" s="299"/>
      <c r="AC992" s="298"/>
      <c r="AD992" s="299"/>
      <c r="AE992" s="312"/>
      <c r="AF992" s="313"/>
      <c r="AG992" s="312"/>
      <c r="AH992" s="313"/>
      <c r="AI992" s="298"/>
      <c r="AJ992" s="299"/>
      <c r="AK992" s="298"/>
      <c r="AL992" s="299"/>
      <c r="AM992" s="312"/>
      <c r="AN992" s="313"/>
      <c r="AO992" s="312"/>
      <c r="AP992" s="313"/>
      <c r="AQ992" s="298"/>
      <c r="AR992" s="299"/>
      <c r="AS992" s="298"/>
      <c r="AT992" s="299"/>
      <c r="AU992" s="312"/>
      <c r="AV992" s="313"/>
      <c r="AW992" s="312"/>
      <c r="AX992" s="313"/>
      <c r="AY992" s="298"/>
      <c r="AZ992" s="299"/>
      <c r="BA992" s="298"/>
      <c r="BB992" s="299"/>
      <c r="BC992" s="312"/>
      <c r="BD992" s="313"/>
      <c r="BE992" s="312"/>
      <c r="BF992" s="313"/>
      <c r="BG992" s="298"/>
      <c r="BH992" s="299"/>
      <c r="BI992" s="298"/>
      <c r="BJ992" s="299"/>
      <c r="BK992" s="312"/>
      <c r="BL992" s="313"/>
      <c r="BM992" s="312"/>
      <c r="BN992" s="313"/>
      <c r="BO992" s="300"/>
      <c r="BP992" s="300"/>
      <c r="BQ992" s="300"/>
      <c r="BR992" s="66"/>
      <c r="BS992" s="314"/>
      <c r="BT992" s="315"/>
      <c r="BU992" s="303"/>
      <c r="BV992" s="303"/>
      <c r="BW992" s="303"/>
      <c r="BX992" s="303"/>
      <c r="BY992" s="303"/>
      <c r="BZ992" s="303"/>
      <c r="CA992" s="303"/>
      <c r="CB992" s="293"/>
      <c r="CC992" s="294"/>
      <c r="CD992" s="294"/>
      <c r="CE992" s="294"/>
      <c r="CF992" s="294"/>
      <c r="CG992" s="294"/>
      <c r="CH992" s="295"/>
      <c r="CI992" s="62">
        <f t="shared" si="48"/>
        <v>0</v>
      </c>
    </row>
    <row r="993" spans="1:87" ht="35.1" customHeight="1" x14ac:dyDescent="0.25">
      <c r="A993" s="40">
        <f t="shared" si="47"/>
        <v>981</v>
      </c>
      <c r="B993" s="305"/>
      <c r="C993" s="305"/>
      <c r="D993" s="316"/>
      <c r="E993" s="316"/>
      <c r="F993" s="316"/>
      <c r="G993" s="317"/>
      <c r="H993" s="318"/>
      <c r="I993" s="47"/>
      <c r="J993" s="71"/>
      <c r="K993" s="308"/>
      <c r="L993" s="308"/>
      <c r="M993" s="319"/>
      <c r="N993" s="319"/>
      <c r="O993" s="310"/>
      <c r="P993" s="310"/>
      <c r="Q993" s="320"/>
      <c r="R993" s="320"/>
      <c r="S993" s="298"/>
      <c r="T993" s="299"/>
      <c r="U993" s="298"/>
      <c r="V993" s="299"/>
      <c r="W993" s="296"/>
      <c r="X993" s="297"/>
      <c r="Y993" s="296"/>
      <c r="Z993" s="297"/>
      <c r="AA993" s="298"/>
      <c r="AB993" s="299"/>
      <c r="AC993" s="298"/>
      <c r="AD993" s="299"/>
      <c r="AE993" s="296"/>
      <c r="AF993" s="297"/>
      <c r="AG993" s="296"/>
      <c r="AH993" s="297"/>
      <c r="AI993" s="298"/>
      <c r="AJ993" s="299"/>
      <c r="AK993" s="298"/>
      <c r="AL993" s="299"/>
      <c r="AM993" s="296"/>
      <c r="AN993" s="297"/>
      <c r="AO993" s="296"/>
      <c r="AP993" s="297"/>
      <c r="AQ993" s="298"/>
      <c r="AR993" s="299"/>
      <c r="AS993" s="298"/>
      <c r="AT993" s="299"/>
      <c r="AU993" s="296"/>
      <c r="AV993" s="297"/>
      <c r="AW993" s="296"/>
      <c r="AX993" s="297"/>
      <c r="AY993" s="298"/>
      <c r="AZ993" s="299"/>
      <c r="BA993" s="298"/>
      <c r="BB993" s="299"/>
      <c r="BC993" s="296"/>
      <c r="BD993" s="297"/>
      <c r="BE993" s="296"/>
      <c r="BF993" s="297"/>
      <c r="BG993" s="298"/>
      <c r="BH993" s="299"/>
      <c r="BI993" s="298"/>
      <c r="BJ993" s="299"/>
      <c r="BK993" s="296"/>
      <c r="BL993" s="297"/>
      <c r="BM993" s="296"/>
      <c r="BN993" s="297"/>
      <c r="BO993" s="300"/>
      <c r="BP993" s="300"/>
      <c r="BQ993" s="300"/>
      <c r="BR993" s="66"/>
      <c r="BS993" s="301"/>
      <c r="BT993" s="302"/>
      <c r="BU993" s="303"/>
      <c r="BV993" s="303"/>
      <c r="BW993" s="303"/>
      <c r="BX993" s="303"/>
      <c r="BY993" s="303"/>
      <c r="BZ993" s="303"/>
      <c r="CA993" s="303"/>
      <c r="CB993" s="293"/>
      <c r="CC993" s="294"/>
      <c r="CD993" s="294"/>
      <c r="CE993" s="294"/>
      <c r="CF993" s="294"/>
      <c r="CG993" s="294"/>
      <c r="CH993" s="295"/>
      <c r="CI993" s="62">
        <f t="shared" si="48"/>
        <v>0</v>
      </c>
    </row>
    <row r="994" spans="1:87" ht="35.1" customHeight="1" x14ac:dyDescent="0.25">
      <c r="A994" s="40">
        <f t="shared" si="47"/>
        <v>982</v>
      </c>
      <c r="B994" s="304"/>
      <c r="C994" s="304"/>
      <c r="D994" s="305"/>
      <c r="E994" s="305"/>
      <c r="F994" s="305"/>
      <c r="G994" s="306"/>
      <c r="H994" s="307"/>
      <c r="I994" s="47"/>
      <c r="J994" s="72"/>
      <c r="K994" s="308"/>
      <c r="L994" s="308"/>
      <c r="M994" s="309"/>
      <c r="N994" s="309"/>
      <c r="O994" s="310"/>
      <c r="P994" s="310"/>
      <c r="Q994" s="311"/>
      <c r="R994" s="311"/>
      <c r="S994" s="298"/>
      <c r="T994" s="299"/>
      <c r="U994" s="298"/>
      <c r="V994" s="299"/>
      <c r="W994" s="312"/>
      <c r="X994" s="313"/>
      <c r="Y994" s="312"/>
      <c r="Z994" s="313"/>
      <c r="AA994" s="298"/>
      <c r="AB994" s="299"/>
      <c r="AC994" s="298"/>
      <c r="AD994" s="299"/>
      <c r="AE994" s="312"/>
      <c r="AF994" s="313"/>
      <c r="AG994" s="312"/>
      <c r="AH994" s="313"/>
      <c r="AI994" s="298"/>
      <c r="AJ994" s="299"/>
      <c r="AK994" s="298"/>
      <c r="AL994" s="299"/>
      <c r="AM994" s="312"/>
      <c r="AN994" s="313"/>
      <c r="AO994" s="312"/>
      <c r="AP994" s="313"/>
      <c r="AQ994" s="298"/>
      <c r="AR994" s="299"/>
      <c r="AS994" s="298"/>
      <c r="AT994" s="299"/>
      <c r="AU994" s="312"/>
      <c r="AV994" s="313"/>
      <c r="AW994" s="312"/>
      <c r="AX994" s="313"/>
      <c r="AY994" s="298"/>
      <c r="AZ994" s="299"/>
      <c r="BA994" s="298"/>
      <c r="BB994" s="299"/>
      <c r="BC994" s="312"/>
      <c r="BD994" s="313"/>
      <c r="BE994" s="312"/>
      <c r="BF994" s="313"/>
      <c r="BG994" s="298"/>
      <c r="BH994" s="299"/>
      <c r="BI994" s="298"/>
      <c r="BJ994" s="299"/>
      <c r="BK994" s="312"/>
      <c r="BL994" s="313"/>
      <c r="BM994" s="312"/>
      <c r="BN994" s="313"/>
      <c r="BO994" s="300"/>
      <c r="BP994" s="300"/>
      <c r="BQ994" s="300"/>
      <c r="BR994" s="66"/>
      <c r="BS994" s="314"/>
      <c r="BT994" s="315"/>
      <c r="BU994" s="303"/>
      <c r="BV994" s="303"/>
      <c r="BW994" s="303"/>
      <c r="BX994" s="303"/>
      <c r="BY994" s="303"/>
      <c r="BZ994" s="303"/>
      <c r="CA994" s="303"/>
      <c r="CB994" s="293"/>
      <c r="CC994" s="294"/>
      <c r="CD994" s="294"/>
      <c r="CE994" s="294"/>
      <c r="CF994" s="294"/>
      <c r="CG994" s="294"/>
      <c r="CH994" s="295"/>
      <c r="CI994" s="62">
        <f t="shared" si="48"/>
        <v>0</v>
      </c>
    </row>
    <row r="995" spans="1:87" ht="35.1" customHeight="1" x14ac:dyDescent="0.25">
      <c r="A995" s="40">
        <f t="shared" si="47"/>
        <v>983</v>
      </c>
      <c r="B995" s="305"/>
      <c r="C995" s="305"/>
      <c r="D995" s="316"/>
      <c r="E995" s="316"/>
      <c r="F995" s="316"/>
      <c r="G995" s="317"/>
      <c r="H995" s="318"/>
      <c r="I995" s="47"/>
      <c r="J995" s="71"/>
      <c r="K995" s="308"/>
      <c r="L995" s="308"/>
      <c r="M995" s="319"/>
      <c r="N995" s="319"/>
      <c r="O995" s="310"/>
      <c r="P995" s="310"/>
      <c r="Q995" s="320"/>
      <c r="R995" s="320"/>
      <c r="S995" s="298"/>
      <c r="T995" s="299"/>
      <c r="U995" s="298"/>
      <c r="V995" s="299"/>
      <c r="W995" s="296"/>
      <c r="X995" s="297"/>
      <c r="Y995" s="296"/>
      <c r="Z995" s="297"/>
      <c r="AA995" s="298"/>
      <c r="AB995" s="299"/>
      <c r="AC995" s="298"/>
      <c r="AD995" s="299"/>
      <c r="AE995" s="296"/>
      <c r="AF995" s="297"/>
      <c r="AG995" s="296"/>
      <c r="AH995" s="297"/>
      <c r="AI995" s="298"/>
      <c r="AJ995" s="299"/>
      <c r="AK995" s="298"/>
      <c r="AL995" s="299"/>
      <c r="AM995" s="296"/>
      <c r="AN995" s="297"/>
      <c r="AO995" s="296"/>
      <c r="AP995" s="297"/>
      <c r="AQ995" s="298"/>
      <c r="AR995" s="299"/>
      <c r="AS995" s="298"/>
      <c r="AT995" s="299"/>
      <c r="AU995" s="296"/>
      <c r="AV995" s="297"/>
      <c r="AW995" s="296"/>
      <c r="AX995" s="297"/>
      <c r="AY995" s="298"/>
      <c r="AZ995" s="299"/>
      <c r="BA995" s="298"/>
      <c r="BB995" s="299"/>
      <c r="BC995" s="296"/>
      <c r="BD995" s="297"/>
      <c r="BE995" s="296"/>
      <c r="BF995" s="297"/>
      <c r="BG995" s="298"/>
      <c r="BH995" s="299"/>
      <c r="BI995" s="298"/>
      <c r="BJ995" s="299"/>
      <c r="BK995" s="296"/>
      <c r="BL995" s="297"/>
      <c r="BM995" s="296"/>
      <c r="BN995" s="297"/>
      <c r="BO995" s="300"/>
      <c r="BP995" s="300"/>
      <c r="BQ995" s="300"/>
      <c r="BR995" s="66"/>
      <c r="BS995" s="301"/>
      <c r="BT995" s="302"/>
      <c r="BU995" s="303"/>
      <c r="BV995" s="303"/>
      <c r="BW995" s="303"/>
      <c r="BX995" s="303"/>
      <c r="BY995" s="303"/>
      <c r="BZ995" s="303"/>
      <c r="CA995" s="303"/>
      <c r="CB995" s="293"/>
      <c r="CC995" s="294"/>
      <c r="CD995" s="294"/>
      <c r="CE995" s="294"/>
      <c r="CF995" s="294"/>
      <c r="CG995" s="294"/>
      <c r="CH995" s="295"/>
      <c r="CI995" s="62">
        <f t="shared" si="48"/>
        <v>0</v>
      </c>
    </row>
    <row r="996" spans="1:87" ht="35.1" customHeight="1" x14ac:dyDescent="0.25">
      <c r="A996" s="40">
        <f t="shared" si="47"/>
        <v>984</v>
      </c>
      <c r="B996" s="304"/>
      <c r="C996" s="304"/>
      <c r="D996" s="305"/>
      <c r="E996" s="305"/>
      <c r="F996" s="305"/>
      <c r="G996" s="306"/>
      <c r="H996" s="307"/>
      <c r="I996" s="47"/>
      <c r="J996" s="72"/>
      <c r="K996" s="308"/>
      <c r="L996" s="308"/>
      <c r="M996" s="309"/>
      <c r="N996" s="309"/>
      <c r="O996" s="310"/>
      <c r="P996" s="310"/>
      <c r="Q996" s="311"/>
      <c r="R996" s="311"/>
      <c r="S996" s="298"/>
      <c r="T996" s="299"/>
      <c r="U996" s="298"/>
      <c r="V996" s="299"/>
      <c r="W996" s="312"/>
      <c r="X996" s="313"/>
      <c r="Y996" s="312"/>
      <c r="Z996" s="313"/>
      <c r="AA996" s="298"/>
      <c r="AB996" s="299"/>
      <c r="AC996" s="298"/>
      <c r="AD996" s="299"/>
      <c r="AE996" s="312"/>
      <c r="AF996" s="313"/>
      <c r="AG996" s="312"/>
      <c r="AH996" s="313"/>
      <c r="AI996" s="298"/>
      <c r="AJ996" s="299"/>
      <c r="AK996" s="298"/>
      <c r="AL996" s="299"/>
      <c r="AM996" s="312"/>
      <c r="AN996" s="313"/>
      <c r="AO996" s="312"/>
      <c r="AP996" s="313"/>
      <c r="AQ996" s="298"/>
      <c r="AR996" s="299"/>
      <c r="AS996" s="298"/>
      <c r="AT996" s="299"/>
      <c r="AU996" s="312"/>
      <c r="AV996" s="313"/>
      <c r="AW996" s="312"/>
      <c r="AX996" s="313"/>
      <c r="AY996" s="298"/>
      <c r="AZ996" s="299"/>
      <c r="BA996" s="298"/>
      <c r="BB996" s="299"/>
      <c r="BC996" s="312"/>
      <c r="BD996" s="313"/>
      <c r="BE996" s="312"/>
      <c r="BF996" s="313"/>
      <c r="BG996" s="298"/>
      <c r="BH996" s="299"/>
      <c r="BI996" s="298"/>
      <c r="BJ996" s="299"/>
      <c r="BK996" s="312"/>
      <c r="BL996" s="313"/>
      <c r="BM996" s="312"/>
      <c r="BN996" s="313"/>
      <c r="BO996" s="300"/>
      <c r="BP996" s="300"/>
      <c r="BQ996" s="300"/>
      <c r="BR996" s="66"/>
      <c r="BS996" s="314"/>
      <c r="BT996" s="315"/>
      <c r="BU996" s="303"/>
      <c r="BV996" s="303"/>
      <c r="BW996" s="303"/>
      <c r="BX996" s="303"/>
      <c r="BY996" s="303"/>
      <c r="BZ996" s="303"/>
      <c r="CA996" s="303"/>
      <c r="CB996" s="293"/>
      <c r="CC996" s="294"/>
      <c r="CD996" s="294"/>
      <c r="CE996" s="294"/>
      <c r="CF996" s="294"/>
      <c r="CG996" s="294"/>
      <c r="CH996" s="295"/>
      <c r="CI996" s="62">
        <f t="shared" si="48"/>
        <v>0</v>
      </c>
    </row>
    <row r="997" spans="1:87" ht="35.1" customHeight="1" x14ac:dyDescent="0.25">
      <c r="A997" s="40">
        <f t="shared" si="47"/>
        <v>985</v>
      </c>
      <c r="B997" s="305"/>
      <c r="C997" s="305"/>
      <c r="D997" s="316"/>
      <c r="E997" s="316"/>
      <c r="F997" s="316"/>
      <c r="G997" s="317"/>
      <c r="H997" s="318"/>
      <c r="I997" s="47"/>
      <c r="J997" s="71"/>
      <c r="K997" s="308"/>
      <c r="L997" s="308"/>
      <c r="M997" s="319"/>
      <c r="N997" s="319"/>
      <c r="O997" s="310"/>
      <c r="P997" s="310"/>
      <c r="Q997" s="320"/>
      <c r="R997" s="320"/>
      <c r="S997" s="298"/>
      <c r="T997" s="299"/>
      <c r="U997" s="298"/>
      <c r="V997" s="299"/>
      <c r="W997" s="296"/>
      <c r="X997" s="297"/>
      <c r="Y997" s="296"/>
      <c r="Z997" s="297"/>
      <c r="AA997" s="298"/>
      <c r="AB997" s="299"/>
      <c r="AC997" s="298"/>
      <c r="AD997" s="299"/>
      <c r="AE997" s="296"/>
      <c r="AF997" s="297"/>
      <c r="AG997" s="296"/>
      <c r="AH997" s="297"/>
      <c r="AI997" s="298"/>
      <c r="AJ997" s="299"/>
      <c r="AK997" s="298"/>
      <c r="AL997" s="299"/>
      <c r="AM997" s="296"/>
      <c r="AN997" s="297"/>
      <c r="AO997" s="296"/>
      <c r="AP997" s="297"/>
      <c r="AQ997" s="298"/>
      <c r="AR997" s="299"/>
      <c r="AS997" s="298"/>
      <c r="AT997" s="299"/>
      <c r="AU997" s="296"/>
      <c r="AV997" s="297"/>
      <c r="AW997" s="296"/>
      <c r="AX997" s="297"/>
      <c r="AY997" s="298"/>
      <c r="AZ997" s="299"/>
      <c r="BA997" s="298"/>
      <c r="BB997" s="299"/>
      <c r="BC997" s="296"/>
      <c r="BD997" s="297"/>
      <c r="BE997" s="296"/>
      <c r="BF997" s="297"/>
      <c r="BG997" s="298"/>
      <c r="BH997" s="299"/>
      <c r="BI997" s="298"/>
      <c r="BJ997" s="299"/>
      <c r="BK997" s="296"/>
      <c r="BL997" s="297"/>
      <c r="BM997" s="296"/>
      <c r="BN997" s="297"/>
      <c r="BO997" s="300"/>
      <c r="BP997" s="300"/>
      <c r="BQ997" s="300"/>
      <c r="BR997" s="66"/>
      <c r="BS997" s="301"/>
      <c r="BT997" s="302"/>
      <c r="BU997" s="303"/>
      <c r="BV997" s="303"/>
      <c r="BW997" s="303"/>
      <c r="BX997" s="303"/>
      <c r="BY997" s="303"/>
      <c r="BZ997" s="303"/>
      <c r="CA997" s="303"/>
      <c r="CB997" s="293"/>
      <c r="CC997" s="294"/>
      <c r="CD997" s="294"/>
      <c r="CE997" s="294"/>
      <c r="CF997" s="294"/>
      <c r="CG997" s="294"/>
      <c r="CH997" s="295"/>
      <c r="CI997" s="62">
        <f t="shared" si="48"/>
        <v>0</v>
      </c>
    </row>
    <row r="998" spans="1:87" ht="35.1" customHeight="1" x14ac:dyDescent="0.25">
      <c r="A998" s="40">
        <f t="shared" si="47"/>
        <v>986</v>
      </c>
      <c r="B998" s="304"/>
      <c r="C998" s="304"/>
      <c r="D998" s="305"/>
      <c r="E998" s="305"/>
      <c r="F998" s="305"/>
      <c r="G998" s="306"/>
      <c r="H998" s="307"/>
      <c r="I998" s="47"/>
      <c r="J998" s="72"/>
      <c r="K998" s="308"/>
      <c r="L998" s="308"/>
      <c r="M998" s="309"/>
      <c r="N998" s="309"/>
      <c r="O998" s="310"/>
      <c r="P998" s="310"/>
      <c r="Q998" s="311"/>
      <c r="R998" s="311"/>
      <c r="S998" s="298"/>
      <c r="T998" s="299"/>
      <c r="U998" s="298"/>
      <c r="V998" s="299"/>
      <c r="W998" s="312"/>
      <c r="X998" s="313"/>
      <c r="Y998" s="312"/>
      <c r="Z998" s="313"/>
      <c r="AA998" s="298"/>
      <c r="AB998" s="299"/>
      <c r="AC998" s="298"/>
      <c r="AD998" s="299"/>
      <c r="AE998" s="312"/>
      <c r="AF998" s="313"/>
      <c r="AG998" s="312"/>
      <c r="AH998" s="313"/>
      <c r="AI998" s="298"/>
      <c r="AJ998" s="299"/>
      <c r="AK998" s="298"/>
      <c r="AL998" s="299"/>
      <c r="AM998" s="312"/>
      <c r="AN998" s="313"/>
      <c r="AO998" s="312"/>
      <c r="AP998" s="313"/>
      <c r="AQ998" s="298"/>
      <c r="AR998" s="299"/>
      <c r="AS998" s="298"/>
      <c r="AT998" s="299"/>
      <c r="AU998" s="312"/>
      <c r="AV998" s="313"/>
      <c r="AW998" s="312"/>
      <c r="AX998" s="313"/>
      <c r="AY998" s="298"/>
      <c r="AZ998" s="299"/>
      <c r="BA998" s="298"/>
      <c r="BB998" s="299"/>
      <c r="BC998" s="312"/>
      <c r="BD998" s="313"/>
      <c r="BE998" s="312"/>
      <c r="BF998" s="313"/>
      <c r="BG998" s="298"/>
      <c r="BH998" s="299"/>
      <c r="BI998" s="298"/>
      <c r="BJ998" s="299"/>
      <c r="BK998" s="312"/>
      <c r="BL998" s="313"/>
      <c r="BM998" s="312"/>
      <c r="BN998" s="313"/>
      <c r="BO998" s="300"/>
      <c r="BP998" s="300"/>
      <c r="BQ998" s="300"/>
      <c r="BR998" s="66"/>
      <c r="BS998" s="314"/>
      <c r="BT998" s="315"/>
      <c r="BU998" s="303"/>
      <c r="BV998" s="303"/>
      <c r="BW998" s="303"/>
      <c r="BX998" s="303"/>
      <c r="BY998" s="303"/>
      <c r="BZ998" s="303"/>
      <c r="CA998" s="303"/>
      <c r="CB998" s="293"/>
      <c r="CC998" s="294"/>
      <c r="CD998" s="294"/>
      <c r="CE998" s="294"/>
      <c r="CF998" s="294"/>
      <c r="CG998" s="294"/>
      <c r="CH998" s="295"/>
      <c r="CI998" s="62">
        <f t="shared" si="48"/>
        <v>0</v>
      </c>
    </row>
    <row r="999" spans="1:87" ht="35.1" customHeight="1" x14ac:dyDescent="0.25">
      <c r="A999" s="40">
        <f t="shared" si="47"/>
        <v>987</v>
      </c>
      <c r="B999" s="305"/>
      <c r="C999" s="305"/>
      <c r="D999" s="316"/>
      <c r="E999" s="316"/>
      <c r="F999" s="316"/>
      <c r="G999" s="317"/>
      <c r="H999" s="318"/>
      <c r="I999" s="47"/>
      <c r="J999" s="71"/>
      <c r="K999" s="308"/>
      <c r="L999" s="308"/>
      <c r="M999" s="319"/>
      <c r="N999" s="319"/>
      <c r="O999" s="310"/>
      <c r="P999" s="310"/>
      <c r="Q999" s="320"/>
      <c r="R999" s="320"/>
      <c r="S999" s="298"/>
      <c r="T999" s="299"/>
      <c r="U999" s="298"/>
      <c r="V999" s="299"/>
      <c r="W999" s="296"/>
      <c r="X999" s="297"/>
      <c r="Y999" s="296"/>
      <c r="Z999" s="297"/>
      <c r="AA999" s="298"/>
      <c r="AB999" s="299"/>
      <c r="AC999" s="298"/>
      <c r="AD999" s="299"/>
      <c r="AE999" s="296"/>
      <c r="AF999" s="297"/>
      <c r="AG999" s="296"/>
      <c r="AH999" s="297"/>
      <c r="AI999" s="298"/>
      <c r="AJ999" s="299"/>
      <c r="AK999" s="298"/>
      <c r="AL999" s="299"/>
      <c r="AM999" s="296"/>
      <c r="AN999" s="297"/>
      <c r="AO999" s="296"/>
      <c r="AP999" s="297"/>
      <c r="AQ999" s="298"/>
      <c r="AR999" s="299"/>
      <c r="AS999" s="298"/>
      <c r="AT999" s="299"/>
      <c r="AU999" s="296"/>
      <c r="AV999" s="297"/>
      <c r="AW999" s="296"/>
      <c r="AX999" s="297"/>
      <c r="AY999" s="298"/>
      <c r="AZ999" s="299"/>
      <c r="BA999" s="298"/>
      <c r="BB999" s="299"/>
      <c r="BC999" s="296"/>
      <c r="BD999" s="297"/>
      <c r="BE999" s="296"/>
      <c r="BF999" s="297"/>
      <c r="BG999" s="298"/>
      <c r="BH999" s="299"/>
      <c r="BI999" s="298"/>
      <c r="BJ999" s="299"/>
      <c r="BK999" s="296"/>
      <c r="BL999" s="297"/>
      <c r="BM999" s="296"/>
      <c r="BN999" s="297"/>
      <c r="BO999" s="300"/>
      <c r="BP999" s="300"/>
      <c r="BQ999" s="300"/>
      <c r="BR999" s="66"/>
      <c r="BS999" s="301"/>
      <c r="BT999" s="302"/>
      <c r="BU999" s="303"/>
      <c r="BV999" s="303"/>
      <c r="BW999" s="303"/>
      <c r="BX999" s="303"/>
      <c r="BY999" s="303"/>
      <c r="BZ999" s="303"/>
      <c r="CA999" s="303"/>
      <c r="CB999" s="293"/>
      <c r="CC999" s="294"/>
      <c r="CD999" s="294"/>
      <c r="CE999" s="294"/>
      <c r="CF999" s="294"/>
      <c r="CG999" s="294"/>
      <c r="CH999" s="295"/>
      <c r="CI999" s="62">
        <f t="shared" si="48"/>
        <v>0</v>
      </c>
    </row>
    <row r="1000" spans="1:87" ht="35.1" customHeight="1" x14ac:dyDescent="0.25">
      <c r="A1000" s="40">
        <f t="shared" si="47"/>
        <v>988</v>
      </c>
      <c r="B1000" s="304"/>
      <c r="C1000" s="304"/>
      <c r="D1000" s="305"/>
      <c r="E1000" s="305"/>
      <c r="F1000" s="305"/>
      <c r="G1000" s="306"/>
      <c r="H1000" s="307"/>
      <c r="I1000" s="47"/>
      <c r="J1000" s="72"/>
      <c r="K1000" s="308"/>
      <c r="L1000" s="308"/>
      <c r="M1000" s="309"/>
      <c r="N1000" s="309"/>
      <c r="O1000" s="310"/>
      <c r="P1000" s="310"/>
      <c r="Q1000" s="311"/>
      <c r="R1000" s="311"/>
      <c r="S1000" s="298"/>
      <c r="T1000" s="299"/>
      <c r="U1000" s="298"/>
      <c r="V1000" s="299"/>
      <c r="W1000" s="312"/>
      <c r="X1000" s="313"/>
      <c r="Y1000" s="312"/>
      <c r="Z1000" s="313"/>
      <c r="AA1000" s="298"/>
      <c r="AB1000" s="299"/>
      <c r="AC1000" s="298"/>
      <c r="AD1000" s="299"/>
      <c r="AE1000" s="312"/>
      <c r="AF1000" s="313"/>
      <c r="AG1000" s="312"/>
      <c r="AH1000" s="313"/>
      <c r="AI1000" s="298"/>
      <c r="AJ1000" s="299"/>
      <c r="AK1000" s="298"/>
      <c r="AL1000" s="299"/>
      <c r="AM1000" s="312"/>
      <c r="AN1000" s="313"/>
      <c r="AO1000" s="312"/>
      <c r="AP1000" s="313"/>
      <c r="AQ1000" s="298"/>
      <c r="AR1000" s="299"/>
      <c r="AS1000" s="298"/>
      <c r="AT1000" s="299"/>
      <c r="AU1000" s="312"/>
      <c r="AV1000" s="313"/>
      <c r="AW1000" s="312"/>
      <c r="AX1000" s="313"/>
      <c r="AY1000" s="298"/>
      <c r="AZ1000" s="299"/>
      <c r="BA1000" s="298"/>
      <c r="BB1000" s="299"/>
      <c r="BC1000" s="312"/>
      <c r="BD1000" s="313"/>
      <c r="BE1000" s="312"/>
      <c r="BF1000" s="313"/>
      <c r="BG1000" s="298"/>
      <c r="BH1000" s="299"/>
      <c r="BI1000" s="298"/>
      <c r="BJ1000" s="299"/>
      <c r="BK1000" s="312"/>
      <c r="BL1000" s="313"/>
      <c r="BM1000" s="312"/>
      <c r="BN1000" s="313"/>
      <c r="BO1000" s="300"/>
      <c r="BP1000" s="300"/>
      <c r="BQ1000" s="300"/>
      <c r="BR1000" s="66"/>
      <c r="BS1000" s="314"/>
      <c r="BT1000" s="315"/>
      <c r="BU1000" s="303"/>
      <c r="BV1000" s="303"/>
      <c r="BW1000" s="303"/>
      <c r="BX1000" s="303"/>
      <c r="BY1000" s="303"/>
      <c r="BZ1000" s="303"/>
      <c r="CA1000" s="303"/>
      <c r="CB1000" s="293"/>
      <c r="CC1000" s="294"/>
      <c r="CD1000" s="294"/>
      <c r="CE1000" s="294"/>
      <c r="CF1000" s="294"/>
      <c r="CG1000" s="294"/>
      <c r="CH1000" s="295"/>
      <c r="CI1000" s="62">
        <f t="shared" si="48"/>
        <v>0</v>
      </c>
    </row>
    <row r="1001" spans="1:87" ht="35.1" customHeight="1" x14ac:dyDescent="0.25">
      <c r="A1001" s="40">
        <f t="shared" si="47"/>
        <v>989</v>
      </c>
      <c r="B1001" s="305"/>
      <c r="C1001" s="305"/>
      <c r="D1001" s="316"/>
      <c r="E1001" s="316"/>
      <c r="F1001" s="316"/>
      <c r="G1001" s="317"/>
      <c r="H1001" s="318"/>
      <c r="I1001" s="47"/>
      <c r="J1001" s="71"/>
      <c r="K1001" s="308"/>
      <c r="L1001" s="308"/>
      <c r="M1001" s="319"/>
      <c r="N1001" s="319"/>
      <c r="O1001" s="310"/>
      <c r="P1001" s="310"/>
      <c r="Q1001" s="320"/>
      <c r="R1001" s="320"/>
      <c r="S1001" s="298"/>
      <c r="T1001" s="299"/>
      <c r="U1001" s="298"/>
      <c r="V1001" s="299"/>
      <c r="W1001" s="296"/>
      <c r="X1001" s="297"/>
      <c r="Y1001" s="296"/>
      <c r="Z1001" s="297"/>
      <c r="AA1001" s="298"/>
      <c r="AB1001" s="299"/>
      <c r="AC1001" s="298"/>
      <c r="AD1001" s="299"/>
      <c r="AE1001" s="296"/>
      <c r="AF1001" s="297"/>
      <c r="AG1001" s="296"/>
      <c r="AH1001" s="297"/>
      <c r="AI1001" s="298"/>
      <c r="AJ1001" s="299"/>
      <c r="AK1001" s="298"/>
      <c r="AL1001" s="299"/>
      <c r="AM1001" s="296"/>
      <c r="AN1001" s="297"/>
      <c r="AO1001" s="296"/>
      <c r="AP1001" s="297"/>
      <c r="AQ1001" s="298"/>
      <c r="AR1001" s="299"/>
      <c r="AS1001" s="298"/>
      <c r="AT1001" s="299"/>
      <c r="AU1001" s="296"/>
      <c r="AV1001" s="297"/>
      <c r="AW1001" s="296"/>
      <c r="AX1001" s="297"/>
      <c r="AY1001" s="298"/>
      <c r="AZ1001" s="299"/>
      <c r="BA1001" s="298"/>
      <c r="BB1001" s="299"/>
      <c r="BC1001" s="296"/>
      <c r="BD1001" s="297"/>
      <c r="BE1001" s="296"/>
      <c r="BF1001" s="297"/>
      <c r="BG1001" s="298"/>
      <c r="BH1001" s="299"/>
      <c r="BI1001" s="298"/>
      <c r="BJ1001" s="299"/>
      <c r="BK1001" s="296"/>
      <c r="BL1001" s="297"/>
      <c r="BM1001" s="296"/>
      <c r="BN1001" s="297"/>
      <c r="BO1001" s="300"/>
      <c r="BP1001" s="300"/>
      <c r="BQ1001" s="300"/>
      <c r="BR1001" s="66"/>
      <c r="BS1001" s="301"/>
      <c r="BT1001" s="302"/>
      <c r="BU1001" s="303"/>
      <c r="BV1001" s="303"/>
      <c r="BW1001" s="303"/>
      <c r="BX1001" s="303"/>
      <c r="BY1001" s="303"/>
      <c r="BZ1001" s="303"/>
      <c r="CA1001" s="303"/>
      <c r="CB1001" s="293"/>
      <c r="CC1001" s="294"/>
      <c r="CD1001" s="294"/>
      <c r="CE1001" s="294"/>
      <c r="CF1001" s="294"/>
      <c r="CG1001" s="294"/>
      <c r="CH1001" s="295"/>
      <c r="CI1001" s="62">
        <f t="shared" si="48"/>
        <v>0</v>
      </c>
    </row>
    <row r="1002" spans="1:87" ht="35.1" customHeight="1" x14ac:dyDescent="0.25">
      <c r="A1002" s="40">
        <f t="shared" ref="A1002:A1012" si="49">ROW(A990)</f>
        <v>990</v>
      </c>
      <c r="B1002" s="304"/>
      <c r="C1002" s="304"/>
      <c r="D1002" s="305"/>
      <c r="E1002" s="305"/>
      <c r="F1002" s="305"/>
      <c r="G1002" s="306"/>
      <c r="H1002" s="307"/>
      <c r="I1002" s="47"/>
      <c r="J1002" s="72"/>
      <c r="K1002" s="308"/>
      <c r="L1002" s="308"/>
      <c r="M1002" s="309"/>
      <c r="N1002" s="309"/>
      <c r="O1002" s="310"/>
      <c r="P1002" s="310"/>
      <c r="Q1002" s="311"/>
      <c r="R1002" s="311"/>
      <c r="S1002" s="298"/>
      <c r="T1002" s="299"/>
      <c r="U1002" s="298"/>
      <c r="V1002" s="299"/>
      <c r="W1002" s="312"/>
      <c r="X1002" s="313"/>
      <c r="Y1002" s="312"/>
      <c r="Z1002" s="313"/>
      <c r="AA1002" s="298"/>
      <c r="AB1002" s="299"/>
      <c r="AC1002" s="298"/>
      <c r="AD1002" s="299"/>
      <c r="AE1002" s="312"/>
      <c r="AF1002" s="313"/>
      <c r="AG1002" s="312"/>
      <c r="AH1002" s="313"/>
      <c r="AI1002" s="298"/>
      <c r="AJ1002" s="299"/>
      <c r="AK1002" s="298"/>
      <c r="AL1002" s="299"/>
      <c r="AM1002" s="312"/>
      <c r="AN1002" s="313"/>
      <c r="AO1002" s="312"/>
      <c r="AP1002" s="313"/>
      <c r="AQ1002" s="298"/>
      <c r="AR1002" s="299"/>
      <c r="AS1002" s="298"/>
      <c r="AT1002" s="299"/>
      <c r="AU1002" s="312"/>
      <c r="AV1002" s="313"/>
      <c r="AW1002" s="312"/>
      <c r="AX1002" s="313"/>
      <c r="AY1002" s="298"/>
      <c r="AZ1002" s="299"/>
      <c r="BA1002" s="298"/>
      <c r="BB1002" s="299"/>
      <c r="BC1002" s="312"/>
      <c r="BD1002" s="313"/>
      <c r="BE1002" s="312"/>
      <c r="BF1002" s="313"/>
      <c r="BG1002" s="298"/>
      <c r="BH1002" s="299"/>
      <c r="BI1002" s="298"/>
      <c r="BJ1002" s="299"/>
      <c r="BK1002" s="312"/>
      <c r="BL1002" s="313"/>
      <c r="BM1002" s="312"/>
      <c r="BN1002" s="313"/>
      <c r="BO1002" s="300"/>
      <c r="BP1002" s="300"/>
      <c r="BQ1002" s="300"/>
      <c r="BR1002" s="66"/>
      <c r="BS1002" s="314"/>
      <c r="BT1002" s="315"/>
      <c r="BU1002" s="303"/>
      <c r="BV1002" s="303"/>
      <c r="BW1002" s="303"/>
      <c r="BX1002" s="303"/>
      <c r="BY1002" s="303"/>
      <c r="BZ1002" s="303"/>
      <c r="CA1002" s="303"/>
      <c r="CB1002" s="293"/>
      <c r="CC1002" s="294"/>
      <c r="CD1002" s="294"/>
      <c r="CE1002" s="294"/>
      <c r="CF1002" s="294"/>
      <c r="CG1002" s="294"/>
      <c r="CH1002" s="295"/>
      <c r="CI1002" s="62">
        <f t="shared" si="48"/>
        <v>0</v>
      </c>
    </row>
    <row r="1003" spans="1:87" ht="35.1" customHeight="1" x14ac:dyDescent="0.25">
      <c r="A1003" s="40">
        <f t="shared" si="49"/>
        <v>991</v>
      </c>
      <c r="B1003" s="305"/>
      <c r="C1003" s="305"/>
      <c r="D1003" s="316"/>
      <c r="E1003" s="316"/>
      <c r="F1003" s="316"/>
      <c r="G1003" s="317"/>
      <c r="H1003" s="318"/>
      <c r="I1003" s="47"/>
      <c r="J1003" s="71"/>
      <c r="K1003" s="308"/>
      <c r="L1003" s="308"/>
      <c r="M1003" s="319"/>
      <c r="N1003" s="319"/>
      <c r="O1003" s="310"/>
      <c r="P1003" s="310"/>
      <c r="Q1003" s="320"/>
      <c r="R1003" s="320"/>
      <c r="S1003" s="298"/>
      <c r="T1003" s="299"/>
      <c r="U1003" s="298"/>
      <c r="V1003" s="299"/>
      <c r="W1003" s="296"/>
      <c r="X1003" s="297"/>
      <c r="Y1003" s="296"/>
      <c r="Z1003" s="297"/>
      <c r="AA1003" s="298"/>
      <c r="AB1003" s="299"/>
      <c r="AC1003" s="298"/>
      <c r="AD1003" s="299"/>
      <c r="AE1003" s="296"/>
      <c r="AF1003" s="297"/>
      <c r="AG1003" s="296"/>
      <c r="AH1003" s="297"/>
      <c r="AI1003" s="298"/>
      <c r="AJ1003" s="299"/>
      <c r="AK1003" s="298"/>
      <c r="AL1003" s="299"/>
      <c r="AM1003" s="296"/>
      <c r="AN1003" s="297"/>
      <c r="AO1003" s="296"/>
      <c r="AP1003" s="297"/>
      <c r="AQ1003" s="298"/>
      <c r="AR1003" s="299"/>
      <c r="AS1003" s="298"/>
      <c r="AT1003" s="299"/>
      <c r="AU1003" s="296"/>
      <c r="AV1003" s="297"/>
      <c r="AW1003" s="296"/>
      <c r="AX1003" s="297"/>
      <c r="AY1003" s="298"/>
      <c r="AZ1003" s="299"/>
      <c r="BA1003" s="298"/>
      <c r="BB1003" s="299"/>
      <c r="BC1003" s="296"/>
      <c r="BD1003" s="297"/>
      <c r="BE1003" s="296"/>
      <c r="BF1003" s="297"/>
      <c r="BG1003" s="298"/>
      <c r="BH1003" s="299"/>
      <c r="BI1003" s="298"/>
      <c r="BJ1003" s="299"/>
      <c r="BK1003" s="296"/>
      <c r="BL1003" s="297"/>
      <c r="BM1003" s="296"/>
      <c r="BN1003" s="297"/>
      <c r="BO1003" s="300"/>
      <c r="BP1003" s="300"/>
      <c r="BQ1003" s="300"/>
      <c r="BR1003" s="66"/>
      <c r="BS1003" s="301"/>
      <c r="BT1003" s="302"/>
      <c r="BU1003" s="303"/>
      <c r="BV1003" s="303"/>
      <c r="BW1003" s="303"/>
      <c r="BX1003" s="303"/>
      <c r="BY1003" s="303"/>
      <c r="BZ1003" s="303"/>
      <c r="CA1003" s="303"/>
      <c r="CB1003" s="293"/>
      <c r="CC1003" s="294"/>
      <c r="CD1003" s="294"/>
      <c r="CE1003" s="294"/>
      <c r="CF1003" s="294"/>
      <c r="CG1003" s="294"/>
      <c r="CH1003" s="295"/>
      <c r="CI1003" s="62">
        <f t="shared" si="48"/>
        <v>0</v>
      </c>
    </row>
    <row r="1004" spans="1:87" ht="35.1" customHeight="1" x14ac:dyDescent="0.25">
      <c r="A1004" s="40">
        <f t="shared" si="49"/>
        <v>992</v>
      </c>
      <c r="B1004" s="304"/>
      <c r="C1004" s="304"/>
      <c r="D1004" s="305"/>
      <c r="E1004" s="305"/>
      <c r="F1004" s="305"/>
      <c r="G1004" s="306"/>
      <c r="H1004" s="307"/>
      <c r="I1004" s="47"/>
      <c r="J1004" s="72"/>
      <c r="K1004" s="308"/>
      <c r="L1004" s="308"/>
      <c r="M1004" s="309"/>
      <c r="N1004" s="309"/>
      <c r="O1004" s="310"/>
      <c r="P1004" s="310"/>
      <c r="Q1004" s="311"/>
      <c r="R1004" s="311"/>
      <c r="S1004" s="298"/>
      <c r="T1004" s="299"/>
      <c r="U1004" s="298"/>
      <c r="V1004" s="299"/>
      <c r="W1004" s="312"/>
      <c r="X1004" s="313"/>
      <c r="Y1004" s="312"/>
      <c r="Z1004" s="313"/>
      <c r="AA1004" s="298"/>
      <c r="AB1004" s="299"/>
      <c r="AC1004" s="298"/>
      <c r="AD1004" s="299"/>
      <c r="AE1004" s="312"/>
      <c r="AF1004" s="313"/>
      <c r="AG1004" s="312"/>
      <c r="AH1004" s="313"/>
      <c r="AI1004" s="298"/>
      <c r="AJ1004" s="299"/>
      <c r="AK1004" s="298"/>
      <c r="AL1004" s="299"/>
      <c r="AM1004" s="312"/>
      <c r="AN1004" s="313"/>
      <c r="AO1004" s="312"/>
      <c r="AP1004" s="313"/>
      <c r="AQ1004" s="298"/>
      <c r="AR1004" s="299"/>
      <c r="AS1004" s="298"/>
      <c r="AT1004" s="299"/>
      <c r="AU1004" s="312"/>
      <c r="AV1004" s="313"/>
      <c r="AW1004" s="312"/>
      <c r="AX1004" s="313"/>
      <c r="AY1004" s="298"/>
      <c r="AZ1004" s="299"/>
      <c r="BA1004" s="298"/>
      <c r="BB1004" s="299"/>
      <c r="BC1004" s="312"/>
      <c r="BD1004" s="313"/>
      <c r="BE1004" s="312"/>
      <c r="BF1004" s="313"/>
      <c r="BG1004" s="298"/>
      <c r="BH1004" s="299"/>
      <c r="BI1004" s="298"/>
      <c r="BJ1004" s="299"/>
      <c r="BK1004" s="312"/>
      <c r="BL1004" s="313"/>
      <c r="BM1004" s="312"/>
      <c r="BN1004" s="313"/>
      <c r="BO1004" s="300"/>
      <c r="BP1004" s="300"/>
      <c r="BQ1004" s="300"/>
      <c r="BR1004" s="66"/>
      <c r="BS1004" s="314"/>
      <c r="BT1004" s="315"/>
      <c r="BU1004" s="303"/>
      <c r="BV1004" s="303"/>
      <c r="BW1004" s="303"/>
      <c r="BX1004" s="303"/>
      <c r="BY1004" s="303"/>
      <c r="BZ1004" s="303"/>
      <c r="CA1004" s="303"/>
      <c r="CB1004" s="293"/>
      <c r="CC1004" s="294"/>
      <c r="CD1004" s="294"/>
      <c r="CE1004" s="294"/>
      <c r="CF1004" s="294"/>
      <c r="CG1004" s="294"/>
      <c r="CH1004" s="295"/>
      <c r="CI1004" s="62">
        <f t="shared" si="48"/>
        <v>0</v>
      </c>
    </row>
    <row r="1005" spans="1:87" ht="35.1" customHeight="1" x14ac:dyDescent="0.25">
      <c r="A1005" s="40">
        <f t="shared" si="49"/>
        <v>993</v>
      </c>
      <c r="B1005" s="305"/>
      <c r="C1005" s="305"/>
      <c r="D1005" s="316"/>
      <c r="E1005" s="316"/>
      <c r="F1005" s="316"/>
      <c r="G1005" s="317"/>
      <c r="H1005" s="318"/>
      <c r="I1005" s="47"/>
      <c r="J1005" s="71"/>
      <c r="K1005" s="308"/>
      <c r="L1005" s="308"/>
      <c r="M1005" s="319"/>
      <c r="N1005" s="319"/>
      <c r="O1005" s="310"/>
      <c r="P1005" s="310"/>
      <c r="Q1005" s="320"/>
      <c r="R1005" s="320"/>
      <c r="S1005" s="298"/>
      <c r="T1005" s="299"/>
      <c r="U1005" s="298"/>
      <c r="V1005" s="299"/>
      <c r="W1005" s="296"/>
      <c r="X1005" s="297"/>
      <c r="Y1005" s="296"/>
      <c r="Z1005" s="297"/>
      <c r="AA1005" s="298"/>
      <c r="AB1005" s="299"/>
      <c r="AC1005" s="298"/>
      <c r="AD1005" s="299"/>
      <c r="AE1005" s="296"/>
      <c r="AF1005" s="297"/>
      <c r="AG1005" s="296"/>
      <c r="AH1005" s="297"/>
      <c r="AI1005" s="298"/>
      <c r="AJ1005" s="299"/>
      <c r="AK1005" s="298"/>
      <c r="AL1005" s="299"/>
      <c r="AM1005" s="296"/>
      <c r="AN1005" s="297"/>
      <c r="AO1005" s="296"/>
      <c r="AP1005" s="297"/>
      <c r="AQ1005" s="298"/>
      <c r="AR1005" s="299"/>
      <c r="AS1005" s="298"/>
      <c r="AT1005" s="299"/>
      <c r="AU1005" s="296"/>
      <c r="AV1005" s="297"/>
      <c r="AW1005" s="296"/>
      <c r="AX1005" s="297"/>
      <c r="AY1005" s="298"/>
      <c r="AZ1005" s="299"/>
      <c r="BA1005" s="298"/>
      <c r="BB1005" s="299"/>
      <c r="BC1005" s="296"/>
      <c r="BD1005" s="297"/>
      <c r="BE1005" s="296"/>
      <c r="BF1005" s="297"/>
      <c r="BG1005" s="298"/>
      <c r="BH1005" s="299"/>
      <c r="BI1005" s="298"/>
      <c r="BJ1005" s="299"/>
      <c r="BK1005" s="296"/>
      <c r="BL1005" s="297"/>
      <c r="BM1005" s="296"/>
      <c r="BN1005" s="297"/>
      <c r="BO1005" s="300"/>
      <c r="BP1005" s="300"/>
      <c r="BQ1005" s="300"/>
      <c r="BR1005" s="66"/>
      <c r="BS1005" s="301"/>
      <c r="BT1005" s="302"/>
      <c r="BU1005" s="303"/>
      <c r="BV1005" s="303"/>
      <c r="BW1005" s="303"/>
      <c r="BX1005" s="303"/>
      <c r="BY1005" s="303"/>
      <c r="BZ1005" s="303"/>
      <c r="CA1005" s="303"/>
      <c r="CB1005" s="293"/>
      <c r="CC1005" s="294"/>
      <c r="CD1005" s="294"/>
      <c r="CE1005" s="294"/>
      <c r="CF1005" s="294"/>
      <c r="CG1005" s="294"/>
      <c r="CH1005" s="295"/>
      <c r="CI1005" s="62">
        <f t="shared" si="48"/>
        <v>0</v>
      </c>
    </row>
    <row r="1006" spans="1:87" ht="35.1" customHeight="1" x14ac:dyDescent="0.25">
      <c r="A1006" s="40">
        <f t="shared" si="49"/>
        <v>994</v>
      </c>
      <c r="B1006" s="304"/>
      <c r="C1006" s="304"/>
      <c r="D1006" s="305"/>
      <c r="E1006" s="305"/>
      <c r="F1006" s="305"/>
      <c r="G1006" s="306"/>
      <c r="H1006" s="307"/>
      <c r="I1006" s="47"/>
      <c r="J1006" s="72"/>
      <c r="K1006" s="308"/>
      <c r="L1006" s="308"/>
      <c r="M1006" s="309"/>
      <c r="N1006" s="309"/>
      <c r="O1006" s="310"/>
      <c r="P1006" s="310"/>
      <c r="Q1006" s="311"/>
      <c r="R1006" s="311"/>
      <c r="S1006" s="298"/>
      <c r="T1006" s="299"/>
      <c r="U1006" s="298"/>
      <c r="V1006" s="299"/>
      <c r="W1006" s="312"/>
      <c r="X1006" s="313"/>
      <c r="Y1006" s="312"/>
      <c r="Z1006" s="313"/>
      <c r="AA1006" s="298"/>
      <c r="AB1006" s="299"/>
      <c r="AC1006" s="298"/>
      <c r="AD1006" s="299"/>
      <c r="AE1006" s="312"/>
      <c r="AF1006" s="313"/>
      <c r="AG1006" s="312"/>
      <c r="AH1006" s="313"/>
      <c r="AI1006" s="298"/>
      <c r="AJ1006" s="299"/>
      <c r="AK1006" s="298"/>
      <c r="AL1006" s="299"/>
      <c r="AM1006" s="312"/>
      <c r="AN1006" s="313"/>
      <c r="AO1006" s="312"/>
      <c r="AP1006" s="313"/>
      <c r="AQ1006" s="298"/>
      <c r="AR1006" s="299"/>
      <c r="AS1006" s="298"/>
      <c r="AT1006" s="299"/>
      <c r="AU1006" s="312"/>
      <c r="AV1006" s="313"/>
      <c r="AW1006" s="312"/>
      <c r="AX1006" s="313"/>
      <c r="AY1006" s="298"/>
      <c r="AZ1006" s="299"/>
      <c r="BA1006" s="298"/>
      <c r="BB1006" s="299"/>
      <c r="BC1006" s="312"/>
      <c r="BD1006" s="313"/>
      <c r="BE1006" s="312"/>
      <c r="BF1006" s="313"/>
      <c r="BG1006" s="298"/>
      <c r="BH1006" s="299"/>
      <c r="BI1006" s="298"/>
      <c r="BJ1006" s="299"/>
      <c r="BK1006" s="312"/>
      <c r="BL1006" s="313"/>
      <c r="BM1006" s="312"/>
      <c r="BN1006" s="313"/>
      <c r="BO1006" s="300"/>
      <c r="BP1006" s="300"/>
      <c r="BQ1006" s="300"/>
      <c r="BR1006" s="66"/>
      <c r="BS1006" s="314"/>
      <c r="BT1006" s="315"/>
      <c r="BU1006" s="303"/>
      <c r="BV1006" s="303"/>
      <c r="BW1006" s="303"/>
      <c r="BX1006" s="303"/>
      <c r="BY1006" s="303"/>
      <c r="BZ1006" s="303"/>
      <c r="CA1006" s="303"/>
      <c r="CB1006" s="293"/>
      <c r="CC1006" s="294"/>
      <c r="CD1006" s="294"/>
      <c r="CE1006" s="294"/>
      <c r="CF1006" s="294"/>
      <c r="CG1006" s="294"/>
      <c r="CH1006" s="295"/>
      <c r="CI1006" s="62">
        <f t="shared" si="48"/>
        <v>0</v>
      </c>
    </row>
    <row r="1007" spans="1:87" ht="35.1" customHeight="1" x14ac:dyDescent="0.25">
      <c r="A1007" s="40">
        <f t="shared" si="49"/>
        <v>995</v>
      </c>
      <c r="B1007" s="305"/>
      <c r="C1007" s="305"/>
      <c r="D1007" s="316"/>
      <c r="E1007" s="316"/>
      <c r="F1007" s="316"/>
      <c r="G1007" s="317"/>
      <c r="H1007" s="318"/>
      <c r="I1007" s="47"/>
      <c r="J1007" s="71"/>
      <c r="K1007" s="308"/>
      <c r="L1007" s="308"/>
      <c r="M1007" s="319"/>
      <c r="N1007" s="319"/>
      <c r="O1007" s="310"/>
      <c r="P1007" s="310"/>
      <c r="Q1007" s="320"/>
      <c r="R1007" s="320"/>
      <c r="S1007" s="298"/>
      <c r="T1007" s="299"/>
      <c r="U1007" s="298"/>
      <c r="V1007" s="299"/>
      <c r="W1007" s="296"/>
      <c r="X1007" s="297"/>
      <c r="Y1007" s="296"/>
      <c r="Z1007" s="297"/>
      <c r="AA1007" s="298"/>
      <c r="AB1007" s="299"/>
      <c r="AC1007" s="298"/>
      <c r="AD1007" s="299"/>
      <c r="AE1007" s="296"/>
      <c r="AF1007" s="297"/>
      <c r="AG1007" s="296"/>
      <c r="AH1007" s="297"/>
      <c r="AI1007" s="298"/>
      <c r="AJ1007" s="299"/>
      <c r="AK1007" s="298"/>
      <c r="AL1007" s="299"/>
      <c r="AM1007" s="296"/>
      <c r="AN1007" s="297"/>
      <c r="AO1007" s="296"/>
      <c r="AP1007" s="297"/>
      <c r="AQ1007" s="298"/>
      <c r="AR1007" s="299"/>
      <c r="AS1007" s="298"/>
      <c r="AT1007" s="299"/>
      <c r="AU1007" s="296"/>
      <c r="AV1007" s="297"/>
      <c r="AW1007" s="296"/>
      <c r="AX1007" s="297"/>
      <c r="AY1007" s="298"/>
      <c r="AZ1007" s="299"/>
      <c r="BA1007" s="298"/>
      <c r="BB1007" s="299"/>
      <c r="BC1007" s="296"/>
      <c r="BD1007" s="297"/>
      <c r="BE1007" s="296"/>
      <c r="BF1007" s="297"/>
      <c r="BG1007" s="298"/>
      <c r="BH1007" s="299"/>
      <c r="BI1007" s="298"/>
      <c r="BJ1007" s="299"/>
      <c r="BK1007" s="296"/>
      <c r="BL1007" s="297"/>
      <c r="BM1007" s="296"/>
      <c r="BN1007" s="297"/>
      <c r="BO1007" s="300"/>
      <c r="BP1007" s="300"/>
      <c r="BQ1007" s="300"/>
      <c r="BR1007" s="66"/>
      <c r="BS1007" s="301"/>
      <c r="BT1007" s="302"/>
      <c r="BU1007" s="303"/>
      <c r="BV1007" s="303"/>
      <c r="BW1007" s="303"/>
      <c r="BX1007" s="303"/>
      <c r="BY1007" s="303"/>
      <c r="BZ1007" s="303"/>
      <c r="CA1007" s="303"/>
      <c r="CB1007" s="293"/>
      <c r="CC1007" s="294"/>
      <c r="CD1007" s="294"/>
      <c r="CE1007" s="294"/>
      <c r="CF1007" s="294"/>
      <c r="CG1007" s="294"/>
      <c r="CH1007" s="295"/>
      <c r="CI1007" s="62">
        <f t="shared" si="48"/>
        <v>0</v>
      </c>
    </row>
    <row r="1008" spans="1:87" ht="35.1" customHeight="1" x14ac:dyDescent="0.25">
      <c r="A1008" s="40">
        <f t="shared" si="49"/>
        <v>996</v>
      </c>
      <c r="B1008" s="304"/>
      <c r="C1008" s="304"/>
      <c r="D1008" s="305"/>
      <c r="E1008" s="305"/>
      <c r="F1008" s="305"/>
      <c r="G1008" s="306"/>
      <c r="H1008" s="307"/>
      <c r="I1008" s="47"/>
      <c r="J1008" s="72"/>
      <c r="K1008" s="308"/>
      <c r="L1008" s="308"/>
      <c r="M1008" s="309"/>
      <c r="N1008" s="309"/>
      <c r="O1008" s="310"/>
      <c r="P1008" s="310"/>
      <c r="Q1008" s="311"/>
      <c r="R1008" s="311"/>
      <c r="S1008" s="298"/>
      <c r="T1008" s="299"/>
      <c r="U1008" s="298"/>
      <c r="V1008" s="299"/>
      <c r="W1008" s="312"/>
      <c r="X1008" s="313"/>
      <c r="Y1008" s="312"/>
      <c r="Z1008" s="313"/>
      <c r="AA1008" s="298"/>
      <c r="AB1008" s="299"/>
      <c r="AC1008" s="298"/>
      <c r="AD1008" s="299"/>
      <c r="AE1008" s="312"/>
      <c r="AF1008" s="313"/>
      <c r="AG1008" s="312"/>
      <c r="AH1008" s="313"/>
      <c r="AI1008" s="298"/>
      <c r="AJ1008" s="299"/>
      <c r="AK1008" s="298"/>
      <c r="AL1008" s="299"/>
      <c r="AM1008" s="312"/>
      <c r="AN1008" s="313"/>
      <c r="AO1008" s="312"/>
      <c r="AP1008" s="313"/>
      <c r="AQ1008" s="298"/>
      <c r="AR1008" s="299"/>
      <c r="AS1008" s="298"/>
      <c r="AT1008" s="299"/>
      <c r="AU1008" s="312"/>
      <c r="AV1008" s="313"/>
      <c r="AW1008" s="312"/>
      <c r="AX1008" s="313"/>
      <c r="AY1008" s="298"/>
      <c r="AZ1008" s="299"/>
      <c r="BA1008" s="298"/>
      <c r="BB1008" s="299"/>
      <c r="BC1008" s="312"/>
      <c r="BD1008" s="313"/>
      <c r="BE1008" s="312"/>
      <c r="BF1008" s="313"/>
      <c r="BG1008" s="298"/>
      <c r="BH1008" s="299"/>
      <c r="BI1008" s="298"/>
      <c r="BJ1008" s="299"/>
      <c r="BK1008" s="312"/>
      <c r="BL1008" s="313"/>
      <c r="BM1008" s="312"/>
      <c r="BN1008" s="313"/>
      <c r="BO1008" s="300"/>
      <c r="BP1008" s="300"/>
      <c r="BQ1008" s="300"/>
      <c r="BR1008" s="66"/>
      <c r="BS1008" s="314"/>
      <c r="BT1008" s="315"/>
      <c r="BU1008" s="303"/>
      <c r="BV1008" s="303"/>
      <c r="BW1008" s="303"/>
      <c r="BX1008" s="303"/>
      <c r="BY1008" s="303"/>
      <c r="BZ1008" s="303"/>
      <c r="CA1008" s="303"/>
      <c r="CB1008" s="293"/>
      <c r="CC1008" s="294"/>
      <c r="CD1008" s="294"/>
      <c r="CE1008" s="294"/>
      <c r="CF1008" s="294"/>
      <c r="CG1008" s="294"/>
      <c r="CH1008" s="295"/>
      <c r="CI1008" s="62">
        <f t="shared" si="48"/>
        <v>0</v>
      </c>
    </row>
    <row r="1009" spans="1:87" ht="35.1" customHeight="1" x14ac:dyDescent="0.25">
      <c r="A1009" s="40">
        <f t="shared" si="49"/>
        <v>997</v>
      </c>
      <c r="B1009" s="305"/>
      <c r="C1009" s="305"/>
      <c r="D1009" s="316"/>
      <c r="E1009" s="316"/>
      <c r="F1009" s="316"/>
      <c r="G1009" s="317"/>
      <c r="H1009" s="318"/>
      <c r="I1009" s="47"/>
      <c r="J1009" s="71"/>
      <c r="K1009" s="308"/>
      <c r="L1009" s="308"/>
      <c r="M1009" s="319"/>
      <c r="N1009" s="319"/>
      <c r="O1009" s="310"/>
      <c r="P1009" s="310"/>
      <c r="Q1009" s="320"/>
      <c r="R1009" s="320"/>
      <c r="S1009" s="298"/>
      <c r="T1009" s="299"/>
      <c r="U1009" s="298"/>
      <c r="V1009" s="299"/>
      <c r="W1009" s="296"/>
      <c r="X1009" s="297"/>
      <c r="Y1009" s="296"/>
      <c r="Z1009" s="297"/>
      <c r="AA1009" s="298"/>
      <c r="AB1009" s="299"/>
      <c r="AC1009" s="298"/>
      <c r="AD1009" s="299"/>
      <c r="AE1009" s="296"/>
      <c r="AF1009" s="297"/>
      <c r="AG1009" s="296"/>
      <c r="AH1009" s="297"/>
      <c r="AI1009" s="298"/>
      <c r="AJ1009" s="299"/>
      <c r="AK1009" s="298"/>
      <c r="AL1009" s="299"/>
      <c r="AM1009" s="296"/>
      <c r="AN1009" s="297"/>
      <c r="AO1009" s="296"/>
      <c r="AP1009" s="297"/>
      <c r="AQ1009" s="298"/>
      <c r="AR1009" s="299"/>
      <c r="AS1009" s="298"/>
      <c r="AT1009" s="299"/>
      <c r="AU1009" s="296"/>
      <c r="AV1009" s="297"/>
      <c r="AW1009" s="296"/>
      <c r="AX1009" s="297"/>
      <c r="AY1009" s="298"/>
      <c r="AZ1009" s="299"/>
      <c r="BA1009" s="298"/>
      <c r="BB1009" s="299"/>
      <c r="BC1009" s="296"/>
      <c r="BD1009" s="297"/>
      <c r="BE1009" s="296"/>
      <c r="BF1009" s="297"/>
      <c r="BG1009" s="298"/>
      <c r="BH1009" s="299"/>
      <c r="BI1009" s="298"/>
      <c r="BJ1009" s="299"/>
      <c r="BK1009" s="296"/>
      <c r="BL1009" s="297"/>
      <c r="BM1009" s="296"/>
      <c r="BN1009" s="297"/>
      <c r="BO1009" s="300"/>
      <c r="BP1009" s="300"/>
      <c r="BQ1009" s="300"/>
      <c r="BR1009" s="66"/>
      <c r="BS1009" s="301"/>
      <c r="BT1009" s="302"/>
      <c r="BU1009" s="303"/>
      <c r="BV1009" s="303"/>
      <c r="BW1009" s="303"/>
      <c r="BX1009" s="303"/>
      <c r="BY1009" s="303"/>
      <c r="BZ1009" s="303"/>
      <c r="CA1009" s="303"/>
      <c r="CB1009" s="293"/>
      <c r="CC1009" s="294"/>
      <c r="CD1009" s="294"/>
      <c r="CE1009" s="294"/>
      <c r="CF1009" s="294"/>
      <c r="CG1009" s="294"/>
      <c r="CH1009" s="295"/>
      <c r="CI1009" s="62">
        <f t="shared" si="48"/>
        <v>0</v>
      </c>
    </row>
    <row r="1010" spans="1:87" ht="35.1" customHeight="1" x14ac:dyDescent="0.25">
      <c r="A1010" s="40">
        <f t="shared" si="49"/>
        <v>998</v>
      </c>
      <c r="B1010" s="304"/>
      <c r="C1010" s="304"/>
      <c r="D1010" s="305"/>
      <c r="E1010" s="305"/>
      <c r="F1010" s="305"/>
      <c r="G1010" s="306"/>
      <c r="H1010" s="307"/>
      <c r="I1010" s="47"/>
      <c r="J1010" s="72"/>
      <c r="K1010" s="308"/>
      <c r="L1010" s="308"/>
      <c r="M1010" s="309"/>
      <c r="N1010" s="309"/>
      <c r="O1010" s="310"/>
      <c r="P1010" s="310"/>
      <c r="Q1010" s="311"/>
      <c r="R1010" s="311"/>
      <c r="S1010" s="298"/>
      <c r="T1010" s="299"/>
      <c r="U1010" s="298"/>
      <c r="V1010" s="299"/>
      <c r="W1010" s="312"/>
      <c r="X1010" s="313"/>
      <c r="Y1010" s="312"/>
      <c r="Z1010" s="313"/>
      <c r="AA1010" s="298"/>
      <c r="AB1010" s="299"/>
      <c r="AC1010" s="298"/>
      <c r="AD1010" s="299"/>
      <c r="AE1010" s="312"/>
      <c r="AF1010" s="313"/>
      <c r="AG1010" s="312"/>
      <c r="AH1010" s="313"/>
      <c r="AI1010" s="298"/>
      <c r="AJ1010" s="299"/>
      <c r="AK1010" s="298"/>
      <c r="AL1010" s="299"/>
      <c r="AM1010" s="312"/>
      <c r="AN1010" s="313"/>
      <c r="AO1010" s="312"/>
      <c r="AP1010" s="313"/>
      <c r="AQ1010" s="298"/>
      <c r="AR1010" s="299"/>
      <c r="AS1010" s="298"/>
      <c r="AT1010" s="299"/>
      <c r="AU1010" s="312"/>
      <c r="AV1010" s="313"/>
      <c r="AW1010" s="312"/>
      <c r="AX1010" s="313"/>
      <c r="AY1010" s="298"/>
      <c r="AZ1010" s="299"/>
      <c r="BA1010" s="298"/>
      <c r="BB1010" s="299"/>
      <c r="BC1010" s="312"/>
      <c r="BD1010" s="313"/>
      <c r="BE1010" s="312"/>
      <c r="BF1010" s="313"/>
      <c r="BG1010" s="298"/>
      <c r="BH1010" s="299"/>
      <c r="BI1010" s="298"/>
      <c r="BJ1010" s="299"/>
      <c r="BK1010" s="312"/>
      <c r="BL1010" s="313"/>
      <c r="BM1010" s="312"/>
      <c r="BN1010" s="313"/>
      <c r="BO1010" s="300"/>
      <c r="BP1010" s="300"/>
      <c r="BQ1010" s="300"/>
      <c r="BR1010" s="66"/>
      <c r="BS1010" s="314"/>
      <c r="BT1010" s="315"/>
      <c r="BU1010" s="303"/>
      <c r="BV1010" s="303"/>
      <c r="BW1010" s="303"/>
      <c r="BX1010" s="303"/>
      <c r="BY1010" s="303"/>
      <c r="BZ1010" s="303"/>
      <c r="CA1010" s="303"/>
      <c r="CB1010" s="293"/>
      <c r="CC1010" s="294"/>
      <c r="CD1010" s="294"/>
      <c r="CE1010" s="294"/>
      <c r="CF1010" s="294"/>
      <c r="CG1010" s="294"/>
      <c r="CH1010" s="295"/>
      <c r="CI1010" s="62">
        <f t="shared" si="48"/>
        <v>0</v>
      </c>
    </row>
    <row r="1011" spans="1:87" ht="35.1" customHeight="1" x14ac:dyDescent="0.25">
      <c r="A1011" s="40">
        <f t="shared" si="49"/>
        <v>999</v>
      </c>
      <c r="B1011" s="305"/>
      <c r="C1011" s="305"/>
      <c r="D1011" s="316"/>
      <c r="E1011" s="316"/>
      <c r="F1011" s="316"/>
      <c r="G1011" s="317"/>
      <c r="H1011" s="318"/>
      <c r="I1011" s="47"/>
      <c r="J1011" s="71"/>
      <c r="K1011" s="308"/>
      <c r="L1011" s="308"/>
      <c r="M1011" s="319"/>
      <c r="N1011" s="319"/>
      <c r="O1011" s="310"/>
      <c r="P1011" s="310"/>
      <c r="Q1011" s="320"/>
      <c r="R1011" s="320"/>
      <c r="S1011" s="298"/>
      <c r="T1011" s="299"/>
      <c r="U1011" s="298"/>
      <c r="V1011" s="299"/>
      <c r="W1011" s="296"/>
      <c r="X1011" s="297"/>
      <c r="Y1011" s="296"/>
      <c r="Z1011" s="297"/>
      <c r="AA1011" s="298"/>
      <c r="AB1011" s="299"/>
      <c r="AC1011" s="298"/>
      <c r="AD1011" s="299"/>
      <c r="AE1011" s="296"/>
      <c r="AF1011" s="297"/>
      <c r="AG1011" s="296"/>
      <c r="AH1011" s="297"/>
      <c r="AI1011" s="298"/>
      <c r="AJ1011" s="299"/>
      <c r="AK1011" s="298"/>
      <c r="AL1011" s="299"/>
      <c r="AM1011" s="296"/>
      <c r="AN1011" s="297"/>
      <c r="AO1011" s="296"/>
      <c r="AP1011" s="297"/>
      <c r="AQ1011" s="298"/>
      <c r="AR1011" s="299"/>
      <c r="AS1011" s="298"/>
      <c r="AT1011" s="299"/>
      <c r="AU1011" s="296"/>
      <c r="AV1011" s="297"/>
      <c r="AW1011" s="296"/>
      <c r="AX1011" s="297"/>
      <c r="AY1011" s="298"/>
      <c r="AZ1011" s="299"/>
      <c r="BA1011" s="298"/>
      <c r="BB1011" s="299"/>
      <c r="BC1011" s="296"/>
      <c r="BD1011" s="297"/>
      <c r="BE1011" s="296"/>
      <c r="BF1011" s="297"/>
      <c r="BG1011" s="298"/>
      <c r="BH1011" s="299"/>
      <c r="BI1011" s="298"/>
      <c r="BJ1011" s="299"/>
      <c r="BK1011" s="296"/>
      <c r="BL1011" s="297"/>
      <c r="BM1011" s="296"/>
      <c r="BN1011" s="297"/>
      <c r="BO1011" s="300"/>
      <c r="BP1011" s="300"/>
      <c r="BQ1011" s="300"/>
      <c r="BR1011" s="66"/>
      <c r="BS1011" s="301"/>
      <c r="BT1011" s="302"/>
      <c r="BU1011" s="303"/>
      <c r="BV1011" s="303"/>
      <c r="BW1011" s="303"/>
      <c r="BX1011" s="303"/>
      <c r="BY1011" s="303"/>
      <c r="BZ1011" s="303"/>
      <c r="CA1011" s="303"/>
      <c r="CB1011" s="293"/>
      <c r="CC1011" s="294"/>
      <c r="CD1011" s="294"/>
      <c r="CE1011" s="294"/>
      <c r="CF1011" s="294"/>
      <c r="CG1011" s="294"/>
      <c r="CH1011" s="295"/>
      <c r="CI1011" s="62">
        <f t="shared" si="48"/>
        <v>0</v>
      </c>
    </row>
    <row r="1012" spans="1:87" ht="35.1" customHeight="1" x14ac:dyDescent="0.25">
      <c r="A1012" s="40">
        <f t="shared" si="49"/>
        <v>1000</v>
      </c>
      <c r="B1012" s="304"/>
      <c r="C1012" s="304"/>
      <c r="D1012" s="305"/>
      <c r="E1012" s="305"/>
      <c r="F1012" s="305"/>
      <c r="G1012" s="306"/>
      <c r="H1012" s="307"/>
      <c r="I1012" s="47"/>
      <c r="J1012" s="72"/>
      <c r="K1012" s="308"/>
      <c r="L1012" s="308"/>
      <c r="M1012" s="309"/>
      <c r="N1012" s="309"/>
      <c r="O1012" s="310"/>
      <c r="P1012" s="310"/>
      <c r="Q1012" s="311"/>
      <c r="R1012" s="311"/>
      <c r="S1012" s="298"/>
      <c r="T1012" s="299"/>
      <c r="U1012" s="298"/>
      <c r="V1012" s="299"/>
      <c r="W1012" s="312"/>
      <c r="X1012" s="313"/>
      <c r="Y1012" s="312"/>
      <c r="Z1012" s="313"/>
      <c r="AA1012" s="298"/>
      <c r="AB1012" s="299"/>
      <c r="AC1012" s="298"/>
      <c r="AD1012" s="299"/>
      <c r="AE1012" s="312"/>
      <c r="AF1012" s="313"/>
      <c r="AG1012" s="312"/>
      <c r="AH1012" s="313"/>
      <c r="AI1012" s="298"/>
      <c r="AJ1012" s="299"/>
      <c r="AK1012" s="298"/>
      <c r="AL1012" s="299"/>
      <c r="AM1012" s="312"/>
      <c r="AN1012" s="313"/>
      <c r="AO1012" s="312"/>
      <c r="AP1012" s="313"/>
      <c r="AQ1012" s="298"/>
      <c r="AR1012" s="299"/>
      <c r="AS1012" s="298"/>
      <c r="AT1012" s="299"/>
      <c r="AU1012" s="312"/>
      <c r="AV1012" s="313"/>
      <c r="AW1012" s="312"/>
      <c r="AX1012" s="313"/>
      <c r="AY1012" s="298"/>
      <c r="AZ1012" s="299"/>
      <c r="BA1012" s="298"/>
      <c r="BB1012" s="299"/>
      <c r="BC1012" s="312"/>
      <c r="BD1012" s="313"/>
      <c r="BE1012" s="312"/>
      <c r="BF1012" s="313"/>
      <c r="BG1012" s="298"/>
      <c r="BH1012" s="299"/>
      <c r="BI1012" s="298"/>
      <c r="BJ1012" s="299"/>
      <c r="BK1012" s="312"/>
      <c r="BL1012" s="313"/>
      <c r="BM1012" s="312"/>
      <c r="BN1012" s="313"/>
      <c r="BO1012" s="300"/>
      <c r="BP1012" s="300"/>
      <c r="BQ1012" s="300"/>
      <c r="BR1012" s="66"/>
      <c r="BS1012" s="314"/>
      <c r="BT1012" s="315"/>
      <c r="BU1012" s="303"/>
      <c r="BV1012" s="303"/>
      <c r="BW1012" s="303"/>
      <c r="BX1012" s="303"/>
      <c r="BY1012" s="303"/>
      <c r="BZ1012" s="303"/>
      <c r="CA1012" s="303"/>
      <c r="CB1012" s="293"/>
      <c r="CC1012" s="294"/>
      <c r="CD1012" s="294"/>
      <c r="CE1012" s="294"/>
      <c r="CF1012" s="294"/>
      <c r="CG1012" s="294"/>
      <c r="CH1012" s="295"/>
      <c r="CI1012" s="62">
        <f t="shared" si="48"/>
        <v>0</v>
      </c>
    </row>
  </sheetData>
  <sheetProtection algorithmName="SHA-512" hashValue="++01r0HZXoS6bvmd5Bw4R3NJdybAs9x9k4m5hpOtnguLauXhtgPKHx9UKuLP/Fztc4XWTIAXKw/+UDHUOlFeDQ==" saltValue="YVOxThsoDknmhYV3TIHq9A==" spinCount="100000" sheet="1" objects="1" scenarios="1"/>
  <mergeCells count="35105">
    <mergeCell ref="A2:CI2"/>
    <mergeCell ref="A3:CI3"/>
    <mergeCell ref="Y39:Z39"/>
    <mergeCell ref="AA39:AB39"/>
    <mergeCell ref="AC39:AD39"/>
    <mergeCell ref="AE39:AF39"/>
    <mergeCell ref="AG39:AH39"/>
    <mergeCell ref="AI39:AJ39"/>
    <mergeCell ref="AK39:AL39"/>
    <mergeCell ref="AM39:AN39"/>
    <mergeCell ref="B39:C39"/>
    <mergeCell ref="D39:F39"/>
    <mergeCell ref="G39:H39"/>
    <mergeCell ref="K39:L39"/>
    <mergeCell ref="M39:N39"/>
    <mergeCell ref="O39:P39"/>
    <mergeCell ref="Q39:R39"/>
    <mergeCell ref="S39:T39"/>
    <mergeCell ref="U39:V39"/>
    <mergeCell ref="BG39:BH39"/>
    <mergeCell ref="BI39:BJ39"/>
    <mergeCell ref="BK39:BL39"/>
    <mergeCell ref="BM39:BN39"/>
    <mergeCell ref="BO39:BQ39"/>
    <mergeCell ref="BS39:BT39"/>
    <mergeCell ref="BU39:CA39"/>
    <mergeCell ref="CB39:CH39"/>
    <mergeCell ref="B40:C40"/>
    <mergeCell ref="D40:F40"/>
    <mergeCell ref="G40:H40"/>
    <mergeCell ref="K40:L40"/>
    <mergeCell ref="M40:N40"/>
    <mergeCell ref="O40:P40"/>
    <mergeCell ref="Q40:R40"/>
    <mergeCell ref="S40:T40"/>
    <mergeCell ref="U40:V40"/>
    <mergeCell ref="W40:X40"/>
    <mergeCell ref="Y40:Z40"/>
    <mergeCell ref="AA40:AB40"/>
    <mergeCell ref="AC40:AD40"/>
    <mergeCell ref="AE40:AF40"/>
    <mergeCell ref="AG40:AH40"/>
    <mergeCell ref="AI40:AJ40"/>
    <mergeCell ref="AO39:AP39"/>
    <mergeCell ref="AQ39:AR39"/>
    <mergeCell ref="AS39:AT39"/>
    <mergeCell ref="AU39:AV39"/>
    <mergeCell ref="AW39:AX39"/>
    <mergeCell ref="AY39:AZ39"/>
    <mergeCell ref="BA39:BB39"/>
    <mergeCell ref="BC39:BD39"/>
    <mergeCell ref="CB40:CH40"/>
    <mergeCell ref="BC40:BD40"/>
    <mergeCell ref="BE40:BF40"/>
    <mergeCell ref="BG40:BH40"/>
    <mergeCell ref="BI40:BJ40"/>
    <mergeCell ref="BK40:BL40"/>
    <mergeCell ref="BM40:BN40"/>
    <mergeCell ref="BO40:BQ40"/>
    <mergeCell ref="BS40:BT40"/>
    <mergeCell ref="BU40:CA40"/>
    <mergeCell ref="AK40:AL40"/>
    <mergeCell ref="AM40:AN40"/>
    <mergeCell ref="AO40:AP40"/>
    <mergeCell ref="AQ40:AR40"/>
    <mergeCell ref="AS40:AT40"/>
    <mergeCell ref="BI37:BJ37"/>
    <mergeCell ref="BK37:BL37"/>
    <mergeCell ref="BM37:BN37"/>
    <mergeCell ref="BO37:BQ37"/>
    <mergeCell ref="BS37:BT37"/>
    <mergeCell ref="BU37:CA37"/>
    <mergeCell ref="CB37:CH37"/>
    <mergeCell ref="B38:C38"/>
    <mergeCell ref="D38:F38"/>
    <mergeCell ref="G38:H38"/>
    <mergeCell ref="K38:L38"/>
    <mergeCell ref="M38:N38"/>
    <mergeCell ref="O38:P38"/>
    <mergeCell ref="Q38:R38"/>
    <mergeCell ref="S38:T38"/>
    <mergeCell ref="U38:V38"/>
    <mergeCell ref="W38:X38"/>
    <mergeCell ref="Y38:Z38"/>
    <mergeCell ref="AA38:AB38"/>
    <mergeCell ref="AC38:AD38"/>
    <mergeCell ref="AE38:AF38"/>
    <mergeCell ref="AG38:AH38"/>
    <mergeCell ref="AI38:AJ38"/>
    <mergeCell ref="AK38:AL38"/>
    <mergeCell ref="AQ37:AR37"/>
    <mergeCell ref="AS37:AT37"/>
    <mergeCell ref="AU37:AV37"/>
    <mergeCell ref="AW37:AX37"/>
    <mergeCell ref="AY37:AZ37"/>
    <mergeCell ref="BA37:BB37"/>
    <mergeCell ref="BC37:BD37"/>
    <mergeCell ref="BE37:BF37"/>
    <mergeCell ref="BE38:BF38"/>
    <mergeCell ref="BG38:BH38"/>
    <mergeCell ref="BI38:BJ38"/>
    <mergeCell ref="BK38:BL38"/>
    <mergeCell ref="BM38:BN38"/>
    <mergeCell ref="BO38:BQ38"/>
    <mergeCell ref="BS38:BT38"/>
    <mergeCell ref="BU38:CA38"/>
    <mergeCell ref="CB38:CH38"/>
    <mergeCell ref="AM38:AN38"/>
    <mergeCell ref="AO38:AP38"/>
    <mergeCell ref="AQ38:AR38"/>
    <mergeCell ref="AS38:AT38"/>
    <mergeCell ref="AU38:AV38"/>
    <mergeCell ref="AW38:AX38"/>
    <mergeCell ref="AY38:AZ38"/>
    <mergeCell ref="BA38:BB38"/>
    <mergeCell ref="BC38:BD38"/>
    <mergeCell ref="AU40:AV40"/>
    <mergeCell ref="AW40:AX40"/>
    <mergeCell ref="AY40:AZ40"/>
    <mergeCell ref="BA40:BB40"/>
    <mergeCell ref="BE39:BF39"/>
    <mergeCell ref="W39:X39"/>
    <mergeCell ref="BI36:BJ36"/>
    <mergeCell ref="BK36:BL36"/>
    <mergeCell ref="BS35:BT35"/>
    <mergeCell ref="BU35:CA35"/>
    <mergeCell ref="CB35:CH35"/>
    <mergeCell ref="B36:C36"/>
    <mergeCell ref="D36:F36"/>
    <mergeCell ref="G36:H36"/>
    <mergeCell ref="K36:L36"/>
    <mergeCell ref="M36:N36"/>
    <mergeCell ref="O36:P36"/>
    <mergeCell ref="Q36:R36"/>
    <mergeCell ref="S36:T36"/>
    <mergeCell ref="U36:V36"/>
    <mergeCell ref="W36:X36"/>
    <mergeCell ref="Y36:Z36"/>
    <mergeCell ref="AA36:AB36"/>
    <mergeCell ref="AC36:AD36"/>
    <mergeCell ref="AE36:AF36"/>
    <mergeCell ref="AG36:AH36"/>
    <mergeCell ref="AI36:AJ36"/>
    <mergeCell ref="AK36:AL36"/>
    <mergeCell ref="AM36:AN36"/>
    <mergeCell ref="AO36:AP36"/>
    <mergeCell ref="AQ36:AR36"/>
    <mergeCell ref="AS36:AT36"/>
    <mergeCell ref="AY35:AZ35"/>
    <mergeCell ref="BA35:BB35"/>
    <mergeCell ref="BC35:BD35"/>
    <mergeCell ref="BE35:BF35"/>
    <mergeCell ref="BG35:BH35"/>
    <mergeCell ref="BI35:BJ35"/>
    <mergeCell ref="BG37:BH37"/>
    <mergeCell ref="BM36:BN36"/>
    <mergeCell ref="BO36:BQ36"/>
    <mergeCell ref="BS36:BT36"/>
    <mergeCell ref="BU36:CA36"/>
    <mergeCell ref="CB36:CH36"/>
    <mergeCell ref="B37:C37"/>
    <mergeCell ref="D37:F37"/>
    <mergeCell ref="G37:H37"/>
    <mergeCell ref="K37:L37"/>
    <mergeCell ref="M37:N37"/>
    <mergeCell ref="O37:P37"/>
    <mergeCell ref="Q37:R37"/>
    <mergeCell ref="S37:T37"/>
    <mergeCell ref="U37:V37"/>
    <mergeCell ref="W37:X37"/>
    <mergeCell ref="Y37:Z37"/>
    <mergeCell ref="AA37:AB37"/>
    <mergeCell ref="AC37:AD37"/>
    <mergeCell ref="AE37:AF37"/>
    <mergeCell ref="AG37:AH37"/>
    <mergeCell ref="AI37:AJ37"/>
    <mergeCell ref="AK37:AL37"/>
    <mergeCell ref="AM37:AN37"/>
    <mergeCell ref="AO37:AP37"/>
    <mergeCell ref="AU36:AV36"/>
    <mergeCell ref="AW36:AX36"/>
    <mergeCell ref="AY36:AZ36"/>
    <mergeCell ref="BA36:BB36"/>
    <mergeCell ref="BC36:BD36"/>
    <mergeCell ref="BE36:BF36"/>
    <mergeCell ref="BG36:BH36"/>
    <mergeCell ref="BS34:BT34"/>
    <mergeCell ref="BU34:CA34"/>
    <mergeCell ref="AK34:AL34"/>
    <mergeCell ref="AM34:AN34"/>
    <mergeCell ref="AO34:AP34"/>
    <mergeCell ref="AQ34:AR34"/>
    <mergeCell ref="AS34:AT34"/>
    <mergeCell ref="AU34:AV34"/>
    <mergeCell ref="AW34:AX34"/>
    <mergeCell ref="AY34:AZ34"/>
    <mergeCell ref="BA34:BB34"/>
    <mergeCell ref="BG33:BH33"/>
    <mergeCell ref="BI33:BJ33"/>
    <mergeCell ref="BK33:BL33"/>
    <mergeCell ref="BM33:BN33"/>
    <mergeCell ref="BO33:BQ33"/>
    <mergeCell ref="BS33:BT33"/>
    <mergeCell ref="BU33:CA33"/>
    <mergeCell ref="BK35:BL35"/>
    <mergeCell ref="BM35:BN35"/>
    <mergeCell ref="BO35:BQ35"/>
    <mergeCell ref="CB34:CH34"/>
    <mergeCell ref="B35:C35"/>
    <mergeCell ref="D35:F35"/>
    <mergeCell ref="G35:H35"/>
    <mergeCell ref="K35:L35"/>
    <mergeCell ref="M35:N35"/>
    <mergeCell ref="O35:P35"/>
    <mergeCell ref="Q35:R35"/>
    <mergeCell ref="S35:T35"/>
    <mergeCell ref="U35:V35"/>
    <mergeCell ref="W35:X35"/>
    <mergeCell ref="Y35:Z35"/>
    <mergeCell ref="AA35:AB35"/>
    <mergeCell ref="AC35:AD35"/>
    <mergeCell ref="AE35:AF35"/>
    <mergeCell ref="AG35:AH35"/>
    <mergeCell ref="AI35:AJ35"/>
    <mergeCell ref="AK35:AL35"/>
    <mergeCell ref="AM35:AN35"/>
    <mergeCell ref="AO35:AP35"/>
    <mergeCell ref="AQ35:AR35"/>
    <mergeCell ref="AS35:AT35"/>
    <mergeCell ref="AU35:AV35"/>
    <mergeCell ref="AW35:AX35"/>
    <mergeCell ref="BC34:BD34"/>
    <mergeCell ref="BE34:BF34"/>
    <mergeCell ref="BG34:BH34"/>
    <mergeCell ref="BI34:BJ34"/>
    <mergeCell ref="BK34:BL34"/>
    <mergeCell ref="B34:C34"/>
    <mergeCell ref="D34:F34"/>
    <mergeCell ref="G34:H34"/>
    <mergeCell ref="K34:L34"/>
    <mergeCell ref="M34:N34"/>
    <mergeCell ref="O34:P34"/>
    <mergeCell ref="Q34:R34"/>
    <mergeCell ref="S34:T34"/>
    <mergeCell ref="U34:V34"/>
    <mergeCell ref="W34:X34"/>
    <mergeCell ref="Y34:Z34"/>
    <mergeCell ref="AA34:AB34"/>
    <mergeCell ref="AC34:AD34"/>
    <mergeCell ref="AE34:AF34"/>
    <mergeCell ref="AG34:AH34"/>
    <mergeCell ref="AI34:AJ34"/>
    <mergeCell ref="AO33:AP33"/>
    <mergeCell ref="AQ33:AR33"/>
    <mergeCell ref="AS33:AT33"/>
    <mergeCell ref="AU33:AV33"/>
    <mergeCell ref="AW33:AX33"/>
    <mergeCell ref="AY33:AZ33"/>
    <mergeCell ref="BA33:BB33"/>
    <mergeCell ref="BC33:BD33"/>
    <mergeCell ref="BE33:BF33"/>
    <mergeCell ref="W33:X33"/>
    <mergeCell ref="Y33:Z33"/>
    <mergeCell ref="AA33:AB33"/>
    <mergeCell ref="AC33:AD33"/>
    <mergeCell ref="AE33:AF33"/>
    <mergeCell ref="AG33:AH33"/>
    <mergeCell ref="BM34:BN34"/>
    <mergeCell ref="BO34:BQ34"/>
    <mergeCell ref="AI33:AJ33"/>
    <mergeCell ref="AK33:AL33"/>
    <mergeCell ref="AM33:AN33"/>
    <mergeCell ref="B33:C33"/>
    <mergeCell ref="D33:F33"/>
    <mergeCell ref="G33:H33"/>
    <mergeCell ref="K33:L33"/>
    <mergeCell ref="M33:N33"/>
    <mergeCell ref="O33:P33"/>
    <mergeCell ref="Q33:R33"/>
    <mergeCell ref="S33:T33"/>
    <mergeCell ref="U33:V33"/>
    <mergeCell ref="BE32:BF32"/>
    <mergeCell ref="BG32:BH32"/>
    <mergeCell ref="BI32:BJ32"/>
    <mergeCell ref="BK32:BL32"/>
    <mergeCell ref="BM32:BN32"/>
    <mergeCell ref="B32:C32"/>
    <mergeCell ref="D32:F32"/>
    <mergeCell ref="G32:H32"/>
    <mergeCell ref="K32:L32"/>
    <mergeCell ref="M32:N32"/>
    <mergeCell ref="O32:P32"/>
    <mergeCell ref="Q32:R32"/>
    <mergeCell ref="S32:T32"/>
    <mergeCell ref="U32:V32"/>
    <mergeCell ref="W32:X32"/>
    <mergeCell ref="Y32:Z32"/>
    <mergeCell ref="AA32:AB32"/>
    <mergeCell ref="AC32:AD32"/>
    <mergeCell ref="AE32:AF32"/>
    <mergeCell ref="AG32:AH32"/>
    <mergeCell ref="CB33:CH33"/>
    <mergeCell ref="AI32:AJ32"/>
    <mergeCell ref="AK32:AL32"/>
    <mergeCell ref="AQ31:AR31"/>
    <mergeCell ref="AS31:AT31"/>
    <mergeCell ref="AU31:AV31"/>
    <mergeCell ref="AW31:AX31"/>
    <mergeCell ref="AY31:AZ31"/>
    <mergeCell ref="BA31:BB31"/>
    <mergeCell ref="BC31:BD31"/>
    <mergeCell ref="BE31:BF31"/>
    <mergeCell ref="BG31:BH31"/>
    <mergeCell ref="BM30:BN30"/>
    <mergeCell ref="BO30:BQ30"/>
    <mergeCell ref="BS30:BT30"/>
    <mergeCell ref="BU30:CA30"/>
    <mergeCell ref="CB30:CH30"/>
    <mergeCell ref="B31:C31"/>
    <mergeCell ref="D31:F31"/>
    <mergeCell ref="G31:H31"/>
    <mergeCell ref="K31:L31"/>
    <mergeCell ref="M31:N31"/>
    <mergeCell ref="O31:P31"/>
    <mergeCell ref="Q31:R31"/>
    <mergeCell ref="S31:T31"/>
    <mergeCell ref="U31:V31"/>
    <mergeCell ref="W31:X31"/>
    <mergeCell ref="Y31:Z31"/>
    <mergeCell ref="AA31:AB31"/>
    <mergeCell ref="AC31:AD31"/>
    <mergeCell ref="AE31:AF31"/>
    <mergeCell ref="AG31:AH31"/>
    <mergeCell ref="AI31:AJ31"/>
    <mergeCell ref="BO32:BQ32"/>
    <mergeCell ref="BS32:BT32"/>
    <mergeCell ref="BU32:CA32"/>
    <mergeCell ref="CB32:CH32"/>
    <mergeCell ref="AM32:AN32"/>
    <mergeCell ref="AO32:AP32"/>
    <mergeCell ref="AQ32:AR32"/>
    <mergeCell ref="AS32:AT32"/>
    <mergeCell ref="AU32:AV32"/>
    <mergeCell ref="AW32:AX32"/>
    <mergeCell ref="AY32:AZ32"/>
    <mergeCell ref="BA32:BB32"/>
    <mergeCell ref="BC32:BD32"/>
    <mergeCell ref="BI31:BJ31"/>
    <mergeCell ref="BK31:BL31"/>
    <mergeCell ref="BM31:BN31"/>
    <mergeCell ref="BO31:BQ31"/>
    <mergeCell ref="BS31:BT31"/>
    <mergeCell ref="BU31:CA31"/>
    <mergeCell ref="CB31:CH31"/>
    <mergeCell ref="AM30:AN30"/>
    <mergeCell ref="AO30:AP30"/>
    <mergeCell ref="AQ30:AR30"/>
    <mergeCell ref="AS30:AT30"/>
    <mergeCell ref="AK31:AL31"/>
    <mergeCell ref="AM31:AN31"/>
    <mergeCell ref="AO31:AP31"/>
    <mergeCell ref="AU30:AV30"/>
    <mergeCell ref="AW30:AX30"/>
    <mergeCell ref="AY30:AZ30"/>
    <mergeCell ref="BA30:BB30"/>
    <mergeCell ref="BC30:BD30"/>
    <mergeCell ref="BE30:BF30"/>
    <mergeCell ref="BG30:BH30"/>
    <mergeCell ref="BI30:BJ30"/>
    <mergeCell ref="BK30:BL30"/>
    <mergeCell ref="BS29:BT29"/>
    <mergeCell ref="BU29:CA29"/>
    <mergeCell ref="CB29:CH29"/>
    <mergeCell ref="B30:C30"/>
    <mergeCell ref="D30:F30"/>
    <mergeCell ref="G30:H30"/>
    <mergeCell ref="K30:L30"/>
    <mergeCell ref="M30:N30"/>
    <mergeCell ref="O30:P30"/>
    <mergeCell ref="Q30:R30"/>
    <mergeCell ref="S30:T30"/>
    <mergeCell ref="U30:V30"/>
    <mergeCell ref="W30:X30"/>
    <mergeCell ref="Y30:Z30"/>
    <mergeCell ref="AA30:AB30"/>
    <mergeCell ref="AC30:AD30"/>
    <mergeCell ref="AE30:AF30"/>
    <mergeCell ref="AG30:AH30"/>
    <mergeCell ref="AI30:AJ30"/>
    <mergeCell ref="AK30:AL30"/>
    <mergeCell ref="AO29:AP29"/>
    <mergeCell ref="AQ29:AR29"/>
    <mergeCell ref="AS29:AT29"/>
    <mergeCell ref="AU29:AV29"/>
    <mergeCell ref="AW29:AX29"/>
    <mergeCell ref="AU28:AV28"/>
    <mergeCell ref="AW28:AX28"/>
    <mergeCell ref="AY28:AZ28"/>
    <mergeCell ref="BA28:BB28"/>
    <mergeCell ref="AY29:AZ29"/>
    <mergeCell ref="BA29:BB29"/>
    <mergeCell ref="BC29:BD29"/>
    <mergeCell ref="BE29:BF29"/>
    <mergeCell ref="BG29:BH29"/>
    <mergeCell ref="BI29:BJ29"/>
    <mergeCell ref="BK29:BL29"/>
    <mergeCell ref="BM29:BN29"/>
    <mergeCell ref="BO29:BQ29"/>
    <mergeCell ref="CB28:CH28"/>
    <mergeCell ref="AS26:AT26"/>
    <mergeCell ref="AU26:AV26"/>
    <mergeCell ref="AW26:AX26"/>
    <mergeCell ref="AY26:AZ26"/>
    <mergeCell ref="BA26:BB26"/>
    <mergeCell ref="BE27:BF27"/>
    <mergeCell ref="B29:C29"/>
    <mergeCell ref="D29:F29"/>
    <mergeCell ref="G29:H29"/>
    <mergeCell ref="K29:L29"/>
    <mergeCell ref="M29:N29"/>
    <mergeCell ref="O29:P29"/>
    <mergeCell ref="Q29:R29"/>
    <mergeCell ref="S29:T29"/>
    <mergeCell ref="U29:V29"/>
    <mergeCell ref="W29:X29"/>
    <mergeCell ref="Y29:Z29"/>
    <mergeCell ref="AA29:AB29"/>
    <mergeCell ref="AC29:AD29"/>
    <mergeCell ref="AE29:AF29"/>
    <mergeCell ref="AG29:AH29"/>
    <mergeCell ref="AI29:AJ29"/>
    <mergeCell ref="AK29:AL29"/>
    <mergeCell ref="AM29:AN29"/>
    <mergeCell ref="W27:X27"/>
    <mergeCell ref="Y27:Z27"/>
    <mergeCell ref="AA27:AB27"/>
    <mergeCell ref="AC27:AD27"/>
    <mergeCell ref="AE27:AF27"/>
    <mergeCell ref="AG27:AH27"/>
    <mergeCell ref="AI27:AJ27"/>
    <mergeCell ref="AK27:AL27"/>
    <mergeCell ref="AM27:AN27"/>
    <mergeCell ref="B27:C27"/>
    <mergeCell ref="D27:F27"/>
    <mergeCell ref="G27:H27"/>
    <mergeCell ref="K27:L27"/>
    <mergeCell ref="M27:N27"/>
    <mergeCell ref="O27:P27"/>
    <mergeCell ref="Q27:R27"/>
    <mergeCell ref="S27:T27"/>
    <mergeCell ref="U27:V27"/>
    <mergeCell ref="BG27:BH27"/>
    <mergeCell ref="BI27:BJ27"/>
    <mergeCell ref="BK27:BL27"/>
    <mergeCell ref="BM27:BN27"/>
    <mergeCell ref="BO27:BQ27"/>
    <mergeCell ref="BS27:BT27"/>
    <mergeCell ref="BU27:CA27"/>
    <mergeCell ref="CB27:CH27"/>
    <mergeCell ref="B28:C28"/>
    <mergeCell ref="D28:F28"/>
    <mergeCell ref="G28:H28"/>
    <mergeCell ref="K28:L28"/>
    <mergeCell ref="M28:N28"/>
    <mergeCell ref="O28:P28"/>
    <mergeCell ref="Q28:R28"/>
    <mergeCell ref="S28:T28"/>
    <mergeCell ref="U28:V28"/>
    <mergeCell ref="W28:X28"/>
    <mergeCell ref="Y28:Z28"/>
    <mergeCell ref="AA28:AB28"/>
    <mergeCell ref="AC28:AD28"/>
    <mergeCell ref="AE28:AF28"/>
    <mergeCell ref="AG28:AH28"/>
    <mergeCell ref="AI28:AJ28"/>
    <mergeCell ref="AO27:AP27"/>
    <mergeCell ref="AQ27:AR27"/>
    <mergeCell ref="AS27:AT27"/>
    <mergeCell ref="AU27:AV27"/>
    <mergeCell ref="AW27:AX27"/>
    <mergeCell ref="AY27:AZ27"/>
    <mergeCell ref="BA27:BB27"/>
    <mergeCell ref="BC27:BD27"/>
    <mergeCell ref="BC28:BD28"/>
    <mergeCell ref="BE28:BF28"/>
    <mergeCell ref="BG28:BH28"/>
    <mergeCell ref="BI28:BJ28"/>
    <mergeCell ref="BK28:BL28"/>
    <mergeCell ref="BM28:BN28"/>
    <mergeCell ref="BO28:BQ28"/>
    <mergeCell ref="BS28:BT28"/>
    <mergeCell ref="BU28:CA28"/>
    <mergeCell ref="AK28:AL28"/>
    <mergeCell ref="AM28:AN28"/>
    <mergeCell ref="AO28:AP28"/>
    <mergeCell ref="AQ28:AR28"/>
    <mergeCell ref="AS28:AT28"/>
    <mergeCell ref="BE25:BF25"/>
    <mergeCell ref="W25:X25"/>
    <mergeCell ref="Y25:Z25"/>
    <mergeCell ref="AA25:AB25"/>
    <mergeCell ref="AC25:AD25"/>
    <mergeCell ref="AE25:AF25"/>
    <mergeCell ref="AG25:AH25"/>
    <mergeCell ref="AI25:AJ25"/>
    <mergeCell ref="AK25:AL25"/>
    <mergeCell ref="AM25:AN25"/>
    <mergeCell ref="B25:C25"/>
    <mergeCell ref="D25:F25"/>
    <mergeCell ref="G25:H25"/>
    <mergeCell ref="K25:L25"/>
    <mergeCell ref="M25:N25"/>
    <mergeCell ref="O25:P25"/>
    <mergeCell ref="Q25:R25"/>
    <mergeCell ref="S25:T25"/>
    <mergeCell ref="U25:V25"/>
    <mergeCell ref="BG25:BH25"/>
    <mergeCell ref="BI25:BJ25"/>
    <mergeCell ref="BK25:BL25"/>
    <mergeCell ref="BM25:BN25"/>
    <mergeCell ref="BO25:BQ25"/>
    <mergeCell ref="BS25:BT25"/>
    <mergeCell ref="BU25:CA25"/>
    <mergeCell ref="CB25:CH25"/>
    <mergeCell ref="B26:C26"/>
    <mergeCell ref="D26:F26"/>
    <mergeCell ref="G26:H26"/>
    <mergeCell ref="K26:L26"/>
    <mergeCell ref="M26:N26"/>
    <mergeCell ref="O26:P26"/>
    <mergeCell ref="Q26:R26"/>
    <mergeCell ref="S26:T26"/>
    <mergeCell ref="U26:V26"/>
    <mergeCell ref="W26:X26"/>
    <mergeCell ref="Y26:Z26"/>
    <mergeCell ref="AA26:AB26"/>
    <mergeCell ref="AC26:AD26"/>
    <mergeCell ref="AE26:AF26"/>
    <mergeCell ref="AG26:AH26"/>
    <mergeCell ref="AI26:AJ26"/>
    <mergeCell ref="AO25:AP25"/>
    <mergeCell ref="AQ25:AR25"/>
    <mergeCell ref="AS25:AT25"/>
    <mergeCell ref="AU25:AV25"/>
    <mergeCell ref="AW25:AX25"/>
    <mergeCell ref="AY25:AZ25"/>
    <mergeCell ref="BA25:BB25"/>
    <mergeCell ref="BC25:BD25"/>
    <mergeCell ref="BC26:BD26"/>
    <mergeCell ref="BE26:BF26"/>
    <mergeCell ref="BG26:BH26"/>
    <mergeCell ref="BI26:BJ26"/>
    <mergeCell ref="BK26:BL26"/>
    <mergeCell ref="BM26:BN26"/>
    <mergeCell ref="BO26:BQ26"/>
    <mergeCell ref="BS26:BT26"/>
    <mergeCell ref="BU26:CA26"/>
    <mergeCell ref="AK26:AL26"/>
    <mergeCell ref="AM26:AN26"/>
    <mergeCell ref="AO26:AP26"/>
    <mergeCell ref="AQ26:AR26"/>
    <mergeCell ref="B24:C24"/>
    <mergeCell ref="D24:F24"/>
    <mergeCell ref="G24:H24"/>
    <mergeCell ref="K24:L24"/>
    <mergeCell ref="M24:N24"/>
    <mergeCell ref="O24:P24"/>
    <mergeCell ref="Q24:R24"/>
    <mergeCell ref="S24:T24"/>
    <mergeCell ref="U24:V24"/>
    <mergeCell ref="W24:X24"/>
    <mergeCell ref="Y24:Z24"/>
    <mergeCell ref="AA24:AB24"/>
    <mergeCell ref="AC24:AD24"/>
    <mergeCell ref="AE24:AF24"/>
    <mergeCell ref="AG24:AH24"/>
    <mergeCell ref="AI24:AJ24"/>
    <mergeCell ref="AO23:AP23"/>
    <mergeCell ref="AQ23:AR23"/>
    <mergeCell ref="AS23:AT23"/>
    <mergeCell ref="AU23:AV23"/>
    <mergeCell ref="AW23:AX23"/>
    <mergeCell ref="AY23:AZ23"/>
    <mergeCell ref="BA23:BB23"/>
    <mergeCell ref="BC23:BD23"/>
    <mergeCell ref="BC24:BD24"/>
    <mergeCell ref="BE24:BF24"/>
    <mergeCell ref="BG24:BH24"/>
    <mergeCell ref="BI24:BJ24"/>
    <mergeCell ref="BK24:BL24"/>
    <mergeCell ref="BM24:BN24"/>
    <mergeCell ref="BO24:BQ24"/>
    <mergeCell ref="BS24:BT24"/>
    <mergeCell ref="BU24:CA24"/>
    <mergeCell ref="AK24:AL24"/>
    <mergeCell ref="AM24:AN24"/>
    <mergeCell ref="AO24:AP24"/>
    <mergeCell ref="AQ24:AR24"/>
    <mergeCell ref="AS24:AT24"/>
    <mergeCell ref="AU24:AV24"/>
    <mergeCell ref="AW24:AX24"/>
    <mergeCell ref="AY24:AZ24"/>
    <mergeCell ref="BA24:BB24"/>
    <mergeCell ref="CB20:CH20"/>
    <mergeCell ref="CB21:CH21"/>
    <mergeCell ref="CB22:CH22"/>
    <mergeCell ref="CB14:CH14"/>
    <mergeCell ref="CB15:CH15"/>
    <mergeCell ref="CB16:CH16"/>
    <mergeCell ref="CB17:CH17"/>
    <mergeCell ref="CB18:CH18"/>
    <mergeCell ref="BA19:BB19"/>
    <mergeCell ref="BC19:BD19"/>
    <mergeCell ref="BE18:BF18"/>
    <mergeCell ref="BG18:BH18"/>
    <mergeCell ref="BI18:BJ18"/>
    <mergeCell ref="BK18:BL18"/>
    <mergeCell ref="BM18:BN18"/>
    <mergeCell ref="AU18:AV18"/>
    <mergeCell ref="AW18:AX18"/>
    <mergeCell ref="BE23:BF23"/>
    <mergeCell ref="W23:X23"/>
    <mergeCell ref="Y23:Z23"/>
    <mergeCell ref="AA23:AB23"/>
    <mergeCell ref="AC23:AD23"/>
    <mergeCell ref="AE23:AF23"/>
    <mergeCell ref="AG23:AH23"/>
    <mergeCell ref="AI23:AJ23"/>
    <mergeCell ref="AK23:AL23"/>
    <mergeCell ref="AM23:AN23"/>
    <mergeCell ref="B23:C23"/>
    <mergeCell ref="D23:F23"/>
    <mergeCell ref="G23:H23"/>
    <mergeCell ref="K23:L23"/>
    <mergeCell ref="M23:N23"/>
    <mergeCell ref="O23:P23"/>
    <mergeCell ref="Q23:R23"/>
    <mergeCell ref="S23:T23"/>
    <mergeCell ref="U23:V23"/>
    <mergeCell ref="BG23:BH23"/>
    <mergeCell ref="BI23:BJ23"/>
    <mergeCell ref="BK23:BL23"/>
    <mergeCell ref="BM23:BN23"/>
    <mergeCell ref="BO23:BQ23"/>
    <mergeCell ref="BS23:BT23"/>
    <mergeCell ref="BU23:CA23"/>
    <mergeCell ref="CB23:CH23"/>
    <mergeCell ref="BC14:BD14"/>
    <mergeCell ref="AU17:AV17"/>
    <mergeCell ref="AW17:AX17"/>
    <mergeCell ref="AY17:AZ17"/>
    <mergeCell ref="BA17:BB17"/>
    <mergeCell ref="BC17:BD17"/>
    <mergeCell ref="BK15:BL15"/>
    <mergeCell ref="AC14:AD14"/>
    <mergeCell ref="AA15:AB15"/>
    <mergeCell ref="AC15:AD15"/>
    <mergeCell ref="AA16:AB16"/>
    <mergeCell ref="AC16:AD16"/>
    <mergeCell ref="BU19:CA19"/>
    <mergeCell ref="BU20:CA20"/>
    <mergeCell ref="BU21:CA21"/>
    <mergeCell ref="BU22:CA22"/>
    <mergeCell ref="BU14:CA14"/>
    <mergeCell ref="AQ14:AR14"/>
    <mergeCell ref="AQ15:AR15"/>
    <mergeCell ref="AQ16:AR16"/>
    <mergeCell ref="BK11:BN11"/>
    <mergeCell ref="BE12:BF12"/>
    <mergeCell ref="BG12:BH12"/>
    <mergeCell ref="BI12:BJ12"/>
    <mergeCell ref="BK12:BL12"/>
    <mergeCell ref="BM12:BN12"/>
    <mergeCell ref="AU12:AV12"/>
    <mergeCell ref="AW12:AX12"/>
    <mergeCell ref="AY12:AZ12"/>
    <mergeCell ref="BA12:BB12"/>
    <mergeCell ref="BC12:BD12"/>
    <mergeCell ref="BE13:BF13"/>
    <mergeCell ref="BG13:BH13"/>
    <mergeCell ref="BI13:BJ13"/>
    <mergeCell ref="BK13:BL13"/>
    <mergeCell ref="BM13:BN13"/>
    <mergeCell ref="AM16:AN16"/>
    <mergeCell ref="CB24:CH24"/>
    <mergeCell ref="CB26:CH26"/>
    <mergeCell ref="BS1:BT1"/>
    <mergeCell ref="BU1:CA1"/>
    <mergeCell ref="CB1:CH1"/>
    <mergeCell ref="CB12:CH12"/>
    <mergeCell ref="CB13:CH13"/>
    <mergeCell ref="BG1:BH1"/>
    <mergeCell ref="BI1:BJ1"/>
    <mergeCell ref="BK1:BL1"/>
    <mergeCell ref="BM1:BN1"/>
    <mergeCell ref="BO1:BQ1"/>
    <mergeCell ref="BS13:BT13"/>
    <mergeCell ref="BU13:CA13"/>
    <mergeCell ref="AW1:AX1"/>
    <mergeCell ref="AY1:AZ1"/>
    <mergeCell ref="BA1:BB1"/>
    <mergeCell ref="BC1:BD1"/>
    <mergeCell ref="BE1:BF1"/>
    <mergeCell ref="AM1:AN1"/>
    <mergeCell ref="AO1:AP1"/>
    <mergeCell ref="AQ1:AR1"/>
    <mergeCell ref="AS1:AT1"/>
    <mergeCell ref="AU1:AV1"/>
    <mergeCell ref="AU20:AV20"/>
    <mergeCell ref="AW20:AX20"/>
    <mergeCell ref="AY20:AZ20"/>
    <mergeCell ref="BA20:BB20"/>
    <mergeCell ref="BC20:BD20"/>
    <mergeCell ref="BE21:BF21"/>
    <mergeCell ref="BG21:BH21"/>
    <mergeCell ref="BI21:BJ21"/>
    <mergeCell ref="BE19:BF19"/>
    <mergeCell ref="BG19:BH19"/>
    <mergeCell ref="BI19:BJ19"/>
    <mergeCell ref="BK19:BL19"/>
    <mergeCell ref="BM19:BN19"/>
    <mergeCell ref="AU19:AV19"/>
    <mergeCell ref="AW19:AX19"/>
    <mergeCell ref="AY19:AZ19"/>
    <mergeCell ref="AU11:AX11"/>
    <mergeCell ref="AY11:BB11"/>
    <mergeCell ref="BC11:BF11"/>
    <mergeCell ref="BG11:BJ11"/>
    <mergeCell ref="BM17:BN17"/>
    <mergeCell ref="AM11:AP11"/>
    <mergeCell ref="AM12:AN12"/>
    <mergeCell ref="AC1:AD1"/>
    <mergeCell ref="AE1:AF1"/>
    <mergeCell ref="AG1:AH1"/>
    <mergeCell ref="AI1:AJ1"/>
    <mergeCell ref="AK1:AL1"/>
    <mergeCell ref="S1:T1"/>
    <mergeCell ref="BE22:BF22"/>
    <mergeCell ref="BG22:BH22"/>
    <mergeCell ref="BI22:BJ22"/>
    <mergeCell ref="BK22:BL22"/>
    <mergeCell ref="BM22:BN22"/>
    <mergeCell ref="AU22:AV22"/>
    <mergeCell ref="AW22:AX22"/>
    <mergeCell ref="AY22:AZ22"/>
    <mergeCell ref="BA22:BB22"/>
    <mergeCell ref="BC22:BD22"/>
    <mergeCell ref="BO12:BQ12"/>
    <mergeCell ref="BS12:BT12"/>
    <mergeCell ref="BU12:CA12"/>
    <mergeCell ref="BO13:BQ13"/>
    <mergeCell ref="CB19:CH19"/>
    <mergeCell ref="AQ11:AT11"/>
    <mergeCell ref="AS12:AT12"/>
    <mergeCell ref="AS13:AT13"/>
    <mergeCell ref="AS14:AT14"/>
    <mergeCell ref="AS15:AT15"/>
    <mergeCell ref="AS16:AT16"/>
    <mergeCell ref="AS17:AT17"/>
    <mergeCell ref="AS18:AT18"/>
    <mergeCell ref="AS19:AT19"/>
    <mergeCell ref="AY18:AZ18"/>
    <mergeCell ref="BA18:BB18"/>
    <mergeCell ref="BC18:BD18"/>
    <mergeCell ref="BE17:BF17"/>
    <mergeCell ref="BG17:BH17"/>
    <mergeCell ref="BI17:BJ17"/>
    <mergeCell ref="BK17:BL17"/>
    <mergeCell ref="BC15:BD15"/>
    <mergeCell ref="BE16:BF16"/>
    <mergeCell ref="BG16:BH16"/>
    <mergeCell ref="BI16:BJ16"/>
    <mergeCell ref="BK16:BL16"/>
    <mergeCell ref="BM16:BN16"/>
    <mergeCell ref="AU16:AV16"/>
    <mergeCell ref="AW16:AX16"/>
    <mergeCell ref="AY16:AZ16"/>
    <mergeCell ref="BA16:BB16"/>
    <mergeCell ref="BC16:BD16"/>
    <mergeCell ref="U1:V1"/>
    <mergeCell ref="W1:X1"/>
    <mergeCell ref="Y1:Z1"/>
    <mergeCell ref="AA1:AB1"/>
    <mergeCell ref="BK21:BL21"/>
    <mergeCell ref="BM21:BN21"/>
    <mergeCell ref="AU21:AV21"/>
    <mergeCell ref="AW21:AX21"/>
    <mergeCell ref="AY21:AZ21"/>
    <mergeCell ref="BA21:BB21"/>
    <mergeCell ref="BC21:BD21"/>
    <mergeCell ref="BE20:BF20"/>
    <mergeCell ref="BG20:BH20"/>
    <mergeCell ref="BI20:BJ20"/>
    <mergeCell ref="BK20:BL20"/>
    <mergeCell ref="BM20:BN20"/>
    <mergeCell ref="AO12:AP12"/>
    <mergeCell ref="AM13:AN13"/>
    <mergeCell ref="AO13:AP13"/>
    <mergeCell ref="AM14:AN14"/>
    <mergeCell ref="AO14:AP14"/>
    <mergeCell ref="AM15:AN15"/>
    <mergeCell ref="AO15:AP15"/>
    <mergeCell ref="AG22:AH22"/>
    <mergeCell ref="AI11:AL11"/>
    <mergeCell ref="AI12:AJ12"/>
    <mergeCell ref="AK12:AL12"/>
    <mergeCell ref="AI13:AJ13"/>
    <mergeCell ref="AK13:AL13"/>
    <mergeCell ref="AI14:AJ14"/>
    <mergeCell ref="AK14:AL14"/>
    <mergeCell ref="AI15:AJ15"/>
    <mergeCell ref="AK15:AL15"/>
    <mergeCell ref="AI16:AJ16"/>
    <mergeCell ref="AK16:AL16"/>
    <mergeCell ref="AI17:AJ17"/>
    <mergeCell ref="AK17:AL17"/>
    <mergeCell ref="AI18:AJ18"/>
    <mergeCell ref="AK18:AL18"/>
    <mergeCell ref="AE11:AH11"/>
    <mergeCell ref="AE12:AF12"/>
    <mergeCell ref="AG12:AH12"/>
    <mergeCell ref="AE13:AF13"/>
    <mergeCell ref="AG13:AH13"/>
    <mergeCell ref="AO21:AP21"/>
    <mergeCell ref="AI21:AJ21"/>
    <mergeCell ref="AK21:AL21"/>
    <mergeCell ref="AM20:AN20"/>
    <mergeCell ref="AO20:AP20"/>
    <mergeCell ref="AM22:AN22"/>
    <mergeCell ref="AO22:AP22"/>
    <mergeCell ref="AM21:AN21"/>
    <mergeCell ref="AO16:AP16"/>
    <mergeCell ref="AM17:AN17"/>
    <mergeCell ref="AO17:AP17"/>
    <mergeCell ref="AM18:AN18"/>
    <mergeCell ref="AI19:AJ19"/>
    <mergeCell ref="AK19:AL19"/>
    <mergeCell ref="AE14:AF14"/>
    <mergeCell ref="AE15:AF15"/>
    <mergeCell ref="AE16:AF16"/>
    <mergeCell ref="AE17:AF17"/>
    <mergeCell ref="AE18:AF18"/>
    <mergeCell ref="AG14:AH14"/>
    <mergeCell ref="AG15:AH15"/>
    <mergeCell ref="AG16:AH16"/>
    <mergeCell ref="AG17:AH17"/>
    <mergeCell ref="AG18:AH18"/>
    <mergeCell ref="AE19:AF19"/>
    <mergeCell ref="AG19:AH19"/>
    <mergeCell ref="AE20:AF20"/>
    <mergeCell ref="AG20:AH20"/>
    <mergeCell ref="AE21:AF21"/>
    <mergeCell ref="AG21:AH21"/>
    <mergeCell ref="AU13:AV13"/>
    <mergeCell ref="AW13:AX13"/>
    <mergeCell ref="AY13:AZ13"/>
    <mergeCell ref="BA13:BB13"/>
    <mergeCell ref="BC13:BD13"/>
    <mergeCell ref="BE14:BF14"/>
    <mergeCell ref="BG14:BH14"/>
    <mergeCell ref="BI14:BJ14"/>
    <mergeCell ref="BK14:BL14"/>
    <mergeCell ref="AU14:AV14"/>
    <mergeCell ref="AW14:AX14"/>
    <mergeCell ref="AY14:AZ14"/>
    <mergeCell ref="BA14:BB14"/>
    <mergeCell ref="U18:V18"/>
    <mergeCell ref="U19:V19"/>
    <mergeCell ref="U20:V20"/>
    <mergeCell ref="U21:V21"/>
    <mergeCell ref="U22:V22"/>
    <mergeCell ref="S17:T17"/>
    <mergeCell ref="S18:T18"/>
    <mergeCell ref="S19:T19"/>
    <mergeCell ref="S20:T20"/>
    <mergeCell ref="S21:T21"/>
    <mergeCell ref="S12:T12"/>
    <mergeCell ref="S13:T13"/>
    <mergeCell ref="S14:T14"/>
    <mergeCell ref="S15:T15"/>
    <mergeCell ref="S16:T16"/>
    <mergeCell ref="AA11:AD11"/>
    <mergeCell ref="AA12:AB12"/>
    <mergeCell ref="AC12:AD12"/>
    <mergeCell ref="AA13:AB13"/>
    <mergeCell ref="AC13:AD13"/>
    <mergeCell ref="W20:X20"/>
    <mergeCell ref="Y20:Z20"/>
    <mergeCell ref="W21:X21"/>
    <mergeCell ref="Y21:Z21"/>
    <mergeCell ref="W22:X22"/>
    <mergeCell ref="Y22:Z22"/>
    <mergeCell ref="W17:X17"/>
    <mergeCell ref="Y17:Z17"/>
    <mergeCell ref="W18:X18"/>
    <mergeCell ref="Y18:Z18"/>
    <mergeCell ref="W19:X19"/>
    <mergeCell ref="Y19:Z19"/>
    <mergeCell ref="W14:X14"/>
    <mergeCell ref="Y14:Z14"/>
    <mergeCell ref="W15:X15"/>
    <mergeCell ref="Y15:Z15"/>
    <mergeCell ref="W16:X16"/>
    <mergeCell ref="Y16:Z16"/>
    <mergeCell ref="AA20:AB20"/>
    <mergeCell ref="AC20:AD20"/>
    <mergeCell ref="AA21:AB21"/>
    <mergeCell ref="AC21:AD21"/>
    <mergeCell ref="AA22:AB22"/>
    <mergeCell ref="AC22:AD22"/>
    <mergeCell ref="AA17:AB17"/>
    <mergeCell ref="AC17:AD17"/>
    <mergeCell ref="AA18:AB18"/>
    <mergeCell ref="AC18:AD18"/>
    <mergeCell ref="AA19:AB19"/>
    <mergeCell ref="AC19:AD19"/>
    <mergeCell ref="AA14:AB14"/>
    <mergeCell ref="Q12:R12"/>
    <mergeCell ref="AQ19:AR19"/>
    <mergeCell ref="AO18:AP18"/>
    <mergeCell ref="AM19:AN19"/>
    <mergeCell ref="AO19:AP19"/>
    <mergeCell ref="AQ12:AR12"/>
    <mergeCell ref="AQ13:AR13"/>
    <mergeCell ref="K13:L13"/>
    <mergeCell ref="K14:L14"/>
    <mergeCell ref="K15:L15"/>
    <mergeCell ref="K16:L16"/>
    <mergeCell ref="K17:L17"/>
    <mergeCell ref="K18:L18"/>
    <mergeCell ref="BO19:BQ19"/>
    <mergeCell ref="BO20:BQ20"/>
    <mergeCell ref="BO21:BQ21"/>
    <mergeCell ref="BO22:BQ22"/>
    <mergeCell ref="K20:L20"/>
    <mergeCell ref="K21:L21"/>
    <mergeCell ref="Q18:R18"/>
    <mergeCell ref="Q19:R19"/>
    <mergeCell ref="Q20:R20"/>
    <mergeCell ref="Q21:R21"/>
    <mergeCell ref="Q22:R22"/>
    <mergeCell ref="Q13:R13"/>
    <mergeCell ref="Q14:R14"/>
    <mergeCell ref="Q15:R15"/>
    <mergeCell ref="Q16:R16"/>
    <mergeCell ref="Q17:R17"/>
    <mergeCell ref="K19:L19"/>
    <mergeCell ref="V9:Y9"/>
    <mergeCell ref="AA9:AE9"/>
    <mergeCell ref="AF9:AQ9"/>
    <mergeCell ref="M18:N18"/>
    <mergeCell ref="M19:N19"/>
    <mergeCell ref="M20:N20"/>
    <mergeCell ref="M21:N21"/>
    <mergeCell ref="M22:N22"/>
    <mergeCell ref="M13:N13"/>
    <mergeCell ref="M14:N14"/>
    <mergeCell ref="M15:N15"/>
    <mergeCell ref="M16:N16"/>
    <mergeCell ref="M17:N17"/>
    <mergeCell ref="O18:P18"/>
    <mergeCell ref="O19:P19"/>
    <mergeCell ref="O20:P20"/>
    <mergeCell ref="O21:P21"/>
    <mergeCell ref="O22:P22"/>
    <mergeCell ref="O13:P13"/>
    <mergeCell ref="O14:P14"/>
    <mergeCell ref="O15:P15"/>
    <mergeCell ref="S11:V11"/>
    <mergeCell ref="W11:Z11"/>
    <mergeCell ref="W12:X12"/>
    <mergeCell ref="Y12:Z12"/>
    <mergeCell ref="W13:X13"/>
    <mergeCell ref="Y13:Z13"/>
    <mergeCell ref="S22:T22"/>
    <mergeCell ref="U12:V12"/>
    <mergeCell ref="U13:V13"/>
    <mergeCell ref="U14:V14"/>
    <mergeCell ref="U15:V15"/>
    <mergeCell ref="U16:V16"/>
    <mergeCell ref="U17:V17"/>
    <mergeCell ref="AQ17:AR17"/>
    <mergeCell ref="AQ18:AR18"/>
    <mergeCell ref="BU15:CA15"/>
    <mergeCell ref="BU16:CA16"/>
    <mergeCell ref="BU17:CA17"/>
    <mergeCell ref="BU18:CA18"/>
    <mergeCell ref="BO14:BQ14"/>
    <mergeCell ref="BO15:BQ15"/>
    <mergeCell ref="BO16:BQ16"/>
    <mergeCell ref="BO17:BQ17"/>
    <mergeCell ref="BO18:BQ18"/>
    <mergeCell ref="BS14:BT14"/>
    <mergeCell ref="BS15:BT15"/>
    <mergeCell ref="BS16:BT16"/>
    <mergeCell ref="BS17:BT17"/>
    <mergeCell ref="BS18:BT18"/>
    <mergeCell ref="BM14:BN14"/>
    <mergeCell ref="BE15:BF15"/>
    <mergeCell ref="BG15:BH15"/>
    <mergeCell ref="BI15:BJ15"/>
    <mergeCell ref="BS19:BT19"/>
    <mergeCell ref="BS20:BT20"/>
    <mergeCell ref="BS21:BT21"/>
    <mergeCell ref="BS22:BT22"/>
    <mergeCell ref="AE22:AF22"/>
    <mergeCell ref="AI22:AJ22"/>
    <mergeCell ref="AK22:AL22"/>
    <mergeCell ref="AI20:AJ20"/>
    <mergeCell ref="AK20:AL20"/>
    <mergeCell ref="AS20:AT20"/>
    <mergeCell ref="AS21:AT21"/>
    <mergeCell ref="AS22:AT22"/>
    <mergeCell ref="AQ20:AR20"/>
    <mergeCell ref="AQ21:AR21"/>
    <mergeCell ref="AQ22:AR22"/>
    <mergeCell ref="BM15:BN15"/>
    <mergeCell ref="AU15:AV15"/>
    <mergeCell ref="AW15:AX15"/>
    <mergeCell ref="AY15:AZ15"/>
    <mergeCell ref="BA15:BB15"/>
    <mergeCell ref="D12:F12"/>
    <mergeCell ref="G12:H12"/>
    <mergeCell ref="B13:C13"/>
    <mergeCell ref="D13:F13"/>
    <mergeCell ref="G13:H13"/>
    <mergeCell ref="A4:AQ4"/>
    <mergeCell ref="A5:M5"/>
    <mergeCell ref="N5:Y5"/>
    <mergeCell ref="AA5:AE5"/>
    <mergeCell ref="AF5:AQ5"/>
    <mergeCell ref="A10:AQ10"/>
    <mergeCell ref="A6:M6"/>
    <mergeCell ref="N6:Y6"/>
    <mergeCell ref="AA6:AE6"/>
    <mergeCell ref="AF6:AQ6"/>
    <mergeCell ref="A7:M8"/>
    <mergeCell ref="N7:Y8"/>
    <mergeCell ref="AA7:AE7"/>
    <mergeCell ref="AF7:AQ7"/>
    <mergeCell ref="AA8:AE8"/>
    <mergeCell ref="AF8:AQ8"/>
    <mergeCell ref="A9:M9"/>
    <mergeCell ref="N9:U9"/>
    <mergeCell ref="K22:L22"/>
    <mergeCell ref="B22:C22"/>
    <mergeCell ref="D22:F22"/>
    <mergeCell ref="G22:H22"/>
    <mergeCell ref="B1:C1"/>
    <mergeCell ref="D1:F1"/>
    <mergeCell ref="G1:H1"/>
    <mergeCell ref="B20:C20"/>
    <mergeCell ref="D20:F20"/>
    <mergeCell ref="G20:H20"/>
    <mergeCell ref="B21:C21"/>
    <mergeCell ref="D21:F21"/>
    <mergeCell ref="G21:H21"/>
    <mergeCell ref="B18:C18"/>
    <mergeCell ref="D18:F18"/>
    <mergeCell ref="G18:H18"/>
    <mergeCell ref="B19:C19"/>
    <mergeCell ref="D19:F19"/>
    <mergeCell ref="G19:H19"/>
    <mergeCell ref="B16:C16"/>
    <mergeCell ref="D16:F16"/>
    <mergeCell ref="G16:H16"/>
    <mergeCell ref="B17:C17"/>
    <mergeCell ref="D17:F17"/>
    <mergeCell ref="G17:H17"/>
    <mergeCell ref="B14:C14"/>
    <mergeCell ref="D14:F14"/>
    <mergeCell ref="G14:H14"/>
    <mergeCell ref="B15:C15"/>
    <mergeCell ref="D15:F15"/>
    <mergeCell ref="G15:H15"/>
    <mergeCell ref="B12:C12"/>
    <mergeCell ref="O16:P16"/>
    <mergeCell ref="O17:P17"/>
    <mergeCell ref="K1:L1"/>
    <mergeCell ref="M1:N1"/>
    <mergeCell ref="O1:P1"/>
    <mergeCell ref="Q1:R1"/>
    <mergeCell ref="K12:L12"/>
    <mergeCell ref="M12:N12"/>
    <mergeCell ref="O12:P12"/>
    <mergeCell ref="AO41:AP41"/>
    <mergeCell ref="AQ41:AR41"/>
    <mergeCell ref="AS41:AT41"/>
    <mergeCell ref="AU41:AV41"/>
    <mergeCell ref="AW41:AX41"/>
    <mergeCell ref="AY41:AZ41"/>
    <mergeCell ref="BA41:BB41"/>
    <mergeCell ref="BC41:BD41"/>
    <mergeCell ref="BE41:BF41"/>
    <mergeCell ref="BG41:BH41"/>
    <mergeCell ref="BI41:BJ41"/>
    <mergeCell ref="BK41:BL41"/>
    <mergeCell ref="BM41:BN41"/>
    <mergeCell ref="BO41:BQ41"/>
    <mergeCell ref="BS41:BT41"/>
    <mergeCell ref="Q41:R41"/>
    <mergeCell ref="Q42:R42"/>
    <mergeCell ref="B41:C41"/>
    <mergeCell ref="D41:F41"/>
    <mergeCell ref="G41:H41"/>
    <mergeCell ref="K41:L41"/>
    <mergeCell ref="M41:N41"/>
    <mergeCell ref="O41:P41"/>
    <mergeCell ref="S41:T41"/>
    <mergeCell ref="U41:V41"/>
    <mergeCell ref="W41:X41"/>
    <mergeCell ref="Y41:Z41"/>
    <mergeCell ref="AA41:AB41"/>
    <mergeCell ref="AC41:AD41"/>
    <mergeCell ref="AE41:AF41"/>
    <mergeCell ref="AG41:AH41"/>
    <mergeCell ref="AI41:AJ41"/>
    <mergeCell ref="BO42:BQ42"/>
    <mergeCell ref="BS42:BT42"/>
    <mergeCell ref="BU42:CA42"/>
    <mergeCell ref="CB42:CH42"/>
    <mergeCell ref="B43:C43"/>
    <mergeCell ref="D43:F43"/>
    <mergeCell ref="G43:H43"/>
    <mergeCell ref="K43:L43"/>
    <mergeCell ref="M43:N43"/>
    <mergeCell ref="O43:P43"/>
    <mergeCell ref="Q43:R43"/>
    <mergeCell ref="S43:T43"/>
    <mergeCell ref="U43:V43"/>
    <mergeCell ref="W43:X43"/>
    <mergeCell ref="Y43:Z43"/>
    <mergeCell ref="AA43:AB43"/>
    <mergeCell ref="AC43:AD43"/>
    <mergeCell ref="AE43:AF43"/>
    <mergeCell ref="AG43:AH43"/>
    <mergeCell ref="AI43:AJ43"/>
    <mergeCell ref="AK43:AL43"/>
    <mergeCell ref="AM43:AN43"/>
    <mergeCell ref="AO43:AP43"/>
    <mergeCell ref="AQ43:AR43"/>
    <mergeCell ref="AS43:AT43"/>
    <mergeCell ref="AU43:AV43"/>
    <mergeCell ref="AW43:AX43"/>
    <mergeCell ref="AY43:AZ43"/>
    <mergeCell ref="BA43:BB43"/>
    <mergeCell ref="BC43:BD43"/>
    <mergeCell ref="BE43:BF43"/>
    <mergeCell ref="BG43:BH43"/>
    <mergeCell ref="BU41:CA41"/>
    <mergeCell ref="CB41:CH41"/>
    <mergeCell ref="B42:C42"/>
    <mergeCell ref="D42:F42"/>
    <mergeCell ref="G42:H42"/>
    <mergeCell ref="K42:L42"/>
    <mergeCell ref="M42:N42"/>
    <mergeCell ref="O42:P42"/>
    <mergeCell ref="S42:T42"/>
    <mergeCell ref="U42:V42"/>
    <mergeCell ref="W42:X42"/>
    <mergeCell ref="Y42:Z42"/>
    <mergeCell ref="AA42:AB42"/>
    <mergeCell ref="AC42:AD42"/>
    <mergeCell ref="AE42:AF42"/>
    <mergeCell ref="AG42:AH42"/>
    <mergeCell ref="AI42:AJ42"/>
    <mergeCell ref="AK42:AL42"/>
    <mergeCell ref="AM42:AN42"/>
    <mergeCell ref="AO42:AP42"/>
    <mergeCell ref="AQ42:AR42"/>
    <mergeCell ref="AS42:AT42"/>
    <mergeCell ref="AU42:AV42"/>
    <mergeCell ref="AW42:AX42"/>
    <mergeCell ref="AY42:AZ42"/>
    <mergeCell ref="BA42:BB42"/>
    <mergeCell ref="BC42:BD42"/>
    <mergeCell ref="BE42:BF42"/>
    <mergeCell ref="BG42:BH42"/>
    <mergeCell ref="BI42:BJ42"/>
    <mergeCell ref="BK42:BL42"/>
    <mergeCell ref="BM42:BN42"/>
    <mergeCell ref="AK41:AL41"/>
    <mergeCell ref="AM41:AN41"/>
    <mergeCell ref="BC44:BD44"/>
    <mergeCell ref="BE44:BF44"/>
    <mergeCell ref="BG44:BH44"/>
    <mergeCell ref="BI44:BJ44"/>
    <mergeCell ref="BK44:BL44"/>
    <mergeCell ref="BM44:BN44"/>
    <mergeCell ref="BO44:BQ44"/>
    <mergeCell ref="BS44:BT44"/>
    <mergeCell ref="BU44:CA44"/>
    <mergeCell ref="CB44:CH44"/>
    <mergeCell ref="B45:C45"/>
    <mergeCell ref="D45:F45"/>
    <mergeCell ref="G45:H45"/>
    <mergeCell ref="K45:L45"/>
    <mergeCell ref="M45:N45"/>
    <mergeCell ref="O45:P45"/>
    <mergeCell ref="Q45:R45"/>
    <mergeCell ref="S45:T45"/>
    <mergeCell ref="U45:V45"/>
    <mergeCell ref="W45:X45"/>
    <mergeCell ref="Y45:Z45"/>
    <mergeCell ref="AA45:AB45"/>
    <mergeCell ref="AC45:AD45"/>
    <mergeCell ref="AE45:AF45"/>
    <mergeCell ref="AG45:AH45"/>
    <mergeCell ref="AI45:AJ45"/>
    <mergeCell ref="AK45:AL45"/>
    <mergeCell ref="AM45:AN45"/>
    <mergeCell ref="AO45:AP45"/>
    <mergeCell ref="AQ45:AR45"/>
    <mergeCell ref="AS45:AT45"/>
    <mergeCell ref="AU45:AV45"/>
    <mergeCell ref="BI43:BJ43"/>
    <mergeCell ref="BK43:BL43"/>
    <mergeCell ref="BM43:BN43"/>
    <mergeCell ref="BO43:BQ43"/>
    <mergeCell ref="BS43:BT43"/>
    <mergeCell ref="BU43:CA43"/>
    <mergeCell ref="CB43:CH43"/>
    <mergeCell ref="B44:C44"/>
    <mergeCell ref="D44:F44"/>
    <mergeCell ref="G44:H44"/>
    <mergeCell ref="K44:L44"/>
    <mergeCell ref="M44:N44"/>
    <mergeCell ref="O44:P44"/>
    <mergeCell ref="Q44:R44"/>
    <mergeCell ref="S44:T44"/>
    <mergeCell ref="U44:V44"/>
    <mergeCell ref="W44:X44"/>
    <mergeCell ref="Y44:Z44"/>
    <mergeCell ref="AA44:AB44"/>
    <mergeCell ref="AC44:AD44"/>
    <mergeCell ref="AE44:AF44"/>
    <mergeCell ref="AG44:AH44"/>
    <mergeCell ref="AI44:AJ44"/>
    <mergeCell ref="AK44:AL44"/>
    <mergeCell ref="AM44:AN44"/>
    <mergeCell ref="AO44:AP44"/>
    <mergeCell ref="AQ44:AR44"/>
    <mergeCell ref="AS44:AT44"/>
    <mergeCell ref="AU44:AV44"/>
    <mergeCell ref="AW44:AX44"/>
    <mergeCell ref="AY44:AZ44"/>
    <mergeCell ref="BA44:BB44"/>
    <mergeCell ref="B47:C47"/>
    <mergeCell ref="D47:F47"/>
    <mergeCell ref="G47:H47"/>
    <mergeCell ref="K47:L47"/>
    <mergeCell ref="M47:N47"/>
    <mergeCell ref="O47:P47"/>
    <mergeCell ref="Q47:R47"/>
    <mergeCell ref="S47:T47"/>
    <mergeCell ref="U47:V47"/>
    <mergeCell ref="W47:X47"/>
    <mergeCell ref="Y47:Z47"/>
    <mergeCell ref="AA47:AB47"/>
    <mergeCell ref="AC47:AD47"/>
    <mergeCell ref="AE47:AF47"/>
    <mergeCell ref="AG47:AH47"/>
    <mergeCell ref="AI47:AJ47"/>
    <mergeCell ref="AW45:AX45"/>
    <mergeCell ref="AY45:AZ45"/>
    <mergeCell ref="BA45:BB45"/>
    <mergeCell ref="BC45:BD45"/>
    <mergeCell ref="BE45:BF45"/>
    <mergeCell ref="BG45:BH45"/>
    <mergeCell ref="BI45:BJ45"/>
    <mergeCell ref="BK45:BL45"/>
    <mergeCell ref="BM45:BN45"/>
    <mergeCell ref="BO45:BQ45"/>
    <mergeCell ref="BS45:BT45"/>
    <mergeCell ref="BU45:CA45"/>
    <mergeCell ref="CB45:CH45"/>
    <mergeCell ref="B46:C46"/>
    <mergeCell ref="D46:F46"/>
    <mergeCell ref="G46:H46"/>
    <mergeCell ref="K46:L46"/>
    <mergeCell ref="M46:N46"/>
    <mergeCell ref="O46:P46"/>
    <mergeCell ref="Q46:R46"/>
    <mergeCell ref="S46:T46"/>
    <mergeCell ref="U46:V46"/>
    <mergeCell ref="W46:X46"/>
    <mergeCell ref="Y46:Z46"/>
    <mergeCell ref="AA46:AB46"/>
    <mergeCell ref="AC46:AD46"/>
    <mergeCell ref="AE46:AF46"/>
    <mergeCell ref="AG46:AH46"/>
    <mergeCell ref="AI46:AJ46"/>
    <mergeCell ref="AK46:AL46"/>
    <mergeCell ref="AM46:AN46"/>
    <mergeCell ref="AO46:AP46"/>
    <mergeCell ref="AK47:AL47"/>
    <mergeCell ref="AM47:AN47"/>
    <mergeCell ref="AO47:AP47"/>
    <mergeCell ref="AQ47:AR47"/>
    <mergeCell ref="AS47:AT47"/>
    <mergeCell ref="AU47:AV47"/>
    <mergeCell ref="AW47:AX47"/>
    <mergeCell ref="AY47:AZ47"/>
    <mergeCell ref="BA47:BB47"/>
    <mergeCell ref="BC47:BD47"/>
    <mergeCell ref="BE47:BF47"/>
    <mergeCell ref="BG47:BH47"/>
    <mergeCell ref="BI47:BJ47"/>
    <mergeCell ref="BK47:BL47"/>
    <mergeCell ref="BM47:BN47"/>
    <mergeCell ref="BO47:BQ47"/>
    <mergeCell ref="BS47:BT47"/>
    <mergeCell ref="AQ46:AR46"/>
    <mergeCell ref="AS46:AT46"/>
    <mergeCell ref="AU46:AV46"/>
    <mergeCell ref="AW46:AX46"/>
    <mergeCell ref="AY46:AZ46"/>
    <mergeCell ref="BA46:BB46"/>
    <mergeCell ref="BC46:BD46"/>
    <mergeCell ref="BE46:BF46"/>
    <mergeCell ref="BG46:BH46"/>
    <mergeCell ref="BI46:BJ46"/>
    <mergeCell ref="BK46:BL46"/>
    <mergeCell ref="BM46:BN46"/>
    <mergeCell ref="BO46:BQ46"/>
    <mergeCell ref="BS46:BT46"/>
    <mergeCell ref="BU46:CA46"/>
    <mergeCell ref="CB46:CH46"/>
    <mergeCell ref="BM48:BN48"/>
    <mergeCell ref="BO48:BQ48"/>
    <mergeCell ref="BS48:BT48"/>
    <mergeCell ref="BU48:CA48"/>
    <mergeCell ref="CB48:CH48"/>
    <mergeCell ref="B49:C49"/>
    <mergeCell ref="D49:F49"/>
    <mergeCell ref="G49:H49"/>
    <mergeCell ref="K49:L49"/>
    <mergeCell ref="M49:N49"/>
    <mergeCell ref="O49:P49"/>
    <mergeCell ref="Q49:R49"/>
    <mergeCell ref="S49:T49"/>
    <mergeCell ref="U49:V49"/>
    <mergeCell ref="W49:X49"/>
    <mergeCell ref="Y49:Z49"/>
    <mergeCell ref="AA49:AB49"/>
    <mergeCell ref="AC49:AD49"/>
    <mergeCell ref="AE49:AF49"/>
    <mergeCell ref="AG49:AH49"/>
    <mergeCell ref="AI49:AJ49"/>
    <mergeCell ref="AK49:AL49"/>
    <mergeCell ref="AM49:AN49"/>
    <mergeCell ref="AO49:AP49"/>
    <mergeCell ref="AQ49:AR49"/>
    <mergeCell ref="AS49:AT49"/>
    <mergeCell ref="AU49:AV49"/>
    <mergeCell ref="AW49:AX49"/>
    <mergeCell ref="AY49:AZ49"/>
    <mergeCell ref="BA49:BB49"/>
    <mergeCell ref="BC49:BD49"/>
    <mergeCell ref="BE49:BF49"/>
    <mergeCell ref="BU47:CA47"/>
    <mergeCell ref="CB47:CH47"/>
    <mergeCell ref="B48:C48"/>
    <mergeCell ref="D48:F48"/>
    <mergeCell ref="G48:H48"/>
    <mergeCell ref="K48:L48"/>
    <mergeCell ref="M48:N48"/>
    <mergeCell ref="O48:P48"/>
    <mergeCell ref="Q48:R48"/>
    <mergeCell ref="S48:T48"/>
    <mergeCell ref="U48:V48"/>
    <mergeCell ref="W48:X48"/>
    <mergeCell ref="Y48:Z48"/>
    <mergeCell ref="AA48:AB48"/>
    <mergeCell ref="AC48:AD48"/>
    <mergeCell ref="AE48:AF48"/>
    <mergeCell ref="AG48:AH48"/>
    <mergeCell ref="AI48:AJ48"/>
    <mergeCell ref="AK48:AL48"/>
    <mergeCell ref="AM48:AN48"/>
    <mergeCell ref="AO48:AP48"/>
    <mergeCell ref="AQ48:AR48"/>
    <mergeCell ref="AS48:AT48"/>
    <mergeCell ref="AU48:AV48"/>
    <mergeCell ref="AW48:AX48"/>
    <mergeCell ref="AY48:AZ48"/>
    <mergeCell ref="BA48:BB48"/>
    <mergeCell ref="BC48:BD48"/>
    <mergeCell ref="BE48:BF48"/>
    <mergeCell ref="BG48:BH48"/>
    <mergeCell ref="BI48:BJ48"/>
    <mergeCell ref="BK48:BL48"/>
    <mergeCell ref="BA50:BB50"/>
    <mergeCell ref="BC50:BD50"/>
    <mergeCell ref="BE50:BF50"/>
    <mergeCell ref="BG50:BH50"/>
    <mergeCell ref="BI50:BJ50"/>
    <mergeCell ref="BK50:BL50"/>
    <mergeCell ref="BM50:BN50"/>
    <mergeCell ref="BO50:BQ50"/>
    <mergeCell ref="BS50:BT50"/>
    <mergeCell ref="BU50:CA50"/>
    <mergeCell ref="CB50:CH50"/>
    <mergeCell ref="B51:C51"/>
    <mergeCell ref="D51:F51"/>
    <mergeCell ref="G51:H51"/>
    <mergeCell ref="K51:L51"/>
    <mergeCell ref="M51:N51"/>
    <mergeCell ref="O51:P51"/>
    <mergeCell ref="Q51:R51"/>
    <mergeCell ref="S51:T51"/>
    <mergeCell ref="U51:V51"/>
    <mergeCell ref="W51:X51"/>
    <mergeCell ref="Y51:Z51"/>
    <mergeCell ref="AA51:AB51"/>
    <mergeCell ref="AC51:AD51"/>
    <mergeCell ref="AE51:AF51"/>
    <mergeCell ref="AG51:AH51"/>
    <mergeCell ref="AI51:AJ51"/>
    <mergeCell ref="AK51:AL51"/>
    <mergeCell ref="AM51:AN51"/>
    <mergeCell ref="AO51:AP51"/>
    <mergeCell ref="AQ51:AR51"/>
    <mergeCell ref="AS51:AT51"/>
    <mergeCell ref="BG49:BH49"/>
    <mergeCell ref="BI49:BJ49"/>
    <mergeCell ref="BK49:BL49"/>
    <mergeCell ref="BM49:BN49"/>
    <mergeCell ref="BO49:BQ49"/>
    <mergeCell ref="BS49:BT49"/>
    <mergeCell ref="BU49:CA49"/>
    <mergeCell ref="CB49:CH49"/>
    <mergeCell ref="B50:C50"/>
    <mergeCell ref="D50:F50"/>
    <mergeCell ref="G50:H50"/>
    <mergeCell ref="K50:L50"/>
    <mergeCell ref="M50:N50"/>
    <mergeCell ref="O50:P50"/>
    <mergeCell ref="Q50:R50"/>
    <mergeCell ref="S50:T50"/>
    <mergeCell ref="U50:V50"/>
    <mergeCell ref="W50:X50"/>
    <mergeCell ref="Y50:Z50"/>
    <mergeCell ref="AA50:AB50"/>
    <mergeCell ref="AC50:AD50"/>
    <mergeCell ref="AE50:AF50"/>
    <mergeCell ref="AG50:AH50"/>
    <mergeCell ref="AI50:AJ50"/>
    <mergeCell ref="AK50:AL50"/>
    <mergeCell ref="AM50:AN50"/>
    <mergeCell ref="AO50:AP50"/>
    <mergeCell ref="AQ50:AR50"/>
    <mergeCell ref="AS50:AT50"/>
    <mergeCell ref="AU50:AV50"/>
    <mergeCell ref="AW50:AX50"/>
    <mergeCell ref="AY50:AZ50"/>
    <mergeCell ref="AO52:AP52"/>
    <mergeCell ref="AQ52:AR52"/>
    <mergeCell ref="AS52:AT52"/>
    <mergeCell ref="AU52:AV52"/>
    <mergeCell ref="AW52:AX52"/>
    <mergeCell ref="AY52:AZ52"/>
    <mergeCell ref="BA52:BB52"/>
    <mergeCell ref="BC52:BD52"/>
    <mergeCell ref="BE52:BF52"/>
    <mergeCell ref="BG52:BH52"/>
    <mergeCell ref="BI52:BJ52"/>
    <mergeCell ref="BK52:BL52"/>
    <mergeCell ref="BM52:BN52"/>
    <mergeCell ref="BO52:BQ52"/>
    <mergeCell ref="BS52:BT52"/>
    <mergeCell ref="BU52:CA52"/>
    <mergeCell ref="CB52:CH52"/>
    <mergeCell ref="AU51:AV51"/>
    <mergeCell ref="AW51:AX51"/>
    <mergeCell ref="AY51:AZ51"/>
    <mergeCell ref="BA51:BB51"/>
    <mergeCell ref="BC51:BD51"/>
    <mergeCell ref="BE51:BF51"/>
    <mergeCell ref="BG51:BH51"/>
    <mergeCell ref="BI51:BJ51"/>
    <mergeCell ref="BK51:BL51"/>
    <mergeCell ref="BM51:BN51"/>
    <mergeCell ref="BO51:BQ51"/>
    <mergeCell ref="BS51:BT51"/>
    <mergeCell ref="BU51:CA51"/>
    <mergeCell ref="CB51:CH51"/>
    <mergeCell ref="B52:C52"/>
    <mergeCell ref="D52:F52"/>
    <mergeCell ref="G52:H52"/>
    <mergeCell ref="K52:L52"/>
    <mergeCell ref="M52:N52"/>
    <mergeCell ref="O52:P52"/>
    <mergeCell ref="Q52:R52"/>
    <mergeCell ref="S52:T52"/>
    <mergeCell ref="U52:V52"/>
    <mergeCell ref="W52:X52"/>
    <mergeCell ref="Y52:Z52"/>
    <mergeCell ref="AA52:AB52"/>
    <mergeCell ref="AC52:AD52"/>
    <mergeCell ref="AE52:AF52"/>
    <mergeCell ref="AG52:AH52"/>
    <mergeCell ref="AI52:AJ52"/>
    <mergeCell ref="AK52:AL52"/>
    <mergeCell ref="AM52:AN52"/>
    <mergeCell ref="AM53:AN53"/>
    <mergeCell ref="AO53:AP53"/>
    <mergeCell ref="AQ53:AR53"/>
    <mergeCell ref="AS53:AT53"/>
    <mergeCell ref="AU53:AV53"/>
    <mergeCell ref="AW53:AX53"/>
    <mergeCell ref="AY53:AZ53"/>
    <mergeCell ref="BA53:BB53"/>
    <mergeCell ref="BC53:BD53"/>
    <mergeCell ref="BE53:BF53"/>
    <mergeCell ref="BG53:BH53"/>
    <mergeCell ref="BI53:BJ53"/>
    <mergeCell ref="BK53:BL53"/>
    <mergeCell ref="BM53:BN53"/>
    <mergeCell ref="BO53:BQ53"/>
    <mergeCell ref="BS53:BT53"/>
    <mergeCell ref="BU53:CA53"/>
    <mergeCell ref="B53:C53"/>
    <mergeCell ref="D53:F53"/>
    <mergeCell ref="G53:H53"/>
    <mergeCell ref="K53:L53"/>
    <mergeCell ref="M53:N53"/>
    <mergeCell ref="O53:P53"/>
    <mergeCell ref="Q53:R53"/>
    <mergeCell ref="S53:T53"/>
    <mergeCell ref="U53:V53"/>
    <mergeCell ref="W53:X53"/>
    <mergeCell ref="Y53:Z53"/>
    <mergeCell ref="AA53:AB53"/>
    <mergeCell ref="AC53:AD53"/>
    <mergeCell ref="AE53:AF53"/>
    <mergeCell ref="AG53:AH53"/>
    <mergeCell ref="AI53:AJ53"/>
    <mergeCell ref="AK53:AL53"/>
    <mergeCell ref="BO54:BQ54"/>
    <mergeCell ref="BS54:BT54"/>
    <mergeCell ref="BU54:CA54"/>
    <mergeCell ref="CB54:CH54"/>
    <mergeCell ref="B55:C55"/>
    <mergeCell ref="D55:F55"/>
    <mergeCell ref="G55:H55"/>
    <mergeCell ref="K55:L55"/>
    <mergeCell ref="M55:N55"/>
    <mergeCell ref="O55:P55"/>
    <mergeCell ref="Q55:R55"/>
    <mergeCell ref="S55:T55"/>
    <mergeCell ref="U55:V55"/>
    <mergeCell ref="W55:X55"/>
    <mergeCell ref="Y55:Z55"/>
    <mergeCell ref="AA55:AB55"/>
    <mergeCell ref="AC55:AD55"/>
    <mergeCell ref="AE55:AF55"/>
    <mergeCell ref="AG55:AH55"/>
    <mergeCell ref="AI55:AJ55"/>
    <mergeCell ref="AK55:AL55"/>
    <mergeCell ref="AM55:AN55"/>
    <mergeCell ref="AO55:AP55"/>
    <mergeCell ref="AQ55:AR55"/>
    <mergeCell ref="AS55:AT55"/>
    <mergeCell ref="AU55:AV55"/>
    <mergeCell ref="AW55:AX55"/>
    <mergeCell ref="AY55:AZ55"/>
    <mergeCell ref="BA55:BB55"/>
    <mergeCell ref="BC55:BD55"/>
    <mergeCell ref="BE55:BF55"/>
    <mergeCell ref="BG55:BH55"/>
    <mergeCell ref="CB53:CH53"/>
    <mergeCell ref="B54:C54"/>
    <mergeCell ref="D54:F54"/>
    <mergeCell ref="G54:H54"/>
    <mergeCell ref="K54:L54"/>
    <mergeCell ref="M54:N54"/>
    <mergeCell ref="O54:P54"/>
    <mergeCell ref="Q54:R54"/>
    <mergeCell ref="S54:T54"/>
    <mergeCell ref="U54:V54"/>
    <mergeCell ref="W54:X54"/>
    <mergeCell ref="Y54:Z54"/>
    <mergeCell ref="AA54:AB54"/>
    <mergeCell ref="AC54:AD54"/>
    <mergeCell ref="AE54:AF54"/>
    <mergeCell ref="AG54:AH54"/>
    <mergeCell ref="AI54:AJ54"/>
    <mergeCell ref="AK54:AL54"/>
    <mergeCell ref="AM54:AN54"/>
    <mergeCell ref="AO54:AP54"/>
    <mergeCell ref="AQ54:AR54"/>
    <mergeCell ref="AS54:AT54"/>
    <mergeCell ref="AU54:AV54"/>
    <mergeCell ref="AW54:AX54"/>
    <mergeCell ref="AY54:AZ54"/>
    <mergeCell ref="BA54:BB54"/>
    <mergeCell ref="BC54:BD54"/>
    <mergeCell ref="BE54:BF54"/>
    <mergeCell ref="BG54:BH54"/>
    <mergeCell ref="BI54:BJ54"/>
    <mergeCell ref="BK54:BL54"/>
    <mergeCell ref="BM54:BN54"/>
    <mergeCell ref="BC56:BD56"/>
    <mergeCell ref="BE56:BF56"/>
    <mergeCell ref="BG56:BH56"/>
    <mergeCell ref="BI56:BJ56"/>
    <mergeCell ref="BK56:BL56"/>
    <mergeCell ref="BM56:BN56"/>
    <mergeCell ref="BO56:BQ56"/>
    <mergeCell ref="BS56:BT56"/>
    <mergeCell ref="BU56:CA56"/>
    <mergeCell ref="CB56:CH56"/>
    <mergeCell ref="B57:C57"/>
    <mergeCell ref="D57:F57"/>
    <mergeCell ref="G57:H57"/>
    <mergeCell ref="K57:L57"/>
    <mergeCell ref="M57:N57"/>
    <mergeCell ref="O57:P57"/>
    <mergeCell ref="Q57:R57"/>
    <mergeCell ref="S57:T57"/>
    <mergeCell ref="U57:V57"/>
    <mergeCell ref="W57:X57"/>
    <mergeCell ref="Y57:Z57"/>
    <mergeCell ref="AA57:AB57"/>
    <mergeCell ref="AC57:AD57"/>
    <mergeCell ref="AE57:AF57"/>
    <mergeCell ref="AG57:AH57"/>
    <mergeCell ref="AI57:AJ57"/>
    <mergeCell ref="AK57:AL57"/>
    <mergeCell ref="AM57:AN57"/>
    <mergeCell ref="AO57:AP57"/>
    <mergeCell ref="AQ57:AR57"/>
    <mergeCell ref="AS57:AT57"/>
    <mergeCell ref="AU57:AV57"/>
    <mergeCell ref="BI55:BJ55"/>
    <mergeCell ref="BK55:BL55"/>
    <mergeCell ref="BM55:BN55"/>
    <mergeCell ref="BO55:BQ55"/>
    <mergeCell ref="BS55:BT55"/>
    <mergeCell ref="BU55:CA55"/>
    <mergeCell ref="CB55:CH55"/>
    <mergeCell ref="B56:C56"/>
    <mergeCell ref="D56:F56"/>
    <mergeCell ref="G56:H56"/>
    <mergeCell ref="K56:L56"/>
    <mergeCell ref="M56:N56"/>
    <mergeCell ref="O56:P56"/>
    <mergeCell ref="Q56:R56"/>
    <mergeCell ref="S56:T56"/>
    <mergeCell ref="U56:V56"/>
    <mergeCell ref="W56:X56"/>
    <mergeCell ref="Y56:Z56"/>
    <mergeCell ref="AA56:AB56"/>
    <mergeCell ref="AC56:AD56"/>
    <mergeCell ref="AE56:AF56"/>
    <mergeCell ref="AG56:AH56"/>
    <mergeCell ref="AI56:AJ56"/>
    <mergeCell ref="AK56:AL56"/>
    <mergeCell ref="AM56:AN56"/>
    <mergeCell ref="AO56:AP56"/>
    <mergeCell ref="AQ56:AR56"/>
    <mergeCell ref="AS56:AT56"/>
    <mergeCell ref="AU56:AV56"/>
    <mergeCell ref="AW56:AX56"/>
    <mergeCell ref="AY56:AZ56"/>
    <mergeCell ref="BA56:BB56"/>
    <mergeCell ref="B59:C59"/>
    <mergeCell ref="D59:F59"/>
    <mergeCell ref="G59:H59"/>
    <mergeCell ref="K59:L59"/>
    <mergeCell ref="M59:N59"/>
    <mergeCell ref="O59:P59"/>
    <mergeCell ref="Q59:R59"/>
    <mergeCell ref="S59:T59"/>
    <mergeCell ref="U59:V59"/>
    <mergeCell ref="W59:X59"/>
    <mergeCell ref="Y59:Z59"/>
    <mergeCell ref="AA59:AB59"/>
    <mergeCell ref="AC59:AD59"/>
    <mergeCell ref="AE59:AF59"/>
    <mergeCell ref="AG59:AH59"/>
    <mergeCell ref="AI59:AJ59"/>
    <mergeCell ref="AW57:AX57"/>
    <mergeCell ref="AY57:AZ57"/>
    <mergeCell ref="BA57:BB57"/>
    <mergeCell ref="BC57:BD57"/>
    <mergeCell ref="BE57:BF57"/>
    <mergeCell ref="BG57:BH57"/>
    <mergeCell ref="BI57:BJ57"/>
    <mergeCell ref="BK57:BL57"/>
    <mergeCell ref="BM57:BN57"/>
    <mergeCell ref="BO57:BQ57"/>
    <mergeCell ref="BS57:BT57"/>
    <mergeCell ref="BU57:CA57"/>
    <mergeCell ref="CB57:CH57"/>
    <mergeCell ref="B58:C58"/>
    <mergeCell ref="D58:F58"/>
    <mergeCell ref="G58:H58"/>
    <mergeCell ref="K58:L58"/>
    <mergeCell ref="M58:N58"/>
    <mergeCell ref="O58:P58"/>
    <mergeCell ref="Q58:R58"/>
    <mergeCell ref="S58:T58"/>
    <mergeCell ref="U58:V58"/>
    <mergeCell ref="W58:X58"/>
    <mergeCell ref="Y58:Z58"/>
    <mergeCell ref="AA58:AB58"/>
    <mergeCell ref="AC58:AD58"/>
    <mergeCell ref="AE58:AF58"/>
    <mergeCell ref="AG58:AH58"/>
    <mergeCell ref="AI58:AJ58"/>
    <mergeCell ref="AK58:AL58"/>
    <mergeCell ref="AM58:AN58"/>
    <mergeCell ref="AO58:AP58"/>
    <mergeCell ref="AK59:AL59"/>
    <mergeCell ref="AM59:AN59"/>
    <mergeCell ref="AO59:AP59"/>
    <mergeCell ref="AQ59:AR59"/>
    <mergeCell ref="AS59:AT59"/>
    <mergeCell ref="AU59:AV59"/>
    <mergeCell ref="AW59:AX59"/>
    <mergeCell ref="AY59:AZ59"/>
    <mergeCell ref="BA59:BB59"/>
    <mergeCell ref="BC59:BD59"/>
    <mergeCell ref="BE59:BF59"/>
    <mergeCell ref="BG59:BH59"/>
    <mergeCell ref="BI59:BJ59"/>
    <mergeCell ref="BK59:BL59"/>
    <mergeCell ref="BM59:BN59"/>
    <mergeCell ref="BO59:BQ59"/>
    <mergeCell ref="BS59:BT59"/>
    <mergeCell ref="AQ58:AR58"/>
    <mergeCell ref="AS58:AT58"/>
    <mergeCell ref="AU58:AV58"/>
    <mergeCell ref="AW58:AX58"/>
    <mergeCell ref="AY58:AZ58"/>
    <mergeCell ref="BA58:BB58"/>
    <mergeCell ref="BC58:BD58"/>
    <mergeCell ref="BE58:BF58"/>
    <mergeCell ref="BG58:BH58"/>
    <mergeCell ref="BI58:BJ58"/>
    <mergeCell ref="BK58:BL58"/>
    <mergeCell ref="BM58:BN58"/>
    <mergeCell ref="BO58:BQ58"/>
    <mergeCell ref="BS58:BT58"/>
    <mergeCell ref="BU58:CA58"/>
    <mergeCell ref="CB58:CH58"/>
    <mergeCell ref="BM60:BN60"/>
    <mergeCell ref="BO60:BQ60"/>
    <mergeCell ref="BS60:BT60"/>
    <mergeCell ref="BU60:CA60"/>
    <mergeCell ref="CB60:CH60"/>
    <mergeCell ref="B61:C61"/>
    <mergeCell ref="D61:F61"/>
    <mergeCell ref="G61:H61"/>
    <mergeCell ref="K61:L61"/>
    <mergeCell ref="M61:N61"/>
    <mergeCell ref="O61:P61"/>
    <mergeCell ref="Q61:R61"/>
    <mergeCell ref="S61:T61"/>
    <mergeCell ref="U61:V61"/>
    <mergeCell ref="W61:X61"/>
    <mergeCell ref="Y61:Z61"/>
    <mergeCell ref="AA61:AB61"/>
    <mergeCell ref="AC61:AD61"/>
    <mergeCell ref="AE61:AF61"/>
    <mergeCell ref="AG61:AH61"/>
    <mergeCell ref="AI61:AJ61"/>
    <mergeCell ref="AK61:AL61"/>
    <mergeCell ref="AM61:AN61"/>
    <mergeCell ref="AO61:AP61"/>
    <mergeCell ref="AQ61:AR61"/>
    <mergeCell ref="AS61:AT61"/>
    <mergeCell ref="AU61:AV61"/>
    <mergeCell ref="AW61:AX61"/>
    <mergeCell ref="AY61:AZ61"/>
    <mergeCell ref="BA61:BB61"/>
    <mergeCell ref="BC61:BD61"/>
    <mergeCell ref="BE61:BF61"/>
    <mergeCell ref="BU59:CA59"/>
    <mergeCell ref="CB59:CH59"/>
    <mergeCell ref="B60:C60"/>
    <mergeCell ref="D60:F60"/>
    <mergeCell ref="G60:H60"/>
    <mergeCell ref="K60:L60"/>
    <mergeCell ref="M60:N60"/>
    <mergeCell ref="O60:P60"/>
    <mergeCell ref="Q60:R60"/>
    <mergeCell ref="S60:T60"/>
    <mergeCell ref="U60:V60"/>
    <mergeCell ref="W60:X60"/>
    <mergeCell ref="Y60:Z60"/>
    <mergeCell ref="AA60:AB60"/>
    <mergeCell ref="AC60:AD60"/>
    <mergeCell ref="AE60:AF60"/>
    <mergeCell ref="AG60:AH60"/>
    <mergeCell ref="AI60:AJ60"/>
    <mergeCell ref="AK60:AL60"/>
    <mergeCell ref="AM60:AN60"/>
    <mergeCell ref="AO60:AP60"/>
    <mergeCell ref="AQ60:AR60"/>
    <mergeCell ref="AS60:AT60"/>
    <mergeCell ref="AU60:AV60"/>
    <mergeCell ref="AW60:AX60"/>
    <mergeCell ref="AY60:AZ60"/>
    <mergeCell ref="BA60:BB60"/>
    <mergeCell ref="BC60:BD60"/>
    <mergeCell ref="BE60:BF60"/>
    <mergeCell ref="BG60:BH60"/>
    <mergeCell ref="BI60:BJ60"/>
    <mergeCell ref="BK60:BL60"/>
    <mergeCell ref="BA62:BB62"/>
    <mergeCell ref="BC62:BD62"/>
    <mergeCell ref="BE62:BF62"/>
    <mergeCell ref="BG62:BH62"/>
    <mergeCell ref="BI62:BJ62"/>
    <mergeCell ref="BK62:BL62"/>
    <mergeCell ref="BM62:BN62"/>
    <mergeCell ref="BO62:BQ62"/>
    <mergeCell ref="BS62:BT62"/>
    <mergeCell ref="BU62:CA62"/>
    <mergeCell ref="CB62:CH62"/>
    <mergeCell ref="B63:C63"/>
    <mergeCell ref="D63:F63"/>
    <mergeCell ref="G63:H63"/>
    <mergeCell ref="K63:L63"/>
    <mergeCell ref="M63:N63"/>
    <mergeCell ref="O63:P63"/>
    <mergeCell ref="Q63:R63"/>
    <mergeCell ref="S63:T63"/>
    <mergeCell ref="U63:V63"/>
    <mergeCell ref="W63:X63"/>
    <mergeCell ref="Y63:Z63"/>
    <mergeCell ref="AA63:AB63"/>
    <mergeCell ref="AC63:AD63"/>
    <mergeCell ref="AE63:AF63"/>
    <mergeCell ref="AG63:AH63"/>
    <mergeCell ref="AI63:AJ63"/>
    <mergeCell ref="AK63:AL63"/>
    <mergeCell ref="AM63:AN63"/>
    <mergeCell ref="AO63:AP63"/>
    <mergeCell ref="AQ63:AR63"/>
    <mergeCell ref="AS63:AT63"/>
    <mergeCell ref="BG61:BH61"/>
    <mergeCell ref="BI61:BJ61"/>
    <mergeCell ref="BK61:BL61"/>
    <mergeCell ref="BM61:BN61"/>
    <mergeCell ref="BO61:BQ61"/>
    <mergeCell ref="BS61:BT61"/>
    <mergeCell ref="BU61:CA61"/>
    <mergeCell ref="CB61:CH61"/>
    <mergeCell ref="B62:C62"/>
    <mergeCell ref="D62:F62"/>
    <mergeCell ref="G62:H62"/>
    <mergeCell ref="K62:L62"/>
    <mergeCell ref="M62:N62"/>
    <mergeCell ref="O62:P62"/>
    <mergeCell ref="Q62:R62"/>
    <mergeCell ref="S62:T62"/>
    <mergeCell ref="U62:V62"/>
    <mergeCell ref="W62:X62"/>
    <mergeCell ref="Y62:Z62"/>
    <mergeCell ref="AA62:AB62"/>
    <mergeCell ref="AC62:AD62"/>
    <mergeCell ref="AE62:AF62"/>
    <mergeCell ref="AG62:AH62"/>
    <mergeCell ref="AI62:AJ62"/>
    <mergeCell ref="AK62:AL62"/>
    <mergeCell ref="AM62:AN62"/>
    <mergeCell ref="AO62:AP62"/>
    <mergeCell ref="AQ62:AR62"/>
    <mergeCell ref="AS62:AT62"/>
    <mergeCell ref="AU62:AV62"/>
    <mergeCell ref="AW62:AX62"/>
    <mergeCell ref="AY62:AZ62"/>
    <mergeCell ref="AO64:AP64"/>
    <mergeCell ref="AQ64:AR64"/>
    <mergeCell ref="AS64:AT64"/>
    <mergeCell ref="AU64:AV64"/>
    <mergeCell ref="AW64:AX64"/>
    <mergeCell ref="AY64:AZ64"/>
    <mergeCell ref="BA64:BB64"/>
    <mergeCell ref="BC64:BD64"/>
    <mergeCell ref="BE64:BF64"/>
    <mergeCell ref="BG64:BH64"/>
    <mergeCell ref="BI64:BJ64"/>
    <mergeCell ref="BK64:BL64"/>
    <mergeCell ref="BM64:BN64"/>
    <mergeCell ref="BO64:BQ64"/>
    <mergeCell ref="BS64:BT64"/>
    <mergeCell ref="BU64:CA64"/>
    <mergeCell ref="CB64:CH64"/>
    <mergeCell ref="AU63:AV63"/>
    <mergeCell ref="AW63:AX63"/>
    <mergeCell ref="AY63:AZ63"/>
    <mergeCell ref="BA63:BB63"/>
    <mergeCell ref="BC63:BD63"/>
    <mergeCell ref="BE63:BF63"/>
    <mergeCell ref="BG63:BH63"/>
    <mergeCell ref="BI63:BJ63"/>
    <mergeCell ref="BK63:BL63"/>
    <mergeCell ref="BM63:BN63"/>
    <mergeCell ref="BO63:BQ63"/>
    <mergeCell ref="BS63:BT63"/>
    <mergeCell ref="BU63:CA63"/>
    <mergeCell ref="CB63:CH63"/>
    <mergeCell ref="B64:C64"/>
    <mergeCell ref="D64:F64"/>
    <mergeCell ref="G64:H64"/>
    <mergeCell ref="K64:L64"/>
    <mergeCell ref="M64:N64"/>
    <mergeCell ref="O64:P64"/>
    <mergeCell ref="Q64:R64"/>
    <mergeCell ref="S64:T64"/>
    <mergeCell ref="U64:V64"/>
    <mergeCell ref="W64:X64"/>
    <mergeCell ref="Y64:Z64"/>
    <mergeCell ref="AA64:AB64"/>
    <mergeCell ref="AC64:AD64"/>
    <mergeCell ref="AE64:AF64"/>
    <mergeCell ref="AG64:AH64"/>
    <mergeCell ref="AI64:AJ64"/>
    <mergeCell ref="AK64:AL64"/>
    <mergeCell ref="AM64:AN64"/>
    <mergeCell ref="AM65:AN65"/>
    <mergeCell ref="AO65:AP65"/>
    <mergeCell ref="AQ65:AR65"/>
    <mergeCell ref="AS65:AT65"/>
    <mergeCell ref="AU65:AV65"/>
    <mergeCell ref="AW65:AX65"/>
    <mergeCell ref="AY65:AZ65"/>
    <mergeCell ref="BA65:BB65"/>
    <mergeCell ref="BC65:BD65"/>
    <mergeCell ref="BE65:BF65"/>
    <mergeCell ref="BG65:BH65"/>
    <mergeCell ref="BI65:BJ65"/>
    <mergeCell ref="BK65:BL65"/>
    <mergeCell ref="BM65:BN65"/>
    <mergeCell ref="BO65:BQ65"/>
    <mergeCell ref="BS65:BT65"/>
    <mergeCell ref="BU65:CA65"/>
    <mergeCell ref="B65:C65"/>
    <mergeCell ref="D65:F65"/>
    <mergeCell ref="G65:H65"/>
    <mergeCell ref="K65:L65"/>
    <mergeCell ref="M65:N65"/>
    <mergeCell ref="O65:P65"/>
    <mergeCell ref="Q65:R65"/>
    <mergeCell ref="S65:T65"/>
    <mergeCell ref="U65:V65"/>
    <mergeCell ref="W65:X65"/>
    <mergeCell ref="Y65:Z65"/>
    <mergeCell ref="AA65:AB65"/>
    <mergeCell ref="AC65:AD65"/>
    <mergeCell ref="AE65:AF65"/>
    <mergeCell ref="AG65:AH65"/>
    <mergeCell ref="AI65:AJ65"/>
    <mergeCell ref="AK65:AL65"/>
    <mergeCell ref="BO66:BQ66"/>
    <mergeCell ref="BS66:BT66"/>
    <mergeCell ref="BU66:CA66"/>
    <mergeCell ref="CB66:CH66"/>
    <mergeCell ref="B67:C67"/>
    <mergeCell ref="D67:F67"/>
    <mergeCell ref="G67:H67"/>
    <mergeCell ref="K67:L67"/>
    <mergeCell ref="M67:N67"/>
    <mergeCell ref="O67:P67"/>
    <mergeCell ref="Q67:R67"/>
    <mergeCell ref="S67:T67"/>
    <mergeCell ref="U67:V67"/>
    <mergeCell ref="W67:X67"/>
    <mergeCell ref="Y67:Z67"/>
    <mergeCell ref="AA67:AB67"/>
    <mergeCell ref="AC67:AD67"/>
    <mergeCell ref="AE67:AF67"/>
    <mergeCell ref="AG67:AH67"/>
    <mergeCell ref="AI67:AJ67"/>
    <mergeCell ref="AK67:AL67"/>
    <mergeCell ref="AM67:AN67"/>
    <mergeCell ref="AO67:AP67"/>
    <mergeCell ref="AQ67:AR67"/>
    <mergeCell ref="AS67:AT67"/>
    <mergeCell ref="AU67:AV67"/>
    <mergeCell ref="AW67:AX67"/>
    <mergeCell ref="AY67:AZ67"/>
    <mergeCell ref="BA67:BB67"/>
    <mergeCell ref="BC67:BD67"/>
    <mergeCell ref="BE67:BF67"/>
    <mergeCell ref="BG67:BH67"/>
    <mergeCell ref="CB65:CH65"/>
    <mergeCell ref="B66:C66"/>
    <mergeCell ref="D66:F66"/>
    <mergeCell ref="G66:H66"/>
    <mergeCell ref="K66:L66"/>
    <mergeCell ref="M66:N66"/>
    <mergeCell ref="O66:P66"/>
    <mergeCell ref="Q66:R66"/>
    <mergeCell ref="S66:T66"/>
    <mergeCell ref="U66:V66"/>
    <mergeCell ref="W66:X66"/>
    <mergeCell ref="Y66:Z66"/>
    <mergeCell ref="AA66:AB66"/>
    <mergeCell ref="AC66:AD66"/>
    <mergeCell ref="AE66:AF66"/>
    <mergeCell ref="AG66:AH66"/>
    <mergeCell ref="AI66:AJ66"/>
    <mergeCell ref="AK66:AL66"/>
    <mergeCell ref="AM66:AN66"/>
    <mergeCell ref="AO66:AP66"/>
    <mergeCell ref="AQ66:AR66"/>
    <mergeCell ref="AS66:AT66"/>
    <mergeCell ref="AU66:AV66"/>
    <mergeCell ref="AW66:AX66"/>
    <mergeCell ref="AY66:AZ66"/>
    <mergeCell ref="BA66:BB66"/>
    <mergeCell ref="BC66:BD66"/>
    <mergeCell ref="BE66:BF66"/>
    <mergeCell ref="BG66:BH66"/>
    <mergeCell ref="BI66:BJ66"/>
    <mergeCell ref="BK66:BL66"/>
    <mergeCell ref="BM66:BN66"/>
    <mergeCell ref="BC68:BD68"/>
    <mergeCell ref="BE68:BF68"/>
    <mergeCell ref="BG68:BH68"/>
    <mergeCell ref="BI68:BJ68"/>
    <mergeCell ref="BK68:BL68"/>
    <mergeCell ref="BM68:BN68"/>
    <mergeCell ref="BO68:BQ68"/>
    <mergeCell ref="BS68:BT68"/>
    <mergeCell ref="BU68:CA68"/>
    <mergeCell ref="CB68:CH68"/>
    <mergeCell ref="B69:C69"/>
    <mergeCell ref="D69:F69"/>
    <mergeCell ref="G69:H69"/>
    <mergeCell ref="K69:L69"/>
    <mergeCell ref="M69:N69"/>
    <mergeCell ref="O69:P69"/>
    <mergeCell ref="Q69:R69"/>
    <mergeCell ref="S69:T69"/>
    <mergeCell ref="U69:V69"/>
    <mergeCell ref="W69:X69"/>
    <mergeCell ref="Y69:Z69"/>
    <mergeCell ref="AA69:AB69"/>
    <mergeCell ref="AC69:AD69"/>
    <mergeCell ref="AE69:AF69"/>
    <mergeCell ref="AG69:AH69"/>
    <mergeCell ref="AI69:AJ69"/>
    <mergeCell ref="AK69:AL69"/>
    <mergeCell ref="AM69:AN69"/>
    <mergeCell ref="AO69:AP69"/>
    <mergeCell ref="AQ69:AR69"/>
    <mergeCell ref="AS69:AT69"/>
    <mergeCell ref="AU69:AV69"/>
    <mergeCell ref="BI67:BJ67"/>
    <mergeCell ref="BK67:BL67"/>
    <mergeCell ref="BM67:BN67"/>
    <mergeCell ref="BO67:BQ67"/>
    <mergeCell ref="BS67:BT67"/>
    <mergeCell ref="BU67:CA67"/>
    <mergeCell ref="CB67:CH67"/>
    <mergeCell ref="B68:C68"/>
    <mergeCell ref="D68:F68"/>
    <mergeCell ref="G68:H68"/>
    <mergeCell ref="K68:L68"/>
    <mergeCell ref="M68:N68"/>
    <mergeCell ref="O68:P68"/>
    <mergeCell ref="Q68:R68"/>
    <mergeCell ref="S68:T68"/>
    <mergeCell ref="U68:V68"/>
    <mergeCell ref="W68:X68"/>
    <mergeCell ref="Y68:Z68"/>
    <mergeCell ref="AA68:AB68"/>
    <mergeCell ref="AC68:AD68"/>
    <mergeCell ref="AE68:AF68"/>
    <mergeCell ref="AG68:AH68"/>
    <mergeCell ref="AI68:AJ68"/>
    <mergeCell ref="AK68:AL68"/>
    <mergeCell ref="AM68:AN68"/>
    <mergeCell ref="AO68:AP68"/>
    <mergeCell ref="AQ68:AR68"/>
    <mergeCell ref="AS68:AT68"/>
    <mergeCell ref="AU68:AV68"/>
    <mergeCell ref="AW68:AX68"/>
    <mergeCell ref="AY68:AZ68"/>
    <mergeCell ref="BA68:BB68"/>
    <mergeCell ref="B71:C71"/>
    <mergeCell ref="D71:F71"/>
    <mergeCell ref="G71:H71"/>
    <mergeCell ref="K71:L71"/>
    <mergeCell ref="M71:N71"/>
    <mergeCell ref="O71:P71"/>
    <mergeCell ref="Q71:R71"/>
    <mergeCell ref="S71:T71"/>
    <mergeCell ref="U71:V71"/>
    <mergeCell ref="W71:X71"/>
    <mergeCell ref="Y71:Z71"/>
    <mergeCell ref="AA71:AB71"/>
    <mergeCell ref="AC71:AD71"/>
    <mergeCell ref="AE71:AF71"/>
    <mergeCell ref="AG71:AH71"/>
    <mergeCell ref="AI71:AJ71"/>
    <mergeCell ref="AW69:AX69"/>
    <mergeCell ref="AY69:AZ69"/>
    <mergeCell ref="BA69:BB69"/>
    <mergeCell ref="BC69:BD69"/>
    <mergeCell ref="BE69:BF69"/>
    <mergeCell ref="BG69:BH69"/>
    <mergeCell ref="BI69:BJ69"/>
    <mergeCell ref="BK69:BL69"/>
    <mergeCell ref="BM69:BN69"/>
    <mergeCell ref="BO69:BQ69"/>
    <mergeCell ref="BS69:BT69"/>
    <mergeCell ref="BU69:CA69"/>
    <mergeCell ref="CB69:CH69"/>
    <mergeCell ref="B70:C70"/>
    <mergeCell ref="D70:F70"/>
    <mergeCell ref="G70:H70"/>
    <mergeCell ref="K70:L70"/>
    <mergeCell ref="M70:N70"/>
    <mergeCell ref="O70:P70"/>
    <mergeCell ref="Q70:R70"/>
    <mergeCell ref="S70:T70"/>
    <mergeCell ref="U70:V70"/>
    <mergeCell ref="W70:X70"/>
    <mergeCell ref="Y70:Z70"/>
    <mergeCell ref="AA70:AB70"/>
    <mergeCell ref="AC70:AD70"/>
    <mergeCell ref="AE70:AF70"/>
    <mergeCell ref="AG70:AH70"/>
    <mergeCell ref="AI70:AJ70"/>
    <mergeCell ref="AK70:AL70"/>
    <mergeCell ref="AM70:AN70"/>
    <mergeCell ref="AO70:AP70"/>
    <mergeCell ref="AK71:AL71"/>
    <mergeCell ref="AM71:AN71"/>
    <mergeCell ref="AO71:AP71"/>
    <mergeCell ref="AQ71:AR71"/>
    <mergeCell ref="AS71:AT71"/>
    <mergeCell ref="AU71:AV71"/>
    <mergeCell ref="AW71:AX71"/>
    <mergeCell ref="AY71:AZ71"/>
    <mergeCell ref="BA71:BB71"/>
    <mergeCell ref="BC71:BD71"/>
    <mergeCell ref="BE71:BF71"/>
    <mergeCell ref="BG71:BH71"/>
    <mergeCell ref="BI71:BJ71"/>
    <mergeCell ref="BK71:BL71"/>
    <mergeCell ref="BM71:BN71"/>
    <mergeCell ref="BO71:BQ71"/>
    <mergeCell ref="BS71:BT71"/>
    <mergeCell ref="AQ70:AR70"/>
    <mergeCell ref="AS70:AT70"/>
    <mergeCell ref="AU70:AV70"/>
    <mergeCell ref="AW70:AX70"/>
    <mergeCell ref="AY70:AZ70"/>
    <mergeCell ref="BA70:BB70"/>
    <mergeCell ref="BC70:BD70"/>
    <mergeCell ref="BE70:BF70"/>
    <mergeCell ref="BG70:BH70"/>
    <mergeCell ref="BI70:BJ70"/>
    <mergeCell ref="BK70:BL70"/>
    <mergeCell ref="BM70:BN70"/>
    <mergeCell ref="BO70:BQ70"/>
    <mergeCell ref="BS70:BT70"/>
    <mergeCell ref="BU70:CA70"/>
    <mergeCell ref="CB70:CH70"/>
    <mergeCell ref="BM72:BN72"/>
    <mergeCell ref="BO72:BQ72"/>
    <mergeCell ref="BS72:BT72"/>
    <mergeCell ref="BU72:CA72"/>
    <mergeCell ref="CB72:CH72"/>
    <mergeCell ref="B73:C73"/>
    <mergeCell ref="D73:F73"/>
    <mergeCell ref="G73:H73"/>
    <mergeCell ref="K73:L73"/>
    <mergeCell ref="M73:N73"/>
    <mergeCell ref="O73:P73"/>
    <mergeCell ref="Q73:R73"/>
    <mergeCell ref="S73:T73"/>
    <mergeCell ref="U73:V73"/>
    <mergeCell ref="W73:X73"/>
    <mergeCell ref="Y73:Z73"/>
    <mergeCell ref="AA73:AB73"/>
    <mergeCell ref="AC73:AD73"/>
    <mergeCell ref="AE73:AF73"/>
    <mergeCell ref="AG73:AH73"/>
    <mergeCell ref="AI73:AJ73"/>
    <mergeCell ref="AK73:AL73"/>
    <mergeCell ref="AM73:AN73"/>
    <mergeCell ref="AO73:AP73"/>
    <mergeCell ref="AQ73:AR73"/>
    <mergeCell ref="AS73:AT73"/>
    <mergeCell ref="AU73:AV73"/>
    <mergeCell ref="AW73:AX73"/>
    <mergeCell ref="AY73:AZ73"/>
    <mergeCell ref="BA73:BB73"/>
    <mergeCell ref="BC73:BD73"/>
    <mergeCell ref="BE73:BF73"/>
    <mergeCell ref="BU71:CA71"/>
    <mergeCell ref="CB71:CH71"/>
    <mergeCell ref="B72:C72"/>
    <mergeCell ref="D72:F72"/>
    <mergeCell ref="G72:H72"/>
    <mergeCell ref="K72:L72"/>
    <mergeCell ref="M72:N72"/>
    <mergeCell ref="O72:P72"/>
    <mergeCell ref="Q72:R72"/>
    <mergeCell ref="S72:T72"/>
    <mergeCell ref="U72:V72"/>
    <mergeCell ref="W72:X72"/>
    <mergeCell ref="Y72:Z72"/>
    <mergeCell ref="AA72:AB72"/>
    <mergeCell ref="AC72:AD72"/>
    <mergeCell ref="AE72:AF72"/>
    <mergeCell ref="AG72:AH72"/>
    <mergeCell ref="AI72:AJ72"/>
    <mergeCell ref="AK72:AL72"/>
    <mergeCell ref="AM72:AN72"/>
    <mergeCell ref="AO72:AP72"/>
    <mergeCell ref="AQ72:AR72"/>
    <mergeCell ref="AS72:AT72"/>
    <mergeCell ref="AU72:AV72"/>
    <mergeCell ref="AW72:AX72"/>
    <mergeCell ref="AY72:AZ72"/>
    <mergeCell ref="BA72:BB72"/>
    <mergeCell ref="BC72:BD72"/>
    <mergeCell ref="BE72:BF72"/>
    <mergeCell ref="BG72:BH72"/>
    <mergeCell ref="BI72:BJ72"/>
    <mergeCell ref="BK72:BL72"/>
    <mergeCell ref="BA74:BB74"/>
    <mergeCell ref="BC74:BD74"/>
    <mergeCell ref="BE74:BF74"/>
    <mergeCell ref="BG74:BH74"/>
    <mergeCell ref="BI74:BJ74"/>
    <mergeCell ref="BK74:BL74"/>
    <mergeCell ref="BM74:BN74"/>
    <mergeCell ref="BO74:BQ74"/>
    <mergeCell ref="BS74:BT74"/>
    <mergeCell ref="BU74:CA74"/>
    <mergeCell ref="CB74:CH74"/>
    <mergeCell ref="B75:C75"/>
    <mergeCell ref="D75:F75"/>
    <mergeCell ref="G75:H75"/>
    <mergeCell ref="K75:L75"/>
    <mergeCell ref="M75:N75"/>
    <mergeCell ref="O75:P75"/>
    <mergeCell ref="Q75:R75"/>
    <mergeCell ref="S75:T75"/>
    <mergeCell ref="U75:V75"/>
    <mergeCell ref="W75:X75"/>
    <mergeCell ref="Y75:Z75"/>
    <mergeCell ref="AA75:AB75"/>
    <mergeCell ref="AC75:AD75"/>
    <mergeCell ref="AE75:AF75"/>
    <mergeCell ref="AG75:AH75"/>
    <mergeCell ref="AI75:AJ75"/>
    <mergeCell ref="AK75:AL75"/>
    <mergeCell ref="AM75:AN75"/>
    <mergeCell ref="AO75:AP75"/>
    <mergeCell ref="AQ75:AR75"/>
    <mergeCell ref="AS75:AT75"/>
    <mergeCell ref="BG73:BH73"/>
    <mergeCell ref="BI73:BJ73"/>
    <mergeCell ref="BK73:BL73"/>
    <mergeCell ref="BM73:BN73"/>
    <mergeCell ref="BO73:BQ73"/>
    <mergeCell ref="BS73:BT73"/>
    <mergeCell ref="BU73:CA73"/>
    <mergeCell ref="CB73:CH73"/>
    <mergeCell ref="B74:C74"/>
    <mergeCell ref="D74:F74"/>
    <mergeCell ref="G74:H74"/>
    <mergeCell ref="K74:L74"/>
    <mergeCell ref="M74:N74"/>
    <mergeCell ref="O74:P74"/>
    <mergeCell ref="Q74:R74"/>
    <mergeCell ref="S74:T74"/>
    <mergeCell ref="U74:V74"/>
    <mergeCell ref="W74:X74"/>
    <mergeCell ref="Y74:Z74"/>
    <mergeCell ref="AA74:AB74"/>
    <mergeCell ref="AC74:AD74"/>
    <mergeCell ref="AE74:AF74"/>
    <mergeCell ref="AG74:AH74"/>
    <mergeCell ref="AI74:AJ74"/>
    <mergeCell ref="AK74:AL74"/>
    <mergeCell ref="AM74:AN74"/>
    <mergeCell ref="AO74:AP74"/>
    <mergeCell ref="AQ74:AR74"/>
    <mergeCell ref="AS74:AT74"/>
    <mergeCell ref="AU74:AV74"/>
    <mergeCell ref="AW74:AX74"/>
    <mergeCell ref="AY74:AZ74"/>
    <mergeCell ref="AO76:AP76"/>
    <mergeCell ref="AQ76:AR76"/>
    <mergeCell ref="AS76:AT76"/>
    <mergeCell ref="AU76:AV76"/>
    <mergeCell ref="AW76:AX76"/>
    <mergeCell ref="AY76:AZ76"/>
    <mergeCell ref="BA76:BB76"/>
    <mergeCell ref="BC76:BD76"/>
    <mergeCell ref="BE76:BF76"/>
    <mergeCell ref="BG76:BH76"/>
    <mergeCell ref="BI76:BJ76"/>
    <mergeCell ref="BK76:BL76"/>
    <mergeCell ref="BM76:BN76"/>
    <mergeCell ref="BO76:BQ76"/>
    <mergeCell ref="BS76:BT76"/>
    <mergeCell ref="BU76:CA76"/>
    <mergeCell ref="CB76:CH76"/>
    <mergeCell ref="AU75:AV75"/>
    <mergeCell ref="AW75:AX75"/>
    <mergeCell ref="AY75:AZ75"/>
    <mergeCell ref="BA75:BB75"/>
    <mergeCell ref="BC75:BD75"/>
    <mergeCell ref="BE75:BF75"/>
    <mergeCell ref="BG75:BH75"/>
    <mergeCell ref="BI75:BJ75"/>
    <mergeCell ref="BK75:BL75"/>
    <mergeCell ref="BM75:BN75"/>
    <mergeCell ref="BO75:BQ75"/>
    <mergeCell ref="BS75:BT75"/>
    <mergeCell ref="BU75:CA75"/>
    <mergeCell ref="CB75:CH75"/>
    <mergeCell ref="B76:C76"/>
    <mergeCell ref="D76:F76"/>
    <mergeCell ref="G76:H76"/>
    <mergeCell ref="K76:L76"/>
    <mergeCell ref="M76:N76"/>
    <mergeCell ref="O76:P76"/>
    <mergeCell ref="Q76:R76"/>
    <mergeCell ref="S76:T76"/>
    <mergeCell ref="U76:V76"/>
    <mergeCell ref="W76:X76"/>
    <mergeCell ref="Y76:Z76"/>
    <mergeCell ref="AA76:AB76"/>
    <mergeCell ref="AC76:AD76"/>
    <mergeCell ref="AE76:AF76"/>
    <mergeCell ref="AG76:AH76"/>
    <mergeCell ref="AI76:AJ76"/>
    <mergeCell ref="AK76:AL76"/>
    <mergeCell ref="AM76:AN76"/>
    <mergeCell ref="AM77:AN77"/>
    <mergeCell ref="AO77:AP77"/>
    <mergeCell ref="AQ77:AR77"/>
    <mergeCell ref="AS77:AT77"/>
    <mergeCell ref="AU77:AV77"/>
    <mergeCell ref="AW77:AX77"/>
    <mergeCell ref="AY77:AZ77"/>
    <mergeCell ref="BA77:BB77"/>
    <mergeCell ref="BC77:BD77"/>
    <mergeCell ref="BE77:BF77"/>
    <mergeCell ref="BG77:BH77"/>
    <mergeCell ref="BI77:BJ77"/>
    <mergeCell ref="BK77:BL77"/>
    <mergeCell ref="BM77:BN77"/>
    <mergeCell ref="BO77:BQ77"/>
    <mergeCell ref="BS77:BT77"/>
    <mergeCell ref="BU77:CA77"/>
    <mergeCell ref="B77:C77"/>
    <mergeCell ref="D77:F77"/>
    <mergeCell ref="G77:H77"/>
    <mergeCell ref="K77:L77"/>
    <mergeCell ref="M77:N77"/>
    <mergeCell ref="O77:P77"/>
    <mergeCell ref="Q77:R77"/>
    <mergeCell ref="S77:T77"/>
    <mergeCell ref="U77:V77"/>
    <mergeCell ref="W77:X77"/>
    <mergeCell ref="Y77:Z77"/>
    <mergeCell ref="AA77:AB77"/>
    <mergeCell ref="AC77:AD77"/>
    <mergeCell ref="AE77:AF77"/>
    <mergeCell ref="AG77:AH77"/>
    <mergeCell ref="AI77:AJ77"/>
    <mergeCell ref="AK77:AL77"/>
    <mergeCell ref="BO78:BQ78"/>
    <mergeCell ref="BS78:BT78"/>
    <mergeCell ref="BU78:CA78"/>
    <mergeCell ref="CB78:CH78"/>
    <mergeCell ref="B79:C79"/>
    <mergeCell ref="D79:F79"/>
    <mergeCell ref="G79:H79"/>
    <mergeCell ref="K79:L79"/>
    <mergeCell ref="M79:N79"/>
    <mergeCell ref="O79:P79"/>
    <mergeCell ref="Q79:R79"/>
    <mergeCell ref="S79:T79"/>
    <mergeCell ref="U79:V79"/>
    <mergeCell ref="W79:X79"/>
    <mergeCell ref="Y79:Z79"/>
    <mergeCell ref="AA79:AB79"/>
    <mergeCell ref="AC79:AD79"/>
    <mergeCell ref="AE79:AF79"/>
    <mergeCell ref="AG79:AH79"/>
    <mergeCell ref="AI79:AJ79"/>
    <mergeCell ref="AK79:AL79"/>
    <mergeCell ref="AM79:AN79"/>
    <mergeCell ref="AO79:AP79"/>
    <mergeCell ref="AQ79:AR79"/>
    <mergeCell ref="AS79:AT79"/>
    <mergeCell ref="AU79:AV79"/>
    <mergeCell ref="AW79:AX79"/>
    <mergeCell ref="AY79:AZ79"/>
    <mergeCell ref="BA79:BB79"/>
    <mergeCell ref="BC79:BD79"/>
    <mergeCell ref="BE79:BF79"/>
    <mergeCell ref="BG79:BH79"/>
    <mergeCell ref="CB77:CH77"/>
    <mergeCell ref="B78:C78"/>
    <mergeCell ref="D78:F78"/>
    <mergeCell ref="G78:H78"/>
    <mergeCell ref="K78:L78"/>
    <mergeCell ref="M78:N78"/>
    <mergeCell ref="O78:P78"/>
    <mergeCell ref="Q78:R78"/>
    <mergeCell ref="S78:T78"/>
    <mergeCell ref="U78:V78"/>
    <mergeCell ref="W78:X78"/>
    <mergeCell ref="Y78:Z78"/>
    <mergeCell ref="AA78:AB78"/>
    <mergeCell ref="AC78:AD78"/>
    <mergeCell ref="AE78:AF78"/>
    <mergeCell ref="AG78:AH78"/>
    <mergeCell ref="AI78:AJ78"/>
    <mergeCell ref="AK78:AL78"/>
    <mergeCell ref="AM78:AN78"/>
    <mergeCell ref="AO78:AP78"/>
    <mergeCell ref="AQ78:AR78"/>
    <mergeCell ref="AS78:AT78"/>
    <mergeCell ref="AU78:AV78"/>
    <mergeCell ref="AW78:AX78"/>
    <mergeCell ref="AY78:AZ78"/>
    <mergeCell ref="BA78:BB78"/>
    <mergeCell ref="BC78:BD78"/>
    <mergeCell ref="BE78:BF78"/>
    <mergeCell ref="BG78:BH78"/>
    <mergeCell ref="BI78:BJ78"/>
    <mergeCell ref="BK78:BL78"/>
    <mergeCell ref="BM78:BN78"/>
    <mergeCell ref="BC80:BD80"/>
    <mergeCell ref="BE80:BF80"/>
    <mergeCell ref="BG80:BH80"/>
    <mergeCell ref="BI80:BJ80"/>
    <mergeCell ref="BK80:BL80"/>
    <mergeCell ref="BM80:BN80"/>
    <mergeCell ref="BO80:BQ80"/>
    <mergeCell ref="BS80:BT80"/>
    <mergeCell ref="BU80:CA80"/>
    <mergeCell ref="CB80:CH80"/>
    <mergeCell ref="B81:C81"/>
    <mergeCell ref="D81:F81"/>
    <mergeCell ref="G81:H81"/>
    <mergeCell ref="K81:L81"/>
    <mergeCell ref="M81:N81"/>
    <mergeCell ref="O81:P81"/>
    <mergeCell ref="Q81:R81"/>
    <mergeCell ref="S81:T81"/>
    <mergeCell ref="U81:V81"/>
    <mergeCell ref="W81:X81"/>
    <mergeCell ref="Y81:Z81"/>
    <mergeCell ref="AA81:AB81"/>
    <mergeCell ref="AC81:AD81"/>
    <mergeCell ref="AE81:AF81"/>
    <mergeCell ref="AG81:AH81"/>
    <mergeCell ref="AI81:AJ81"/>
    <mergeCell ref="AK81:AL81"/>
    <mergeCell ref="AM81:AN81"/>
    <mergeCell ref="AO81:AP81"/>
    <mergeCell ref="AQ81:AR81"/>
    <mergeCell ref="AS81:AT81"/>
    <mergeCell ref="AU81:AV81"/>
    <mergeCell ref="BI79:BJ79"/>
    <mergeCell ref="BK79:BL79"/>
    <mergeCell ref="BM79:BN79"/>
    <mergeCell ref="BO79:BQ79"/>
    <mergeCell ref="BS79:BT79"/>
    <mergeCell ref="BU79:CA79"/>
    <mergeCell ref="CB79:CH79"/>
    <mergeCell ref="B80:C80"/>
    <mergeCell ref="D80:F80"/>
    <mergeCell ref="G80:H80"/>
    <mergeCell ref="K80:L80"/>
    <mergeCell ref="M80:N80"/>
    <mergeCell ref="O80:P80"/>
    <mergeCell ref="Q80:R80"/>
    <mergeCell ref="S80:T80"/>
    <mergeCell ref="U80:V80"/>
    <mergeCell ref="W80:X80"/>
    <mergeCell ref="Y80:Z80"/>
    <mergeCell ref="AA80:AB80"/>
    <mergeCell ref="AC80:AD80"/>
    <mergeCell ref="AE80:AF80"/>
    <mergeCell ref="AG80:AH80"/>
    <mergeCell ref="AI80:AJ80"/>
    <mergeCell ref="AK80:AL80"/>
    <mergeCell ref="AM80:AN80"/>
    <mergeCell ref="AO80:AP80"/>
    <mergeCell ref="AQ80:AR80"/>
    <mergeCell ref="AS80:AT80"/>
    <mergeCell ref="AU80:AV80"/>
    <mergeCell ref="AW80:AX80"/>
    <mergeCell ref="AY80:AZ80"/>
    <mergeCell ref="BA80:BB80"/>
    <mergeCell ref="B83:C83"/>
    <mergeCell ref="D83:F83"/>
    <mergeCell ref="G83:H83"/>
    <mergeCell ref="K83:L83"/>
    <mergeCell ref="M83:N83"/>
    <mergeCell ref="O83:P83"/>
    <mergeCell ref="Q83:R83"/>
    <mergeCell ref="S83:T83"/>
    <mergeCell ref="U83:V83"/>
    <mergeCell ref="W83:X83"/>
    <mergeCell ref="Y83:Z83"/>
    <mergeCell ref="AA83:AB83"/>
    <mergeCell ref="AC83:AD83"/>
    <mergeCell ref="AE83:AF83"/>
    <mergeCell ref="AG83:AH83"/>
    <mergeCell ref="AI83:AJ83"/>
    <mergeCell ref="AW81:AX81"/>
    <mergeCell ref="AY81:AZ81"/>
    <mergeCell ref="BA81:BB81"/>
    <mergeCell ref="BC81:BD81"/>
    <mergeCell ref="BE81:BF81"/>
    <mergeCell ref="BG81:BH81"/>
    <mergeCell ref="BI81:BJ81"/>
    <mergeCell ref="BK81:BL81"/>
    <mergeCell ref="BM81:BN81"/>
    <mergeCell ref="BO81:BQ81"/>
    <mergeCell ref="BS81:BT81"/>
    <mergeCell ref="BU81:CA81"/>
    <mergeCell ref="CB81:CH81"/>
    <mergeCell ref="B82:C82"/>
    <mergeCell ref="D82:F82"/>
    <mergeCell ref="G82:H82"/>
    <mergeCell ref="K82:L82"/>
    <mergeCell ref="M82:N82"/>
    <mergeCell ref="O82:P82"/>
    <mergeCell ref="Q82:R82"/>
    <mergeCell ref="S82:T82"/>
    <mergeCell ref="U82:V82"/>
    <mergeCell ref="W82:X82"/>
    <mergeCell ref="Y82:Z82"/>
    <mergeCell ref="AA82:AB82"/>
    <mergeCell ref="AC82:AD82"/>
    <mergeCell ref="AE82:AF82"/>
    <mergeCell ref="AG82:AH82"/>
    <mergeCell ref="AI82:AJ82"/>
    <mergeCell ref="AK82:AL82"/>
    <mergeCell ref="AM82:AN82"/>
    <mergeCell ref="AO82:AP82"/>
    <mergeCell ref="AK83:AL83"/>
    <mergeCell ref="AM83:AN83"/>
    <mergeCell ref="AO83:AP83"/>
    <mergeCell ref="AQ83:AR83"/>
    <mergeCell ref="AS83:AT83"/>
    <mergeCell ref="AU83:AV83"/>
    <mergeCell ref="AW83:AX83"/>
    <mergeCell ref="AY83:AZ83"/>
    <mergeCell ref="BA83:BB83"/>
    <mergeCell ref="BC83:BD83"/>
    <mergeCell ref="BE83:BF83"/>
    <mergeCell ref="BG83:BH83"/>
    <mergeCell ref="BI83:BJ83"/>
    <mergeCell ref="BK83:BL83"/>
    <mergeCell ref="BM83:BN83"/>
    <mergeCell ref="BO83:BQ83"/>
    <mergeCell ref="BS83:BT83"/>
    <mergeCell ref="AQ82:AR82"/>
    <mergeCell ref="AS82:AT82"/>
    <mergeCell ref="AU82:AV82"/>
    <mergeCell ref="AW82:AX82"/>
    <mergeCell ref="AY82:AZ82"/>
    <mergeCell ref="BA82:BB82"/>
    <mergeCell ref="BC82:BD82"/>
    <mergeCell ref="BE82:BF82"/>
    <mergeCell ref="BG82:BH82"/>
    <mergeCell ref="BI82:BJ82"/>
    <mergeCell ref="BK82:BL82"/>
    <mergeCell ref="BM82:BN82"/>
    <mergeCell ref="BO82:BQ82"/>
    <mergeCell ref="BS82:BT82"/>
    <mergeCell ref="BU82:CA82"/>
    <mergeCell ref="CB82:CH82"/>
    <mergeCell ref="BM84:BN84"/>
    <mergeCell ref="BO84:BQ84"/>
    <mergeCell ref="BS84:BT84"/>
    <mergeCell ref="BU84:CA84"/>
    <mergeCell ref="CB84:CH84"/>
    <mergeCell ref="B85:C85"/>
    <mergeCell ref="D85:F85"/>
    <mergeCell ref="G85:H85"/>
    <mergeCell ref="K85:L85"/>
    <mergeCell ref="M85:N85"/>
    <mergeCell ref="O85:P85"/>
    <mergeCell ref="Q85:R85"/>
    <mergeCell ref="S85:T85"/>
    <mergeCell ref="U85:V85"/>
    <mergeCell ref="W85:X85"/>
    <mergeCell ref="Y85:Z85"/>
    <mergeCell ref="AA85:AB85"/>
    <mergeCell ref="AC85:AD85"/>
    <mergeCell ref="AE85:AF85"/>
    <mergeCell ref="AG85:AH85"/>
    <mergeCell ref="AI85:AJ85"/>
    <mergeCell ref="AK85:AL85"/>
    <mergeCell ref="AM85:AN85"/>
    <mergeCell ref="AO85:AP85"/>
    <mergeCell ref="AQ85:AR85"/>
    <mergeCell ref="AS85:AT85"/>
    <mergeCell ref="AU85:AV85"/>
    <mergeCell ref="AW85:AX85"/>
    <mergeCell ref="AY85:AZ85"/>
    <mergeCell ref="BA85:BB85"/>
    <mergeCell ref="BC85:BD85"/>
    <mergeCell ref="BE85:BF85"/>
    <mergeCell ref="BU83:CA83"/>
    <mergeCell ref="CB83:CH83"/>
    <mergeCell ref="B84:C84"/>
    <mergeCell ref="D84:F84"/>
    <mergeCell ref="G84:H84"/>
    <mergeCell ref="K84:L84"/>
    <mergeCell ref="M84:N84"/>
    <mergeCell ref="O84:P84"/>
    <mergeCell ref="Q84:R84"/>
    <mergeCell ref="S84:T84"/>
    <mergeCell ref="U84:V84"/>
    <mergeCell ref="W84:X84"/>
    <mergeCell ref="Y84:Z84"/>
    <mergeCell ref="AA84:AB84"/>
    <mergeCell ref="AC84:AD84"/>
    <mergeCell ref="AE84:AF84"/>
    <mergeCell ref="AG84:AH84"/>
    <mergeCell ref="AI84:AJ84"/>
    <mergeCell ref="AK84:AL84"/>
    <mergeCell ref="AM84:AN84"/>
    <mergeCell ref="AO84:AP84"/>
    <mergeCell ref="AQ84:AR84"/>
    <mergeCell ref="AS84:AT84"/>
    <mergeCell ref="AU84:AV84"/>
    <mergeCell ref="AW84:AX84"/>
    <mergeCell ref="AY84:AZ84"/>
    <mergeCell ref="BA84:BB84"/>
    <mergeCell ref="BC84:BD84"/>
    <mergeCell ref="BE84:BF84"/>
    <mergeCell ref="BG84:BH84"/>
    <mergeCell ref="BI84:BJ84"/>
    <mergeCell ref="BK84:BL84"/>
    <mergeCell ref="BA86:BB86"/>
    <mergeCell ref="BC86:BD86"/>
    <mergeCell ref="BE86:BF86"/>
    <mergeCell ref="BG86:BH86"/>
    <mergeCell ref="BI86:BJ86"/>
    <mergeCell ref="BK86:BL86"/>
    <mergeCell ref="BM86:BN86"/>
    <mergeCell ref="BO86:BQ86"/>
    <mergeCell ref="BS86:BT86"/>
    <mergeCell ref="BU86:CA86"/>
    <mergeCell ref="CB86:CH86"/>
    <mergeCell ref="B87:C87"/>
    <mergeCell ref="D87:F87"/>
    <mergeCell ref="G87:H87"/>
    <mergeCell ref="K87:L87"/>
    <mergeCell ref="M87:N87"/>
    <mergeCell ref="O87:P87"/>
    <mergeCell ref="Q87:R87"/>
    <mergeCell ref="S87:T87"/>
    <mergeCell ref="U87:V87"/>
    <mergeCell ref="W87:X87"/>
    <mergeCell ref="Y87:Z87"/>
    <mergeCell ref="AA87:AB87"/>
    <mergeCell ref="AC87:AD87"/>
    <mergeCell ref="AE87:AF87"/>
    <mergeCell ref="AG87:AH87"/>
    <mergeCell ref="AI87:AJ87"/>
    <mergeCell ref="AK87:AL87"/>
    <mergeCell ref="AM87:AN87"/>
    <mergeCell ref="AO87:AP87"/>
    <mergeCell ref="AQ87:AR87"/>
    <mergeCell ref="AS87:AT87"/>
    <mergeCell ref="BG85:BH85"/>
    <mergeCell ref="BI85:BJ85"/>
    <mergeCell ref="BK85:BL85"/>
    <mergeCell ref="BM85:BN85"/>
    <mergeCell ref="BO85:BQ85"/>
    <mergeCell ref="BS85:BT85"/>
    <mergeCell ref="BU85:CA85"/>
    <mergeCell ref="CB85:CH85"/>
    <mergeCell ref="B86:C86"/>
    <mergeCell ref="D86:F86"/>
    <mergeCell ref="G86:H86"/>
    <mergeCell ref="K86:L86"/>
    <mergeCell ref="M86:N86"/>
    <mergeCell ref="O86:P86"/>
    <mergeCell ref="Q86:R86"/>
    <mergeCell ref="S86:T86"/>
    <mergeCell ref="U86:V86"/>
    <mergeCell ref="W86:X86"/>
    <mergeCell ref="Y86:Z86"/>
    <mergeCell ref="AA86:AB86"/>
    <mergeCell ref="AC86:AD86"/>
    <mergeCell ref="AE86:AF86"/>
    <mergeCell ref="AG86:AH86"/>
    <mergeCell ref="AI86:AJ86"/>
    <mergeCell ref="AK86:AL86"/>
    <mergeCell ref="AM86:AN86"/>
    <mergeCell ref="AO86:AP86"/>
    <mergeCell ref="AQ86:AR86"/>
    <mergeCell ref="AS86:AT86"/>
    <mergeCell ref="AU86:AV86"/>
    <mergeCell ref="AW86:AX86"/>
    <mergeCell ref="AY86:AZ86"/>
    <mergeCell ref="AO88:AP88"/>
    <mergeCell ref="AQ88:AR88"/>
    <mergeCell ref="AS88:AT88"/>
    <mergeCell ref="AU88:AV88"/>
    <mergeCell ref="AW88:AX88"/>
    <mergeCell ref="AY88:AZ88"/>
    <mergeCell ref="BA88:BB88"/>
    <mergeCell ref="BC88:BD88"/>
    <mergeCell ref="BE88:BF88"/>
    <mergeCell ref="BG88:BH88"/>
    <mergeCell ref="BI88:BJ88"/>
    <mergeCell ref="BK88:BL88"/>
    <mergeCell ref="BM88:BN88"/>
    <mergeCell ref="BO88:BQ88"/>
    <mergeCell ref="BS88:BT88"/>
    <mergeCell ref="BU88:CA88"/>
    <mergeCell ref="CB88:CH88"/>
    <mergeCell ref="AU87:AV87"/>
    <mergeCell ref="AW87:AX87"/>
    <mergeCell ref="AY87:AZ87"/>
    <mergeCell ref="BA87:BB87"/>
    <mergeCell ref="BC87:BD87"/>
    <mergeCell ref="BE87:BF87"/>
    <mergeCell ref="BG87:BH87"/>
    <mergeCell ref="BI87:BJ87"/>
    <mergeCell ref="BK87:BL87"/>
    <mergeCell ref="BM87:BN87"/>
    <mergeCell ref="BO87:BQ87"/>
    <mergeCell ref="BS87:BT87"/>
    <mergeCell ref="BU87:CA87"/>
    <mergeCell ref="CB87:CH87"/>
    <mergeCell ref="B88:C88"/>
    <mergeCell ref="D88:F88"/>
    <mergeCell ref="G88:H88"/>
    <mergeCell ref="K88:L88"/>
    <mergeCell ref="M88:N88"/>
    <mergeCell ref="O88:P88"/>
    <mergeCell ref="Q88:R88"/>
    <mergeCell ref="S88:T88"/>
    <mergeCell ref="U88:V88"/>
    <mergeCell ref="W88:X88"/>
    <mergeCell ref="Y88:Z88"/>
    <mergeCell ref="AA88:AB88"/>
    <mergeCell ref="AC88:AD88"/>
    <mergeCell ref="AE88:AF88"/>
    <mergeCell ref="AG88:AH88"/>
    <mergeCell ref="AI88:AJ88"/>
    <mergeCell ref="AK88:AL88"/>
    <mergeCell ref="AM88:AN88"/>
    <mergeCell ref="AM89:AN89"/>
    <mergeCell ref="AO89:AP89"/>
    <mergeCell ref="AQ89:AR89"/>
    <mergeCell ref="AS89:AT89"/>
    <mergeCell ref="AU89:AV89"/>
    <mergeCell ref="AW89:AX89"/>
    <mergeCell ref="AY89:AZ89"/>
    <mergeCell ref="BA89:BB89"/>
    <mergeCell ref="BC89:BD89"/>
    <mergeCell ref="BE89:BF89"/>
    <mergeCell ref="BG89:BH89"/>
    <mergeCell ref="BI89:BJ89"/>
    <mergeCell ref="BK89:BL89"/>
    <mergeCell ref="BM89:BN89"/>
    <mergeCell ref="BO89:BQ89"/>
    <mergeCell ref="BS89:BT89"/>
    <mergeCell ref="BU89:CA89"/>
    <mergeCell ref="B89:C89"/>
    <mergeCell ref="D89:F89"/>
    <mergeCell ref="G89:H89"/>
    <mergeCell ref="K89:L89"/>
    <mergeCell ref="M89:N89"/>
    <mergeCell ref="O89:P89"/>
    <mergeCell ref="Q89:R89"/>
    <mergeCell ref="S89:T89"/>
    <mergeCell ref="U89:V89"/>
    <mergeCell ref="W89:X89"/>
    <mergeCell ref="Y89:Z89"/>
    <mergeCell ref="AA89:AB89"/>
    <mergeCell ref="AC89:AD89"/>
    <mergeCell ref="AE89:AF89"/>
    <mergeCell ref="AG89:AH89"/>
    <mergeCell ref="AI89:AJ89"/>
    <mergeCell ref="AK89:AL89"/>
    <mergeCell ref="BO90:BQ90"/>
    <mergeCell ref="BS90:BT90"/>
    <mergeCell ref="BU90:CA90"/>
    <mergeCell ref="CB90:CH90"/>
    <mergeCell ref="B91:C91"/>
    <mergeCell ref="D91:F91"/>
    <mergeCell ref="G91:H91"/>
    <mergeCell ref="K91:L91"/>
    <mergeCell ref="M91:N91"/>
    <mergeCell ref="O91:P91"/>
    <mergeCell ref="Q91:R91"/>
    <mergeCell ref="S91:T91"/>
    <mergeCell ref="U91:V91"/>
    <mergeCell ref="W91:X91"/>
    <mergeCell ref="Y91:Z91"/>
    <mergeCell ref="AA91:AB91"/>
    <mergeCell ref="AC91:AD91"/>
    <mergeCell ref="AE91:AF91"/>
    <mergeCell ref="AG91:AH91"/>
    <mergeCell ref="AI91:AJ91"/>
    <mergeCell ref="AK91:AL91"/>
    <mergeCell ref="AM91:AN91"/>
    <mergeCell ref="AO91:AP91"/>
    <mergeCell ref="AQ91:AR91"/>
    <mergeCell ref="AS91:AT91"/>
    <mergeCell ref="AU91:AV91"/>
    <mergeCell ref="AW91:AX91"/>
    <mergeCell ref="AY91:AZ91"/>
    <mergeCell ref="BA91:BB91"/>
    <mergeCell ref="BC91:BD91"/>
    <mergeCell ref="BE91:BF91"/>
    <mergeCell ref="BG91:BH91"/>
    <mergeCell ref="CB89:CH89"/>
    <mergeCell ref="B90:C90"/>
    <mergeCell ref="D90:F90"/>
    <mergeCell ref="G90:H90"/>
    <mergeCell ref="K90:L90"/>
    <mergeCell ref="M90:N90"/>
    <mergeCell ref="O90:P90"/>
    <mergeCell ref="Q90:R90"/>
    <mergeCell ref="S90:T90"/>
    <mergeCell ref="U90:V90"/>
    <mergeCell ref="W90:X90"/>
    <mergeCell ref="Y90:Z90"/>
    <mergeCell ref="AA90:AB90"/>
    <mergeCell ref="AC90:AD90"/>
    <mergeCell ref="AE90:AF90"/>
    <mergeCell ref="AG90:AH90"/>
    <mergeCell ref="AI90:AJ90"/>
    <mergeCell ref="AK90:AL90"/>
    <mergeCell ref="AM90:AN90"/>
    <mergeCell ref="AO90:AP90"/>
    <mergeCell ref="AQ90:AR90"/>
    <mergeCell ref="AS90:AT90"/>
    <mergeCell ref="AU90:AV90"/>
    <mergeCell ref="AW90:AX90"/>
    <mergeCell ref="AY90:AZ90"/>
    <mergeCell ref="BA90:BB90"/>
    <mergeCell ref="BC90:BD90"/>
    <mergeCell ref="BE90:BF90"/>
    <mergeCell ref="BG90:BH90"/>
    <mergeCell ref="BI90:BJ90"/>
    <mergeCell ref="BK90:BL90"/>
    <mergeCell ref="BM90:BN90"/>
    <mergeCell ref="BC92:BD92"/>
    <mergeCell ref="BE92:BF92"/>
    <mergeCell ref="BG92:BH92"/>
    <mergeCell ref="BI92:BJ92"/>
    <mergeCell ref="BK92:BL92"/>
    <mergeCell ref="BM92:BN92"/>
    <mergeCell ref="BO92:BQ92"/>
    <mergeCell ref="BS92:BT92"/>
    <mergeCell ref="BU92:CA92"/>
    <mergeCell ref="CB92:CH92"/>
    <mergeCell ref="B93:C93"/>
    <mergeCell ref="D93:F93"/>
    <mergeCell ref="G93:H93"/>
    <mergeCell ref="K93:L93"/>
    <mergeCell ref="M93:N93"/>
    <mergeCell ref="O93:P93"/>
    <mergeCell ref="Q93:R93"/>
    <mergeCell ref="S93:T93"/>
    <mergeCell ref="U93:V93"/>
    <mergeCell ref="W93:X93"/>
    <mergeCell ref="Y93:Z93"/>
    <mergeCell ref="AA93:AB93"/>
    <mergeCell ref="AC93:AD93"/>
    <mergeCell ref="AE93:AF93"/>
    <mergeCell ref="AG93:AH93"/>
    <mergeCell ref="AI93:AJ93"/>
    <mergeCell ref="AK93:AL93"/>
    <mergeCell ref="AM93:AN93"/>
    <mergeCell ref="AO93:AP93"/>
    <mergeCell ref="AQ93:AR93"/>
    <mergeCell ref="AS93:AT93"/>
    <mergeCell ref="AU93:AV93"/>
    <mergeCell ref="BI91:BJ91"/>
    <mergeCell ref="BK91:BL91"/>
    <mergeCell ref="BM91:BN91"/>
    <mergeCell ref="BO91:BQ91"/>
    <mergeCell ref="BS91:BT91"/>
    <mergeCell ref="BU91:CA91"/>
    <mergeCell ref="CB91:CH91"/>
    <mergeCell ref="B92:C92"/>
    <mergeCell ref="D92:F92"/>
    <mergeCell ref="G92:H92"/>
    <mergeCell ref="K92:L92"/>
    <mergeCell ref="M92:N92"/>
    <mergeCell ref="O92:P92"/>
    <mergeCell ref="Q92:R92"/>
    <mergeCell ref="S92:T92"/>
    <mergeCell ref="U92:V92"/>
    <mergeCell ref="W92:X92"/>
    <mergeCell ref="Y92:Z92"/>
    <mergeCell ref="AA92:AB92"/>
    <mergeCell ref="AC92:AD92"/>
    <mergeCell ref="AE92:AF92"/>
    <mergeCell ref="AG92:AH92"/>
    <mergeCell ref="AI92:AJ92"/>
    <mergeCell ref="AK92:AL92"/>
    <mergeCell ref="AM92:AN92"/>
    <mergeCell ref="AO92:AP92"/>
    <mergeCell ref="AQ92:AR92"/>
    <mergeCell ref="AS92:AT92"/>
    <mergeCell ref="AU92:AV92"/>
    <mergeCell ref="AW92:AX92"/>
    <mergeCell ref="AY92:AZ92"/>
    <mergeCell ref="BA92:BB92"/>
    <mergeCell ref="B95:C95"/>
    <mergeCell ref="D95:F95"/>
    <mergeCell ref="G95:H95"/>
    <mergeCell ref="K95:L95"/>
    <mergeCell ref="M95:N95"/>
    <mergeCell ref="O95:P95"/>
    <mergeCell ref="Q95:R95"/>
    <mergeCell ref="S95:T95"/>
    <mergeCell ref="U95:V95"/>
    <mergeCell ref="W95:X95"/>
    <mergeCell ref="Y95:Z95"/>
    <mergeCell ref="AA95:AB95"/>
    <mergeCell ref="AC95:AD95"/>
    <mergeCell ref="AE95:AF95"/>
    <mergeCell ref="AG95:AH95"/>
    <mergeCell ref="AI95:AJ95"/>
    <mergeCell ref="AW93:AX93"/>
    <mergeCell ref="AY93:AZ93"/>
    <mergeCell ref="BA93:BB93"/>
    <mergeCell ref="BC93:BD93"/>
    <mergeCell ref="BE93:BF93"/>
    <mergeCell ref="BG93:BH93"/>
    <mergeCell ref="BI93:BJ93"/>
    <mergeCell ref="BK93:BL93"/>
    <mergeCell ref="BM93:BN93"/>
    <mergeCell ref="BO93:BQ93"/>
    <mergeCell ref="BS93:BT93"/>
    <mergeCell ref="BU93:CA93"/>
    <mergeCell ref="CB93:CH93"/>
    <mergeCell ref="B94:C94"/>
    <mergeCell ref="D94:F94"/>
    <mergeCell ref="G94:H94"/>
    <mergeCell ref="K94:L94"/>
    <mergeCell ref="M94:N94"/>
    <mergeCell ref="O94:P94"/>
    <mergeCell ref="Q94:R94"/>
    <mergeCell ref="S94:T94"/>
    <mergeCell ref="U94:V94"/>
    <mergeCell ref="W94:X94"/>
    <mergeCell ref="Y94:Z94"/>
    <mergeCell ref="AA94:AB94"/>
    <mergeCell ref="AC94:AD94"/>
    <mergeCell ref="AE94:AF94"/>
    <mergeCell ref="AG94:AH94"/>
    <mergeCell ref="AI94:AJ94"/>
    <mergeCell ref="AK94:AL94"/>
    <mergeCell ref="AM94:AN94"/>
    <mergeCell ref="AO94:AP94"/>
    <mergeCell ref="AK95:AL95"/>
    <mergeCell ref="AM95:AN95"/>
    <mergeCell ref="AO95:AP95"/>
    <mergeCell ref="AQ95:AR95"/>
    <mergeCell ref="AS95:AT95"/>
    <mergeCell ref="AU95:AV95"/>
    <mergeCell ref="AW95:AX95"/>
    <mergeCell ref="AY95:AZ95"/>
    <mergeCell ref="BA95:BB95"/>
    <mergeCell ref="BC95:BD95"/>
    <mergeCell ref="BE95:BF95"/>
    <mergeCell ref="BG95:BH95"/>
    <mergeCell ref="BI95:BJ95"/>
    <mergeCell ref="BK95:BL95"/>
    <mergeCell ref="BM95:BN95"/>
    <mergeCell ref="BO95:BQ95"/>
    <mergeCell ref="BS95:BT95"/>
    <mergeCell ref="AQ94:AR94"/>
    <mergeCell ref="AS94:AT94"/>
    <mergeCell ref="AU94:AV94"/>
    <mergeCell ref="AW94:AX94"/>
    <mergeCell ref="AY94:AZ94"/>
    <mergeCell ref="BA94:BB94"/>
    <mergeCell ref="BC94:BD94"/>
    <mergeCell ref="BE94:BF94"/>
    <mergeCell ref="BG94:BH94"/>
    <mergeCell ref="BI94:BJ94"/>
    <mergeCell ref="BK94:BL94"/>
    <mergeCell ref="BM94:BN94"/>
    <mergeCell ref="BO94:BQ94"/>
    <mergeCell ref="BS94:BT94"/>
    <mergeCell ref="BU94:CA94"/>
    <mergeCell ref="CB94:CH94"/>
    <mergeCell ref="BM96:BN96"/>
    <mergeCell ref="BO96:BQ96"/>
    <mergeCell ref="BS96:BT96"/>
    <mergeCell ref="BU96:CA96"/>
    <mergeCell ref="CB96:CH96"/>
    <mergeCell ref="B97:C97"/>
    <mergeCell ref="D97:F97"/>
    <mergeCell ref="G97:H97"/>
    <mergeCell ref="K97:L97"/>
    <mergeCell ref="M97:N97"/>
    <mergeCell ref="O97:P97"/>
    <mergeCell ref="Q97:R97"/>
    <mergeCell ref="S97:T97"/>
    <mergeCell ref="U97:V97"/>
    <mergeCell ref="W97:X97"/>
    <mergeCell ref="Y97:Z97"/>
    <mergeCell ref="AA97:AB97"/>
    <mergeCell ref="AC97:AD97"/>
    <mergeCell ref="AE97:AF97"/>
    <mergeCell ref="AG97:AH97"/>
    <mergeCell ref="AI97:AJ97"/>
    <mergeCell ref="AK97:AL97"/>
    <mergeCell ref="AM97:AN97"/>
    <mergeCell ref="AO97:AP97"/>
    <mergeCell ref="AQ97:AR97"/>
    <mergeCell ref="AS97:AT97"/>
    <mergeCell ref="AU97:AV97"/>
    <mergeCell ref="AW97:AX97"/>
    <mergeCell ref="AY97:AZ97"/>
    <mergeCell ref="BA97:BB97"/>
    <mergeCell ref="BC97:BD97"/>
    <mergeCell ref="BE97:BF97"/>
    <mergeCell ref="BU95:CA95"/>
    <mergeCell ref="CB95:CH95"/>
    <mergeCell ref="B96:C96"/>
    <mergeCell ref="D96:F96"/>
    <mergeCell ref="G96:H96"/>
    <mergeCell ref="K96:L96"/>
    <mergeCell ref="M96:N96"/>
    <mergeCell ref="O96:P96"/>
    <mergeCell ref="Q96:R96"/>
    <mergeCell ref="S96:T96"/>
    <mergeCell ref="U96:V96"/>
    <mergeCell ref="W96:X96"/>
    <mergeCell ref="Y96:Z96"/>
    <mergeCell ref="AA96:AB96"/>
    <mergeCell ref="AC96:AD96"/>
    <mergeCell ref="AE96:AF96"/>
    <mergeCell ref="AG96:AH96"/>
    <mergeCell ref="AI96:AJ96"/>
    <mergeCell ref="AK96:AL96"/>
    <mergeCell ref="AM96:AN96"/>
    <mergeCell ref="AO96:AP96"/>
    <mergeCell ref="AQ96:AR96"/>
    <mergeCell ref="AS96:AT96"/>
    <mergeCell ref="AU96:AV96"/>
    <mergeCell ref="AW96:AX96"/>
    <mergeCell ref="AY96:AZ96"/>
    <mergeCell ref="BA96:BB96"/>
    <mergeCell ref="BC96:BD96"/>
    <mergeCell ref="BE96:BF96"/>
    <mergeCell ref="BG96:BH96"/>
    <mergeCell ref="BI96:BJ96"/>
    <mergeCell ref="BK96:BL96"/>
    <mergeCell ref="BA98:BB98"/>
    <mergeCell ref="BC98:BD98"/>
    <mergeCell ref="BE98:BF98"/>
    <mergeCell ref="BG98:BH98"/>
    <mergeCell ref="BI98:BJ98"/>
    <mergeCell ref="BK98:BL98"/>
    <mergeCell ref="BM98:BN98"/>
    <mergeCell ref="BO98:BQ98"/>
    <mergeCell ref="BS98:BT98"/>
    <mergeCell ref="BU98:CA98"/>
    <mergeCell ref="CB98:CH98"/>
    <mergeCell ref="B99:C99"/>
    <mergeCell ref="D99:F99"/>
    <mergeCell ref="G99:H99"/>
    <mergeCell ref="K99:L99"/>
    <mergeCell ref="M99:N99"/>
    <mergeCell ref="O99:P99"/>
    <mergeCell ref="Q99:R99"/>
    <mergeCell ref="S99:T99"/>
    <mergeCell ref="U99:V99"/>
    <mergeCell ref="W99:X99"/>
    <mergeCell ref="Y99:Z99"/>
    <mergeCell ref="AA99:AB99"/>
    <mergeCell ref="AC99:AD99"/>
    <mergeCell ref="AE99:AF99"/>
    <mergeCell ref="AG99:AH99"/>
    <mergeCell ref="AI99:AJ99"/>
    <mergeCell ref="AK99:AL99"/>
    <mergeCell ref="AM99:AN99"/>
    <mergeCell ref="AO99:AP99"/>
    <mergeCell ref="AQ99:AR99"/>
    <mergeCell ref="AS99:AT99"/>
    <mergeCell ref="BG97:BH97"/>
    <mergeCell ref="BI97:BJ97"/>
    <mergeCell ref="BK97:BL97"/>
    <mergeCell ref="BM97:BN97"/>
    <mergeCell ref="BO97:BQ97"/>
    <mergeCell ref="BS97:BT97"/>
    <mergeCell ref="BU97:CA97"/>
    <mergeCell ref="CB97:CH97"/>
    <mergeCell ref="B98:C98"/>
    <mergeCell ref="D98:F98"/>
    <mergeCell ref="G98:H98"/>
    <mergeCell ref="K98:L98"/>
    <mergeCell ref="M98:N98"/>
    <mergeCell ref="O98:P98"/>
    <mergeCell ref="Q98:R98"/>
    <mergeCell ref="S98:T98"/>
    <mergeCell ref="U98:V98"/>
    <mergeCell ref="W98:X98"/>
    <mergeCell ref="Y98:Z98"/>
    <mergeCell ref="AA98:AB98"/>
    <mergeCell ref="AC98:AD98"/>
    <mergeCell ref="AE98:AF98"/>
    <mergeCell ref="AG98:AH98"/>
    <mergeCell ref="AI98:AJ98"/>
    <mergeCell ref="AK98:AL98"/>
    <mergeCell ref="AM98:AN98"/>
    <mergeCell ref="AO98:AP98"/>
    <mergeCell ref="AQ98:AR98"/>
    <mergeCell ref="AS98:AT98"/>
    <mergeCell ref="AU98:AV98"/>
    <mergeCell ref="AW98:AX98"/>
    <mergeCell ref="AY98:AZ98"/>
    <mergeCell ref="AO100:AP100"/>
    <mergeCell ref="AQ100:AR100"/>
    <mergeCell ref="AS100:AT100"/>
    <mergeCell ref="AU100:AV100"/>
    <mergeCell ref="AW100:AX100"/>
    <mergeCell ref="AY100:AZ100"/>
    <mergeCell ref="BA100:BB100"/>
    <mergeCell ref="BC100:BD100"/>
    <mergeCell ref="BE100:BF100"/>
    <mergeCell ref="BG100:BH100"/>
    <mergeCell ref="BI100:BJ100"/>
    <mergeCell ref="BK100:BL100"/>
    <mergeCell ref="BM100:BN100"/>
    <mergeCell ref="BO100:BQ100"/>
    <mergeCell ref="BS100:BT100"/>
    <mergeCell ref="BU100:CA100"/>
    <mergeCell ref="CB100:CH100"/>
    <mergeCell ref="AU99:AV99"/>
    <mergeCell ref="AW99:AX99"/>
    <mergeCell ref="AY99:AZ99"/>
    <mergeCell ref="BA99:BB99"/>
    <mergeCell ref="BC99:BD99"/>
    <mergeCell ref="BE99:BF99"/>
    <mergeCell ref="BG99:BH99"/>
    <mergeCell ref="BI99:BJ99"/>
    <mergeCell ref="BK99:BL99"/>
    <mergeCell ref="BM99:BN99"/>
    <mergeCell ref="BO99:BQ99"/>
    <mergeCell ref="BS99:BT99"/>
    <mergeCell ref="BU99:CA99"/>
    <mergeCell ref="CB99:CH99"/>
    <mergeCell ref="B100:C100"/>
    <mergeCell ref="D100:F100"/>
    <mergeCell ref="G100:H100"/>
    <mergeCell ref="K100:L100"/>
    <mergeCell ref="M100:N100"/>
    <mergeCell ref="O100:P100"/>
    <mergeCell ref="Q100:R100"/>
    <mergeCell ref="S100:T100"/>
    <mergeCell ref="U100:V100"/>
    <mergeCell ref="W100:X100"/>
    <mergeCell ref="Y100:Z100"/>
    <mergeCell ref="AA100:AB100"/>
    <mergeCell ref="AC100:AD100"/>
    <mergeCell ref="AE100:AF100"/>
    <mergeCell ref="AG100:AH100"/>
    <mergeCell ref="AI100:AJ100"/>
    <mergeCell ref="AK100:AL100"/>
    <mergeCell ref="AM100:AN100"/>
    <mergeCell ref="AM101:AN101"/>
    <mergeCell ref="AO101:AP101"/>
    <mergeCell ref="AQ101:AR101"/>
    <mergeCell ref="AS101:AT101"/>
    <mergeCell ref="AU101:AV101"/>
    <mergeCell ref="AW101:AX101"/>
    <mergeCell ref="AY101:AZ101"/>
    <mergeCell ref="BA101:BB101"/>
    <mergeCell ref="BC101:BD101"/>
    <mergeCell ref="BE101:BF101"/>
    <mergeCell ref="BG101:BH101"/>
    <mergeCell ref="BI101:BJ101"/>
    <mergeCell ref="BK101:BL101"/>
    <mergeCell ref="BM101:BN101"/>
    <mergeCell ref="BO101:BQ101"/>
    <mergeCell ref="BS101:BT101"/>
    <mergeCell ref="BU101:CA101"/>
    <mergeCell ref="B101:C101"/>
    <mergeCell ref="D101:F101"/>
    <mergeCell ref="G101:H101"/>
    <mergeCell ref="K101:L101"/>
    <mergeCell ref="M101:N101"/>
    <mergeCell ref="O101:P101"/>
    <mergeCell ref="Q101:R101"/>
    <mergeCell ref="S101:T101"/>
    <mergeCell ref="U101:V101"/>
    <mergeCell ref="W101:X101"/>
    <mergeCell ref="Y101:Z101"/>
    <mergeCell ref="AA101:AB101"/>
    <mergeCell ref="AC101:AD101"/>
    <mergeCell ref="AE101:AF101"/>
    <mergeCell ref="AG101:AH101"/>
    <mergeCell ref="AI101:AJ101"/>
    <mergeCell ref="AK101:AL101"/>
    <mergeCell ref="BO102:BQ102"/>
    <mergeCell ref="BS102:BT102"/>
    <mergeCell ref="BU102:CA102"/>
    <mergeCell ref="CB102:CH102"/>
    <mergeCell ref="B103:C103"/>
    <mergeCell ref="D103:F103"/>
    <mergeCell ref="G103:H103"/>
    <mergeCell ref="K103:L103"/>
    <mergeCell ref="M103:N103"/>
    <mergeCell ref="O103:P103"/>
    <mergeCell ref="Q103:R103"/>
    <mergeCell ref="S103:T103"/>
    <mergeCell ref="U103:V103"/>
    <mergeCell ref="W103:X103"/>
    <mergeCell ref="Y103:Z103"/>
    <mergeCell ref="AA103:AB103"/>
    <mergeCell ref="AC103:AD103"/>
    <mergeCell ref="AE103:AF103"/>
    <mergeCell ref="AG103:AH103"/>
    <mergeCell ref="AI103:AJ103"/>
    <mergeCell ref="AK103:AL103"/>
    <mergeCell ref="AM103:AN103"/>
    <mergeCell ref="AO103:AP103"/>
    <mergeCell ref="AQ103:AR103"/>
    <mergeCell ref="AS103:AT103"/>
    <mergeCell ref="AU103:AV103"/>
    <mergeCell ref="AW103:AX103"/>
    <mergeCell ref="AY103:AZ103"/>
    <mergeCell ref="BA103:BB103"/>
    <mergeCell ref="BC103:BD103"/>
    <mergeCell ref="BE103:BF103"/>
    <mergeCell ref="BG103:BH103"/>
    <mergeCell ref="CB101:CH101"/>
    <mergeCell ref="B102:C102"/>
    <mergeCell ref="D102:F102"/>
    <mergeCell ref="G102:H102"/>
    <mergeCell ref="K102:L102"/>
    <mergeCell ref="M102:N102"/>
    <mergeCell ref="O102:P102"/>
    <mergeCell ref="Q102:R102"/>
    <mergeCell ref="S102:T102"/>
    <mergeCell ref="U102:V102"/>
    <mergeCell ref="W102:X102"/>
    <mergeCell ref="Y102:Z102"/>
    <mergeCell ref="AA102:AB102"/>
    <mergeCell ref="AC102:AD102"/>
    <mergeCell ref="AE102:AF102"/>
    <mergeCell ref="AG102:AH102"/>
    <mergeCell ref="AI102:AJ102"/>
    <mergeCell ref="AK102:AL102"/>
    <mergeCell ref="AM102:AN102"/>
    <mergeCell ref="AO102:AP102"/>
    <mergeCell ref="AQ102:AR102"/>
    <mergeCell ref="AS102:AT102"/>
    <mergeCell ref="AU102:AV102"/>
    <mergeCell ref="AW102:AX102"/>
    <mergeCell ref="AY102:AZ102"/>
    <mergeCell ref="BA102:BB102"/>
    <mergeCell ref="BC102:BD102"/>
    <mergeCell ref="BE102:BF102"/>
    <mergeCell ref="BG102:BH102"/>
    <mergeCell ref="BI102:BJ102"/>
    <mergeCell ref="BK102:BL102"/>
    <mergeCell ref="BM102:BN102"/>
    <mergeCell ref="BC104:BD104"/>
    <mergeCell ref="BE104:BF104"/>
    <mergeCell ref="BG104:BH104"/>
    <mergeCell ref="BI104:BJ104"/>
    <mergeCell ref="BK104:BL104"/>
    <mergeCell ref="BM104:BN104"/>
    <mergeCell ref="BO104:BQ104"/>
    <mergeCell ref="BS104:BT104"/>
    <mergeCell ref="BU104:CA104"/>
    <mergeCell ref="CB104:CH104"/>
    <mergeCell ref="B105:C105"/>
    <mergeCell ref="D105:F105"/>
    <mergeCell ref="G105:H105"/>
    <mergeCell ref="K105:L105"/>
    <mergeCell ref="M105:N105"/>
    <mergeCell ref="O105:P105"/>
    <mergeCell ref="Q105:R105"/>
    <mergeCell ref="S105:T105"/>
    <mergeCell ref="U105:V105"/>
    <mergeCell ref="W105:X105"/>
    <mergeCell ref="Y105:Z105"/>
    <mergeCell ref="AA105:AB105"/>
    <mergeCell ref="AC105:AD105"/>
    <mergeCell ref="AE105:AF105"/>
    <mergeCell ref="AG105:AH105"/>
    <mergeCell ref="AI105:AJ105"/>
    <mergeCell ref="AK105:AL105"/>
    <mergeCell ref="AM105:AN105"/>
    <mergeCell ref="AO105:AP105"/>
    <mergeCell ref="AQ105:AR105"/>
    <mergeCell ref="AS105:AT105"/>
    <mergeCell ref="AU105:AV105"/>
    <mergeCell ref="BI103:BJ103"/>
    <mergeCell ref="BK103:BL103"/>
    <mergeCell ref="BM103:BN103"/>
    <mergeCell ref="BO103:BQ103"/>
    <mergeCell ref="BS103:BT103"/>
    <mergeCell ref="BU103:CA103"/>
    <mergeCell ref="CB103:CH103"/>
    <mergeCell ref="B104:C104"/>
    <mergeCell ref="D104:F104"/>
    <mergeCell ref="G104:H104"/>
    <mergeCell ref="K104:L104"/>
    <mergeCell ref="M104:N104"/>
    <mergeCell ref="O104:P104"/>
    <mergeCell ref="Q104:R104"/>
    <mergeCell ref="S104:T104"/>
    <mergeCell ref="U104:V104"/>
    <mergeCell ref="W104:X104"/>
    <mergeCell ref="Y104:Z104"/>
    <mergeCell ref="AA104:AB104"/>
    <mergeCell ref="AC104:AD104"/>
    <mergeCell ref="AE104:AF104"/>
    <mergeCell ref="AG104:AH104"/>
    <mergeCell ref="AI104:AJ104"/>
    <mergeCell ref="AK104:AL104"/>
    <mergeCell ref="AM104:AN104"/>
    <mergeCell ref="AO104:AP104"/>
    <mergeCell ref="AQ104:AR104"/>
    <mergeCell ref="AS104:AT104"/>
    <mergeCell ref="AU104:AV104"/>
    <mergeCell ref="AW104:AX104"/>
    <mergeCell ref="AY104:AZ104"/>
    <mergeCell ref="BA104:BB104"/>
    <mergeCell ref="B107:C107"/>
    <mergeCell ref="D107:F107"/>
    <mergeCell ref="G107:H107"/>
    <mergeCell ref="K107:L107"/>
    <mergeCell ref="M107:N107"/>
    <mergeCell ref="O107:P107"/>
    <mergeCell ref="Q107:R107"/>
    <mergeCell ref="S107:T107"/>
    <mergeCell ref="U107:V107"/>
    <mergeCell ref="W107:X107"/>
    <mergeCell ref="Y107:Z107"/>
    <mergeCell ref="AA107:AB107"/>
    <mergeCell ref="AC107:AD107"/>
    <mergeCell ref="AE107:AF107"/>
    <mergeCell ref="AG107:AH107"/>
    <mergeCell ref="AI107:AJ107"/>
    <mergeCell ref="AW105:AX105"/>
    <mergeCell ref="AY105:AZ105"/>
    <mergeCell ref="BA105:BB105"/>
    <mergeCell ref="BC105:BD105"/>
    <mergeCell ref="BE105:BF105"/>
    <mergeCell ref="BG105:BH105"/>
    <mergeCell ref="BI105:BJ105"/>
    <mergeCell ref="BK105:BL105"/>
    <mergeCell ref="BM105:BN105"/>
    <mergeCell ref="BO105:BQ105"/>
    <mergeCell ref="BS105:BT105"/>
    <mergeCell ref="BU105:CA105"/>
    <mergeCell ref="CB105:CH105"/>
    <mergeCell ref="B106:C106"/>
    <mergeCell ref="D106:F106"/>
    <mergeCell ref="G106:H106"/>
    <mergeCell ref="K106:L106"/>
    <mergeCell ref="M106:N106"/>
    <mergeCell ref="O106:P106"/>
    <mergeCell ref="Q106:R106"/>
    <mergeCell ref="S106:T106"/>
    <mergeCell ref="U106:V106"/>
    <mergeCell ref="W106:X106"/>
    <mergeCell ref="Y106:Z106"/>
    <mergeCell ref="AA106:AB106"/>
    <mergeCell ref="AC106:AD106"/>
    <mergeCell ref="AE106:AF106"/>
    <mergeCell ref="AG106:AH106"/>
    <mergeCell ref="AI106:AJ106"/>
    <mergeCell ref="AK106:AL106"/>
    <mergeCell ref="AM106:AN106"/>
    <mergeCell ref="AO106:AP106"/>
    <mergeCell ref="AK107:AL107"/>
    <mergeCell ref="AM107:AN107"/>
    <mergeCell ref="AO107:AP107"/>
    <mergeCell ref="AQ107:AR107"/>
    <mergeCell ref="AS107:AT107"/>
    <mergeCell ref="AU107:AV107"/>
    <mergeCell ref="AW107:AX107"/>
    <mergeCell ref="AY107:AZ107"/>
    <mergeCell ref="BA107:BB107"/>
    <mergeCell ref="BC107:BD107"/>
    <mergeCell ref="BE107:BF107"/>
    <mergeCell ref="BG107:BH107"/>
    <mergeCell ref="BI107:BJ107"/>
    <mergeCell ref="BK107:BL107"/>
    <mergeCell ref="BM107:BN107"/>
    <mergeCell ref="BO107:BQ107"/>
    <mergeCell ref="BS107:BT107"/>
    <mergeCell ref="AQ106:AR106"/>
    <mergeCell ref="AS106:AT106"/>
    <mergeCell ref="AU106:AV106"/>
    <mergeCell ref="AW106:AX106"/>
    <mergeCell ref="AY106:AZ106"/>
    <mergeCell ref="BA106:BB106"/>
    <mergeCell ref="BC106:BD106"/>
    <mergeCell ref="BE106:BF106"/>
    <mergeCell ref="BG106:BH106"/>
    <mergeCell ref="BI106:BJ106"/>
    <mergeCell ref="BK106:BL106"/>
    <mergeCell ref="BM106:BN106"/>
    <mergeCell ref="BO106:BQ106"/>
    <mergeCell ref="BS106:BT106"/>
    <mergeCell ref="BU106:CA106"/>
    <mergeCell ref="CB106:CH106"/>
    <mergeCell ref="BM108:BN108"/>
    <mergeCell ref="BO108:BQ108"/>
    <mergeCell ref="BS108:BT108"/>
    <mergeCell ref="BU108:CA108"/>
    <mergeCell ref="CB108:CH108"/>
    <mergeCell ref="B109:C109"/>
    <mergeCell ref="D109:F109"/>
    <mergeCell ref="G109:H109"/>
    <mergeCell ref="K109:L109"/>
    <mergeCell ref="M109:N109"/>
    <mergeCell ref="O109:P109"/>
    <mergeCell ref="Q109:R109"/>
    <mergeCell ref="S109:T109"/>
    <mergeCell ref="U109:V109"/>
    <mergeCell ref="W109:X109"/>
    <mergeCell ref="Y109:Z109"/>
    <mergeCell ref="AA109:AB109"/>
    <mergeCell ref="AC109:AD109"/>
    <mergeCell ref="AE109:AF109"/>
    <mergeCell ref="AG109:AH109"/>
    <mergeCell ref="AI109:AJ109"/>
    <mergeCell ref="AK109:AL109"/>
    <mergeCell ref="AM109:AN109"/>
    <mergeCell ref="AO109:AP109"/>
    <mergeCell ref="AQ109:AR109"/>
    <mergeCell ref="AS109:AT109"/>
    <mergeCell ref="AU109:AV109"/>
    <mergeCell ref="AW109:AX109"/>
    <mergeCell ref="AY109:AZ109"/>
    <mergeCell ref="BA109:BB109"/>
    <mergeCell ref="BC109:BD109"/>
    <mergeCell ref="BE109:BF109"/>
    <mergeCell ref="BU107:CA107"/>
    <mergeCell ref="CB107:CH107"/>
    <mergeCell ref="B108:C108"/>
    <mergeCell ref="D108:F108"/>
    <mergeCell ref="G108:H108"/>
    <mergeCell ref="K108:L108"/>
    <mergeCell ref="M108:N108"/>
    <mergeCell ref="O108:P108"/>
    <mergeCell ref="Q108:R108"/>
    <mergeCell ref="S108:T108"/>
    <mergeCell ref="U108:V108"/>
    <mergeCell ref="W108:X108"/>
    <mergeCell ref="Y108:Z108"/>
    <mergeCell ref="AA108:AB108"/>
    <mergeCell ref="AC108:AD108"/>
    <mergeCell ref="AE108:AF108"/>
    <mergeCell ref="AG108:AH108"/>
    <mergeCell ref="AI108:AJ108"/>
    <mergeCell ref="AK108:AL108"/>
    <mergeCell ref="AM108:AN108"/>
    <mergeCell ref="AO108:AP108"/>
    <mergeCell ref="AQ108:AR108"/>
    <mergeCell ref="AS108:AT108"/>
    <mergeCell ref="AU108:AV108"/>
    <mergeCell ref="AW108:AX108"/>
    <mergeCell ref="AY108:AZ108"/>
    <mergeCell ref="BA108:BB108"/>
    <mergeCell ref="BC108:BD108"/>
    <mergeCell ref="BE108:BF108"/>
    <mergeCell ref="BG108:BH108"/>
    <mergeCell ref="BI108:BJ108"/>
    <mergeCell ref="BK108:BL108"/>
    <mergeCell ref="BA110:BB110"/>
    <mergeCell ref="BC110:BD110"/>
    <mergeCell ref="BE110:BF110"/>
    <mergeCell ref="BG110:BH110"/>
    <mergeCell ref="BI110:BJ110"/>
    <mergeCell ref="BK110:BL110"/>
    <mergeCell ref="BM110:BN110"/>
    <mergeCell ref="BO110:BQ110"/>
    <mergeCell ref="BS110:BT110"/>
    <mergeCell ref="BU110:CA110"/>
    <mergeCell ref="CB110:CH110"/>
    <mergeCell ref="B111:C111"/>
    <mergeCell ref="D111:F111"/>
    <mergeCell ref="G111:H111"/>
    <mergeCell ref="K111:L111"/>
    <mergeCell ref="M111:N111"/>
    <mergeCell ref="O111:P111"/>
    <mergeCell ref="Q111:R111"/>
    <mergeCell ref="S111:T111"/>
    <mergeCell ref="U111:V111"/>
    <mergeCell ref="W111:X111"/>
    <mergeCell ref="Y111:Z111"/>
    <mergeCell ref="AA111:AB111"/>
    <mergeCell ref="AC111:AD111"/>
    <mergeCell ref="AE111:AF111"/>
    <mergeCell ref="AG111:AH111"/>
    <mergeCell ref="AI111:AJ111"/>
    <mergeCell ref="AK111:AL111"/>
    <mergeCell ref="AM111:AN111"/>
    <mergeCell ref="AO111:AP111"/>
    <mergeCell ref="AQ111:AR111"/>
    <mergeCell ref="AS111:AT111"/>
    <mergeCell ref="BG109:BH109"/>
    <mergeCell ref="BI109:BJ109"/>
    <mergeCell ref="BK109:BL109"/>
    <mergeCell ref="BM109:BN109"/>
    <mergeCell ref="BO109:BQ109"/>
    <mergeCell ref="BS109:BT109"/>
    <mergeCell ref="BU109:CA109"/>
    <mergeCell ref="CB109:CH109"/>
    <mergeCell ref="B110:C110"/>
    <mergeCell ref="D110:F110"/>
    <mergeCell ref="G110:H110"/>
    <mergeCell ref="K110:L110"/>
    <mergeCell ref="M110:N110"/>
    <mergeCell ref="O110:P110"/>
    <mergeCell ref="Q110:R110"/>
    <mergeCell ref="S110:T110"/>
    <mergeCell ref="U110:V110"/>
    <mergeCell ref="W110:X110"/>
    <mergeCell ref="Y110:Z110"/>
    <mergeCell ref="AA110:AB110"/>
    <mergeCell ref="AC110:AD110"/>
    <mergeCell ref="AE110:AF110"/>
    <mergeCell ref="AG110:AH110"/>
    <mergeCell ref="AI110:AJ110"/>
    <mergeCell ref="AK110:AL110"/>
    <mergeCell ref="AM110:AN110"/>
    <mergeCell ref="AO110:AP110"/>
    <mergeCell ref="AQ110:AR110"/>
    <mergeCell ref="AS110:AT110"/>
    <mergeCell ref="AU110:AV110"/>
    <mergeCell ref="AW110:AX110"/>
    <mergeCell ref="AY110:AZ110"/>
    <mergeCell ref="AO112:AP112"/>
    <mergeCell ref="AQ112:AR112"/>
    <mergeCell ref="AS112:AT112"/>
    <mergeCell ref="AU112:AV112"/>
    <mergeCell ref="AW112:AX112"/>
    <mergeCell ref="AY112:AZ112"/>
    <mergeCell ref="BA112:BB112"/>
    <mergeCell ref="BC112:BD112"/>
    <mergeCell ref="BE112:BF112"/>
    <mergeCell ref="BG112:BH112"/>
    <mergeCell ref="BI112:BJ112"/>
    <mergeCell ref="BK112:BL112"/>
    <mergeCell ref="BM112:BN112"/>
    <mergeCell ref="BO112:BQ112"/>
    <mergeCell ref="BS112:BT112"/>
    <mergeCell ref="BU112:CA112"/>
    <mergeCell ref="CB112:CH112"/>
    <mergeCell ref="AU111:AV111"/>
    <mergeCell ref="AW111:AX111"/>
    <mergeCell ref="AY111:AZ111"/>
    <mergeCell ref="BA111:BB111"/>
    <mergeCell ref="BC111:BD111"/>
    <mergeCell ref="BE111:BF111"/>
    <mergeCell ref="BG111:BH111"/>
    <mergeCell ref="BI111:BJ111"/>
    <mergeCell ref="BK111:BL111"/>
    <mergeCell ref="BM111:BN111"/>
    <mergeCell ref="BO111:BQ111"/>
    <mergeCell ref="BS111:BT111"/>
    <mergeCell ref="BU111:CA111"/>
    <mergeCell ref="CB111:CH111"/>
    <mergeCell ref="B112:C112"/>
    <mergeCell ref="D112:F112"/>
    <mergeCell ref="G112:H112"/>
    <mergeCell ref="K112:L112"/>
    <mergeCell ref="M112:N112"/>
    <mergeCell ref="O112:P112"/>
    <mergeCell ref="Q112:R112"/>
    <mergeCell ref="S112:T112"/>
    <mergeCell ref="U112:V112"/>
    <mergeCell ref="W112:X112"/>
    <mergeCell ref="Y112:Z112"/>
    <mergeCell ref="AA112:AB112"/>
    <mergeCell ref="AC112:AD112"/>
    <mergeCell ref="AE112:AF112"/>
    <mergeCell ref="AG112:AH112"/>
    <mergeCell ref="AI112:AJ112"/>
    <mergeCell ref="AK112:AL112"/>
    <mergeCell ref="AM112:AN112"/>
    <mergeCell ref="AM113:AN113"/>
    <mergeCell ref="AO113:AP113"/>
    <mergeCell ref="AQ113:AR113"/>
    <mergeCell ref="AS113:AT113"/>
    <mergeCell ref="AU113:AV113"/>
    <mergeCell ref="AW113:AX113"/>
    <mergeCell ref="AY113:AZ113"/>
    <mergeCell ref="BA113:BB113"/>
    <mergeCell ref="BC113:BD113"/>
    <mergeCell ref="BE113:BF113"/>
    <mergeCell ref="BG113:BH113"/>
    <mergeCell ref="BI113:BJ113"/>
    <mergeCell ref="BK113:BL113"/>
    <mergeCell ref="BM113:BN113"/>
    <mergeCell ref="BO113:BQ113"/>
    <mergeCell ref="BS113:BT113"/>
    <mergeCell ref="BU113:CA113"/>
    <mergeCell ref="B113:C113"/>
    <mergeCell ref="D113:F113"/>
    <mergeCell ref="G113:H113"/>
    <mergeCell ref="K113:L113"/>
    <mergeCell ref="M113:N113"/>
    <mergeCell ref="O113:P113"/>
    <mergeCell ref="Q113:R113"/>
    <mergeCell ref="S113:T113"/>
    <mergeCell ref="U113:V113"/>
    <mergeCell ref="W113:X113"/>
    <mergeCell ref="Y113:Z113"/>
    <mergeCell ref="AA113:AB113"/>
    <mergeCell ref="AC113:AD113"/>
    <mergeCell ref="AE113:AF113"/>
    <mergeCell ref="AG113:AH113"/>
    <mergeCell ref="AI113:AJ113"/>
    <mergeCell ref="AK113:AL113"/>
    <mergeCell ref="BO114:BQ114"/>
    <mergeCell ref="BS114:BT114"/>
    <mergeCell ref="BU114:CA114"/>
    <mergeCell ref="CB114:CH114"/>
    <mergeCell ref="B115:C115"/>
    <mergeCell ref="D115:F115"/>
    <mergeCell ref="G115:H115"/>
    <mergeCell ref="K115:L115"/>
    <mergeCell ref="M115:N115"/>
    <mergeCell ref="O115:P115"/>
    <mergeCell ref="Q115:R115"/>
    <mergeCell ref="S115:T115"/>
    <mergeCell ref="U115:V115"/>
    <mergeCell ref="W115:X115"/>
    <mergeCell ref="Y115:Z115"/>
    <mergeCell ref="AA115:AB115"/>
    <mergeCell ref="AC115:AD115"/>
    <mergeCell ref="AE115:AF115"/>
    <mergeCell ref="AG115:AH115"/>
    <mergeCell ref="AI115:AJ115"/>
    <mergeCell ref="AK115:AL115"/>
    <mergeCell ref="AM115:AN115"/>
    <mergeCell ref="AO115:AP115"/>
    <mergeCell ref="AQ115:AR115"/>
    <mergeCell ref="AS115:AT115"/>
    <mergeCell ref="AU115:AV115"/>
    <mergeCell ref="AW115:AX115"/>
    <mergeCell ref="AY115:AZ115"/>
    <mergeCell ref="BA115:BB115"/>
    <mergeCell ref="BC115:BD115"/>
    <mergeCell ref="BE115:BF115"/>
    <mergeCell ref="BG115:BH115"/>
    <mergeCell ref="CB113:CH113"/>
    <mergeCell ref="B114:C114"/>
    <mergeCell ref="D114:F114"/>
    <mergeCell ref="G114:H114"/>
    <mergeCell ref="K114:L114"/>
    <mergeCell ref="M114:N114"/>
    <mergeCell ref="O114:P114"/>
    <mergeCell ref="Q114:R114"/>
    <mergeCell ref="S114:T114"/>
    <mergeCell ref="U114:V114"/>
    <mergeCell ref="W114:X114"/>
    <mergeCell ref="Y114:Z114"/>
    <mergeCell ref="AA114:AB114"/>
    <mergeCell ref="AC114:AD114"/>
    <mergeCell ref="AE114:AF114"/>
    <mergeCell ref="AG114:AH114"/>
    <mergeCell ref="AI114:AJ114"/>
    <mergeCell ref="AK114:AL114"/>
    <mergeCell ref="AM114:AN114"/>
    <mergeCell ref="AO114:AP114"/>
    <mergeCell ref="AQ114:AR114"/>
    <mergeCell ref="AS114:AT114"/>
    <mergeCell ref="AU114:AV114"/>
    <mergeCell ref="AW114:AX114"/>
    <mergeCell ref="AY114:AZ114"/>
    <mergeCell ref="BA114:BB114"/>
    <mergeCell ref="BC114:BD114"/>
    <mergeCell ref="BE114:BF114"/>
    <mergeCell ref="BG114:BH114"/>
    <mergeCell ref="BI114:BJ114"/>
    <mergeCell ref="BK114:BL114"/>
    <mergeCell ref="BM114:BN114"/>
    <mergeCell ref="BC116:BD116"/>
    <mergeCell ref="BE116:BF116"/>
    <mergeCell ref="BG116:BH116"/>
    <mergeCell ref="BI116:BJ116"/>
    <mergeCell ref="BK116:BL116"/>
    <mergeCell ref="BM116:BN116"/>
    <mergeCell ref="BO116:BQ116"/>
    <mergeCell ref="BS116:BT116"/>
    <mergeCell ref="BU116:CA116"/>
    <mergeCell ref="CB116:CH116"/>
    <mergeCell ref="B117:C117"/>
    <mergeCell ref="D117:F117"/>
    <mergeCell ref="G117:H117"/>
    <mergeCell ref="K117:L117"/>
    <mergeCell ref="M117:N117"/>
    <mergeCell ref="O117:P117"/>
    <mergeCell ref="Q117:R117"/>
    <mergeCell ref="S117:T117"/>
    <mergeCell ref="U117:V117"/>
    <mergeCell ref="W117:X117"/>
    <mergeCell ref="Y117:Z117"/>
    <mergeCell ref="AA117:AB117"/>
    <mergeCell ref="AC117:AD117"/>
    <mergeCell ref="AE117:AF117"/>
    <mergeCell ref="AG117:AH117"/>
    <mergeCell ref="AI117:AJ117"/>
    <mergeCell ref="AK117:AL117"/>
    <mergeCell ref="AM117:AN117"/>
    <mergeCell ref="AO117:AP117"/>
    <mergeCell ref="AQ117:AR117"/>
    <mergeCell ref="AS117:AT117"/>
    <mergeCell ref="AU117:AV117"/>
    <mergeCell ref="BI115:BJ115"/>
    <mergeCell ref="BK115:BL115"/>
    <mergeCell ref="BM115:BN115"/>
    <mergeCell ref="BO115:BQ115"/>
    <mergeCell ref="BS115:BT115"/>
    <mergeCell ref="BU115:CA115"/>
    <mergeCell ref="CB115:CH115"/>
    <mergeCell ref="B116:C116"/>
    <mergeCell ref="D116:F116"/>
    <mergeCell ref="G116:H116"/>
    <mergeCell ref="K116:L116"/>
    <mergeCell ref="M116:N116"/>
    <mergeCell ref="O116:P116"/>
    <mergeCell ref="Q116:R116"/>
    <mergeCell ref="S116:T116"/>
    <mergeCell ref="U116:V116"/>
    <mergeCell ref="W116:X116"/>
    <mergeCell ref="Y116:Z116"/>
    <mergeCell ref="AA116:AB116"/>
    <mergeCell ref="AC116:AD116"/>
    <mergeCell ref="AE116:AF116"/>
    <mergeCell ref="AG116:AH116"/>
    <mergeCell ref="AI116:AJ116"/>
    <mergeCell ref="AK116:AL116"/>
    <mergeCell ref="AM116:AN116"/>
    <mergeCell ref="AO116:AP116"/>
    <mergeCell ref="AQ116:AR116"/>
    <mergeCell ref="AS116:AT116"/>
    <mergeCell ref="AU116:AV116"/>
    <mergeCell ref="AW116:AX116"/>
    <mergeCell ref="AY116:AZ116"/>
    <mergeCell ref="BA116:BB116"/>
    <mergeCell ref="B119:C119"/>
    <mergeCell ref="D119:F119"/>
    <mergeCell ref="G119:H119"/>
    <mergeCell ref="K119:L119"/>
    <mergeCell ref="M119:N119"/>
    <mergeCell ref="O119:P119"/>
    <mergeCell ref="Q119:R119"/>
    <mergeCell ref="S119:T119"/>
    <mergeCell ref="U119:V119"/>
    <mergeCell ref="W119:X119"/>
    <mergeCell ref="Y119:Z119"/>
    <mergeCell ref="AA119:AB119"/>
    <mergeCell ref="AC119:AD119"/>
    <mergeCell ref="AE119:AF119"/>
    <mergeCell ref="AG119:AH119"/>
    <mergeCell ref="AI119:AJ119"/>
    <mergeCell ref="AW117:AX117"/>
    <mergeCell ref="AY117:AZ117"/>
    <mergeCell ref="BA117:BB117"/>
    <mergeCell ref="BC117:BD117"/>
    <mergeCell ref="BE117:BF117"/>
    <mergeCell ref="BG117:BH117"/>
    <mergeCell ref="BI117:BJ117"/>
    <mergeCell ref="BK117:BL117"/>
    <mergeCell ref="BM117:BN117"/>
    <mergeCell ref="BO117:BQ117"/>
    <mergeCell ref="BS117:BT117"/>
    <mergeCell ref="BU117:CA117"/>
    <mergeCell ref="CB117:CH117"/>
    <mergeCell ref="B118:C118"/>
    <mergeCell ref="D118:F118"/>
    <mergeCell ref="G118:H118"/>
    <mergeCell ref="K118:L118"/>
    <mergeCell ref="M118:N118"/>
    <mergeCell ref="O118:P118"/>
    <mergeCell ref="Q118:R118"/>
    <mergeCell ref="S118:T118"/>
    <mergeCell ref="U118:V118"/>
    <mergeCell ref="W118:X118"/>
    <mergeCell ref="Y118:Z118"/>
    <mergeCell ref="AA118:AB118"/>
    <mergeCell ref="AC118:AD118"/>
    <mergeCell ref="AE118:AF118"/>
    <mergeCell ref="AG118:AH118"/>
    <mergeCell ref="AI118:AJ118"/>
    <mergeCell ref="AK118:AL118"/>
    <mergeCell ref="AM118:AN118"/>
    <mergeCell ref="AO118:AP118"/>
    <mergeCell ref="AK119:AL119"/>
    <mergeCell ref="AM119:AN119"/>
    <mergeCell ref="AO119:AP119"/>
    <mergeCell ref="AQ119:AR119"/>
    <mergeCell ref="AS119:AT119"/>
    <mergeCell ref="AU119:AV119"/>
    <mergeCell ref="AW119:AX119"/>
    <mergeCell ref="AY119:AZ119"/>
    <mergeCell ref="BA119:BB119"/>
    <mergeCell ref="BC119:BD119"/>
    <mergeCell ref="BE119:BF119"/>
    <mergeCell ref="BG119:BH119"/>
    <mergeCell ref="BI119:BJ119"/>
    <mergeCell ref="BK119:BL119"/>
    <mergeCell ref="BM119:BN119"/>
    <mergeCell ref="BO119:BQ119"/>
    <mergeCell ref="BS119:BT119"/>
    <mergeCell ref="AQ118:AR118"/>
    <mergeCell ref="AS118:AT118"/>
    <mergeCell ref="AU118:AV118"/>
    <mergeCell ref="AW118:AX118"/>
    <mergeCell ref="AY118:AZ118"/>
    <mergeCell ref="BA118:BB118"/>
    <mergeCell ref="BC118:BD118"/>
    <mergeCell ref="BE118:BF118"/>
    <mergeCell ref="BG118:BH118"/>
    <mergeCell ref="BI118:BJ118"/>
    <mergeCell ref="BK118:BL118"/>
    <mergeCell ref="BM118:BN118"/>
    <mergeCell ref="BO118:BQ118"/>
    <mergeCell ref="BS118:BT118"/>
    <mergeCell ref="BU118:CA118"/>
    <mergeCell ref="CB118:CH118"/>
    <mergeCell ref="BM120:BN120"/>
    <mergeCell ref="BO120:BQ120"/>
    <mergeCell ref="BS120:BT120"/>
    <mergeCell ref="BU120:CA120"/>
    <mergeCell ref="CB120:CH120"/>
    <mergeCell ref="B121:C121"/>
    <mergeCell ref="D121:F121"/>
    <mergeCell ref="G121:H121"/>
    <mergeCell ref="K121:L121"/>
    <mergeCell ref="M121:N121"/>
    <mergeCell ref="O121:P121"/>
    <mergeCell ref="Q121:R121"/>
    <mergeCell ref="S121:T121"/>
    <mergeCell ref="U121:V121"/>
    <mergeCell ref="W121:X121"/>
    <mergeCell ref="Y121:Z121"/>
    <mergeCell ref="AA121:AB121"/>
    <mergeCell ref="AC121:AD121"/>
    <mergeCell ref="AE121:AF121"/>
    <mergeCell ref="AG121:AH121"/>
    <mergeCell ref="AI121:AJ121"/>
    <mergeCell ref="AK121:AL121"/>
    <mergeCell ref="AM121:AN121"/>
    <mergeCell ref="AO121:AP121"/>
    <mergeCell ref="AQ121:AR121"/>
    <mergeCell ref="AS121:AT121"/>
    <mergeCell ref="AU121:AV121"/>
    <mergeCell ref="AW121:AX121"/>
    <mergeCell ref="AY121:AZ121"/>
    <mergeCell ref="BA121:BB121"/>
    <mergeCell ref="BC121:BD121"/>
    <mergeCell ref="BE121:BF121"/>
    <mergeCell ref="BU119:CA119"/>
    <mergeCell ref="CB119:CH119"/>
    <mergeCell ref="B120:C120"/>
    <mergeCell ref="D120:F120"/>
    <mergeCell ref="G120:H120"/>
    <mergeCell ref="K120:L120"/>
    <mergeCell ref="M120:N120"/>
    <mergeCell ref="O120:P120"/>
    <mergeCell ref="Q120:R120"/>
    <mergeCell ref="S120:T120"/>
    <mergeCell ref="U120:V120"/>
    <mergeCell ref="W120:X120"/>
    <mergeCell ref="Y120:Z120"/>
    <mergeCell ref="AA120:AB120"/>
    <mergeCell ref="AC120:AD120"/>
    <mergeCell ref="AE120:AF120"/>
    <mergeCell ref="AG120:AH120"/>
    <mergeCell ref="AI120:AJ120"/>
    <mergeCell ref="AK120:AL120"/>
    <mergeCell ref="AM120:AN120"/>
    <mergeCell ref="AO120:AP120"/>
    <mergeCell ref="AQ120:AR120"/>
    <mergeCell ref="AS120:AT120"/>
    <mergeCell ref="AU120:AV120"/>
    <mergeCell ref="AW120:AX120"/>
    <mergeCell ref="AY120:AZ120"/>
    <mergeCell ref="BA120:BB120"/>
    <mergeCell ref="BC120:BD120"/>
    <mergeCell ref="BE120:BF120"/>
    <mergeCell ref="BG120:BH120"/>
    <mergeCell ref="BI120:BJ120"/>
    <mergeCell ref="BK120:BL120"/>
    <mergeCell ref="BA122:BB122"/>
    <mergeCell ref="BC122:BD122"/>
    <mergeCell ref="BE122:BF122"/>
    <mergeCell ref="BG122:BH122"/>
    <mergeCell ref="BI122:BJ122"/>
    <mergeCell ref="BK122:BL122"/>
    <mergeCell ref="BM122:BN122"/>
    <mergeCell ref="BO122:BQ122"/>
    <mergeCell ref="BS122:BT122"/>
    <mergeCell ref="BU122:CA122"/>
    <mergeCell ref="CB122:CH122"/>
    <mergeCell ref="B123:C123"/>
    <mergeCell ref="D123:F123"/>
    <mergeCell ref="G123:H123"/>
    <mergeCell ref="K123:L123"/>
    <mergeCell ref="M123:N123"/>
    <mergeCell ref="O123:P123"/>
    <mergeCell ref="Q123:R123"/>
    <mergeCell ref="S123:T123"/>
    <mergeCell ref="U123:V123"/>
    <mergeCell ref="W123:X123"/>
    <mergeCell ref="Y123:Z123"/>
    <mergeCell ref="AA123:AB123"/>
    <mergeCell ref="AC123:AD123"/>
    <mergeCell ref="AE123:AF123"/>
    <mergeCell ref="AG123:AH123"/>
    <mergeCell ref="AI123:AJ123"/>
    <mergeCell ref="AK123:AL123"/>
    <mergeCell ref="AM123:AN123"/>
    <mergeCell ref="AO123:AP123"/>
    <mergeCell ref="AQ123:AR123"/>
    <mergeCell ref="AS123:AT123"/>
    <mergeCell ref="BG121:BH121"/>
    <mergeCell ref="BI121:BJ121"/>
    <mergeCell ref="BK121:BL121"/>
    <mergeCell ref="BM121:BN121"/>
    <mergeCell ref="BO121:BQ121"/>
    <mergeCell ref="BS121:BT121"/>
    <mergeCell ref="BU121:CA121"/>
    <mergeCell ref="CB121:CH121"/>
    <mergeCell ref="B122:C122"/>
    <mergeCell ref="D122:F122"/>
    <mergeCell ref="G122:H122"/>
    <mergeCell ref="K122:L122"/>
    <mergeCell ref="M122:N122"/>
    <mergeCell ref="O122:P122"/>
    <mergeCell ref="Q122:R122"/>
    <mergeCell ref="S122:T122"/>
    <mergeCell ref="U122:V122"/>
    <mergeCell ref="W122:X122"/>
    <mergeCell ref="Y122:Z122"/>
    <mergeCell ref="AA122:AB122"/>
    <mergeCell ref="AC122:AD122"/>
    <mergeCell ref="AE122:AF122"/>
    <mergeCell ref="AG122:AH122"/>
    <mergeCell ref="AI122:AJ122"/>
    <mergeCell ref="AK122:AL122"/>
    <mergeCell ref="AM122:AN122"/>
    <mergeCell ref="AO122:AP122"/>
    <mergeCell ref="AQ122:AR122"/>
    <mergeCell ref="AS122:AT122"/>
    <mergeCell ref="AU122:AV122"/>
    <mergeCell ref="AW122:AX122"/>
    <mergeCell ref="AY122:AZ122"/>
    <mergeCell ref="AO124:AP124"/>
    <mergeCell ref="AQ124:AR124"/>
    <mergeCell ref="AS124:AT124"/>
    <mergeCell ref="AU124:AV124"/>
    <mergeCell ref="AW124:AX124"/>
    <mergeCell ref="AY124:AZ124"/>
    <mergeCell ref="BA124:BB124"/>
    <mergeCell ref="BC124:BD124"/>
    <mergeCell ref="BE124:BF124"/>
    <mergeCell ref="BG124:BH124"/>
    <mergeCell ref="BI124:BJ124"/>
    <mergeCell ref="BK124:BL124"/>
    <mergeCell ref="BM124:BN124"/>
    <mergeCell ref="BO124:BQ124"/>
    <mergeCell ref="BS124:BT124"/>
    <mergeCell ref="BU124:CA124"/>
    <mergeCell ref="CB124:CH124"/>
    <mergeCell ref="AU123:AV123"/>
    <mergeCell ref="AW123:AX123"/>
    <mergeCell ref="AY123:AZ123"/>
    <mergeCell ref="BA123:BB123"/>
    <mergeCell ref="BC123:BD123"/>
    <mergeCell ref="BE123:BF123"/>
    <mergeCell ref="BG123:BH123"/>
    <mergeCell ref="BI123:BJ123"/>
    <mergeCell ref="BK123:BL123"/>
    <mergeCell ref="BM123:BN123"/>
    <mergeCell ref="BO123:BQ123"/>
    <mergeCell ref="BS123:BT123"/>
    <mergeCell ref="BU123:CA123"/>
    <mergeCell ref="CB123:CH123"/>
    <mergeCell ref="B124:C124"/>
    <mergeCell ref="D124:F124"/>
    <mergeCell ref="G124:H124"/>
    <mergeCell ref="K124:L124"/>
    <mergeCell ref="M124:N124"/>
    <mergeCell ref="O124:P124"/>
    <mergeCell ref="Q124:R124"/>
    <mergeCell ref="S124:T124"/>
    <mergeCell ref="U124:V124"/>
    <mergeCell ref="W124:X124"/>
    <mergeCell ref="Y124:Z124"/>
    <mergeCell ref="AA124:AB124"/>
    <mergeCell ref="AC124:AD124"/>
    <mergeCell ref="AE124:AF124"/>
    <mergeCell ref="AG124:AH124"/>
    <mergeCell ref="AI124:AJ124"/>
    <mergeCell ref="AK124:AL124"/>
    <mergeCell ref="AM124:AN124"/>
    <mergeCell ref="AM125:AN125"/>
    <mergeCell ref="AO125:AP125"/>
    <mergeCell ref="AQ125:AR125"/>
    <mergeCell ref="AS125:AT125"/>
    <mergeCell ref="AU125:AV125"/>
    <mergeCell ref="AW125:AX125"/>
    <mergeCell ref="AY125:AZ125"/>
    <mergeCell ref="BA125:BB125"/>
    <mergeCell ref="BC125:BD125"/>
    <mergeCell ref="BE125:BF125"/>
    <mergeCell ref="BG125:BH125"/>
    <mergeCell ref="BI125:BJ125"/>
    <mergeCell ref="BK125:BL125"/>
    <mergeCell ref="BM125:BN125"/>
    <mergeCell ref="BO125:BQ125"/>
    <mergeCell ref="BS125:BT125"/>
    <mergeCell ref="BU125:CA125"/>
    <mergeCell ref="B125:C125"/>
    <mergeCell ref="D125:F125"/>
    <mergeCell ref="G125:H125"/>
    <mergeCell ref="K125:L125"/>
    <mergeCell ref="M125:N125"/>
    <mergeCell ref="O125:P125"/>
    <mergeCell ref="Q125:R125"/>
    <mergeCell ref="S125:T125"/>
    <mergeCell ref="U125:V125"/>
    <mergeCell ref="W125:X125"/>
    <mergeCell ref="Y125:Z125"/>
    <mergeCell ref="AA125:AB125"/>
    <mergeCell ref="AC125:AD125"/>
    <mergeCell ref="AE125:AF125"/>
    <mergeCell ref="AG125:AH125"/>
    <mergeCell ref="AI125:AJ125"/>
    <mergeCell ref="AK125:AL125"/>
    <mergeCell ref="BO126:BQ126"/>
    <mergeCell ref="BS126:BT126"/>
    <mergeCell ref="BU126:CA126"/>
    <mergeCell ref="CB126:CH126"/>
    <mergeCell ref="B127:C127"/>
    <mergeCell ref="D127:F127"/>
    <mergeCell ref="G127:H127"/>
    <mergeCell ref="K127:L127"/>
    <mergeCell ref="M127:N127"/>
    <mergeCell ref="O127:P127"/>
    <mergeCell ref="Q127:R127"/>
    <mergeCell ref="S127:T127"/>
    <mergeCell ref="U127:V127"/>
    <mergeCell ref="W127:X127"/>
    <mergeCell ref="Y127:Z127"/>
    <mergeCell ref="AA127:AB127"/>
    <mergeCell ref="AC127:AD127"/>
    <mergeCell ref="AE127:AF127"/>
    <mergeCell ref="AG127:AH127"/>
    <mergeCell ref="AI127:AJ127"/>
    <mergeCell ref="AK127:AL127"/>
    <mergeCell ref="AM127:AN127"/>
    <mergeCell ref="AO127:AP127"/>
    <mergeCell ref="AQ127:AR127"/>
    <mergeCell ref="AS127:AT127"/>
    <mergeCell ref="AU127:AV127"/>
    <mergeCell ref="AW127:AX127"/>
    <mergeCell ref="AY127:AZ127"/>
    <mergeCell ref="BA127:BB127"/>
    <mergeCell ref="BC127:BD127"/>
    <mergeCell ref="BE127:BF127"/>
    <mergeCell ref="BG127:BH127"/>
    <mergeCell ref="CB125:CH125"/>
    <mergeCell ref="B126:C126"/>
    <mergeCell ref="D126:F126"/>
    <mergeCell ref="G126:H126"/>
    <mergeCell ref="K126:L126"/>
    <mergeCell ref="M126:N126"/>
    <mergeCell ref="O126:P126"/>
    <mergeCell ref="Q126:R126"/>
    <mergeCell ref="S126:T126"/>
    <mergeCell ref="U126:V126"/>
    <mergeCell ref="W126:X126"/>
    <mergeCell ref="Y126:Z126"/>
    <mergeCell ref="AA126:AB126"/>
    <mergeCell ref="AC126:AD126"/>
    <mergeCell ref="AE126:AF126"/>
    <mergeCell ref="AG126:AH126"/>
    <mergeCell ref="AI126:AJ126"/>
    <mergeCell ref="AK126:AL126"/>
    <mergeCell ref="AM126:AN126"/>
    <mergeCell ref="AO126:AP126"/>
    <mergeCell ref="AQ126:AR126"/>
    <mergeCell ref="AS126:AT126"/>
    <mergeCell ref="AU126:AV126"/>
    <mergeCell ref="AW126:AX126"/>
    <mergeCell ref="AY126:AZ126"/>
    <mergeCell ref="BA126:BB126"/>
    <mergeCell ref="BC126:BD126"/>
    <mergeCell ref="BE126:BF126"/>
    <mergeCell ref="BG126:BH126"/>
    <mergeCell ref="BI126:BJ126"/>
    <mergeCell ref="BK126:BL126"/>
    <mergeCell ref="BM126:BN126"/>
    <mergeCell ref="BC128:BD128"/>
    <mergeCell ref="BE128:BF128"/>
    <mergeCell ref="BG128:BH128"/>
    <mergeCell ref="BI128:BJ128"/>
    <mergeCell ref="BK128:BL128"/>
    <mergeCell ref="BM128:BN128"/>
    <mergeCell ref="BO128:BQ128"/>
    <mergeCell ref="BS128:BT128"/>
    <mergeCell ref="BU128:CA128"/>
    <mergeCell ref="CB128:CH128"/>
    <mergeCell ref="B129:C129"/>
    <mergeCell ref="D129:F129"/>
    <mergeCell ref="G129:H129"/>
    <mergeCell ref="K129:L129"/>
    <mergeCell ref="M129:N129"/>
    <mergeCell ref="O129:P129"/>
    <mergeCell ref="Q129:R129"/>
    <mergeCell ref="S129:T129"/>
    <mergeCell ref="U129:V129"/>
    <mergeCell ref="W129:X129"/>
    <mergeCell ref="Y129:Z129"/>
    <mergeCell ref="AA129:AB129"/>
    <mergeCell ref="AC129:AD129"/>
    <mergeCell ref="AE129:AF129"/>
    <mergeCell ref="AG129:AH129"/>
    <mergeCell ref="AI129:AJ129"/>
    <mergeCell ref="AK129:AL129"/>
    <mergeCell ref="AM129:AN129"/>
    <mergeCell ref="AO129:AP129"/>
    <mergeCell ref="AQ129:AR129"/>
    <mergeCell ref="AS129:AT129"/>
    <mergeCell ref="AU129:AV129"/>
    <mergeCell ref="BI127:BJ127"/>
    <mergeCell ref="BK127:BL127"/>
    <mergeCell ref="BM127:BN127"/>
    <mergeCell ref="BO127:BQ127"/>
    <mergeCell ref="BS127:BT127"/>
    <mergeCell ref="BU127:CA127"/>
    <mergeCell ref="CB127:CH127"/>
    <mergeCell ref="B128:C128"/>
    <mergeCell ref="D128:F128"/>
    <mergeCell ref="G128:H128"/>
    <mergeCell ref="K128:L128"/>
    <mergeCell ref="M128:N128"/>
    <mergeCell ref="O128:P128"/>
    <mergeCell ref="Q128:R128"/>
    <mergeCell ref="S128:T128"/>
    <mergeCell ref="U128:V128"/>
    <mergeCell ref="W128:X128"/>
    <mergeCell ref="Y128:Z128"/>
    <mergeCell ref="AA128:AB128"/>
    <mergeCell ref="AC128:AD128"/>
    <mergeCell ref="AE128:AF128"/>
    <mergeCell ref="AG128:AH128"/>
    <mergeCell ref="AI128:AJ128"/>
    <mergeCell ref="AK128:AL128"/>
    <mergeCell ref="AM128:AN128"/>
    <mergeCell ref="AO128:AP128"/>
    <mergeCell ref="AQ128:AR128"/>
    <mergeCell ref="AS128:AT128"/>
    <mergeCell ref="AU128:AV128"/>
    <mergeCell ref="AW128:AX128"/>
    <mergeCell ref="AY128:AZ128"/>
    <mergeCell ref="BA128:BB128"/>
    <mergeCell ref="B131:C131"/>
    <mergeCell ref="D131:F131"/>
    <mergeCell ref="G131:H131"/>
    <mergeCell ref="K131:L131"/>
    <mergeCell ref="M131:N131"/>
    <mergeCell ref="O131:P131"/>
    <mergeCell ref="Q131:R131"/>
    <mergeCell ref="S131:T131"/>
    <mergeCell ref="U131:V131"/>
    <mergeCell ref="W131:X131"/>
    <mergeCell ref="Y131:Z131"/>
    <mergeCell ref="AA131:AB131"/>
    <mergeCell ref="AC131:AD131"/>
    <mergeCell ref="AE131:AF131"/>
    <mergeCell ref="AG131:AH131"/>
    <mergeCell ref="AI131:AJ131"/>
    <mergeCell ref="AW129:AX129"/>
    <mergeCell ref="AY129:AZ129"/>
    <mergeCell ref="BA129:BB129"/>
    <mergeCell ref="BC129:BD129"/>
    <mergeCell ref="BE129:BF129"/>
    <mergeCell ref="BG129:BH129"/>
    <mergeCell ref="BI129:BJ129"/>
    <mergeCell ref="BK129:BL129"/>
    <mergeCell ref="BM129:BN129"/>
    <mergeCell ref="BO129:BQ129"/>
    <mergeCell ref="BS129:BT129"/>
    <mergeCell ref="BU129:CA129"/>
    <mergeCell ref="CB129:CH129"/>
    <mergeCell ref="B130:C130"/>
    <mergeCell ref="D130:F130"/>
    <mergeCell ref="G130:H130"/>
    <mergeCell ref="K130:L130"/>
    <mergeCell ref="M130:N130"/>
    <mergeCell ref="O130:P130"/>
    <mergeCell ref="Q130:R130"/>
    <mergeCell ref="S130:T130"/>
    <mergeCell ref="U130:V130"/>
    <mergeCell ref="W130:X130"/>
    <mergeCell ref="Y130:Z130"/>
    <mergeCell ref="AA130:AB130"/>
    <mergeCell ref="AC130:AD130"/>
    <mergeCell ref="AE130:AF130"/>
    <mergeCell ref="AG130:AH130"/>
    <mergeCell ref="AI130:AJ130"/>
    <mergeCell ref="AK130:AL130"/>
    <mergeCell ref="AM130:AN130"/>
    <mergeCell ref="AO130:AP130"/>
    <mergeCell ref="AK131:AL131"/>
    <mergeCell ref="AM131:AN131"/>
    <mergeCell ref="AO131:AP131"/>
    <mergeCell ref="AQ131:AR131"/>
    <mergeCell ref="AS131:AT131"/>
    <mergeCell ref="AU131:AV131"/>
    <mergeCell ref="AW131:AX131"/>
    <mergeCell ref="AY131:AZ131"/>
    <mergeCell ref="BA131:BB131"/>
    <mergeCell ref="BC131:BD131"/>
    <mergeCell ref="BE131:BF131"/>
    <mergeCell ref="BG131:BH131"/>
    <mergeCell ref="BI131:BJ131"/>
    <mergeCell ref="BK131:BL131"/>
    <mergeCell ref="BM131:BN131"/>
    <mergeCell ref="BO131:BQ131"/>
    <mergeCell ref="BS131:BT131"/>
    <mergeCell ref="AQ130:AR130"/>
    <mergeCell ref="AS130:AT130"/>
    <mergeCell ref="AU130:AV130"/>
    <mergeCell ref="AW130:AX130"/>
    <mergeCell ref="AY130:AZ130"/>
    <mergeCell ref="BA130:BB130"/>
    <mergeCell ref="BC130:BD130"/>
    <mergeCell ref="BE130:BF130"/>
    <mergeCell ref="BG130:BH130"/>
    <mergeCell ref="BI130:BJ130"/>
    <mergeCell ref="BK130:BL130"/>
    <mergeCell ref="BM130:BN130"/>
    <mergeCell ref="BO130:BQ130"/>
    <mergeCell ref="BS130:BT130"/>
    <mergeCell ref="BU130:CA130"/>
    <mergeCell ref="CB130:CH130"/>
    <mergeCell ref="BM132:BN132"/>
    <mergeCell ref="BO132:BQ132"/>
    <mergeCell ref="BS132:BT132"/>
    <mergeCell ref="BU132:CA132"/>
    <mergeCell ref="CB132:CH132"/>
    <mergeCell ref="B133:C133"/>
    <mergeCell ref="D133:F133"/>
    <mergeCell ref="G133:H133"/>
    <mergeCell ref="K133:L133"/>
    <mergeCell ref="M133:N133"/>
    <mergeCell ref="O133:P133"/>
    <mergeCell ref="Q133:R133"/>
    <mergeCell ref="S133:T133"/>
    <mergeCell ref="U133:V133"/>
    <mergeCell ref="W133:X133"/>
    <mergeCell ref="Y133:Z133"/>
    <mergeCell ref="AA133:AB133"/>
    <mergeCell ref="AC133:AD133"/>
    <mergeCell ref="AE133:AF133"/>
    <mergeCell ref="AG133:AH133"/>
    <mergeCell ref="AI133:AJ133"/>
    <mergeCell ref="AK133:AL133"/>
    <mergeCell ref="AM133:AN133"/>
    <mergeCell ref="AO133:AP133"/>
    <mergeCell ref="AQ133:AR133"/>
    <mergeCell ref="AS133:AT133"/>
    <mergeCell ref="AU133:AV133"/>
    <mergeCell ref="AW133:AX133"/>
    <mergeCell ref="AY133:AZ133"/>
    <mergeCell ref="BA133:BB133"/>
    <mergeCell ref="BC133:BD133"/>
    <mergeCell ref="BE133:BF133"/>
    <mergeCell ref="BU131:CA131"/>
    <mergeCell ref="CB131:CH131"/>
    <mergeCell ref="B132:C132"/>
    <mergeCell ref="D132:F132"/>
    <mergeCell ref="G132:H132"/>
    <mergeCell ref="K132:L132"/>
    <mergeCell ref="M132:N132"/>
    <mergeCell ref="O132:P132"/>
    <mergeCell ref="Q132:R132"/>
    <mergeCell ref="S132:T132"/>
    <mergeCell ref="U132:V132"/>
    <mergeCell ref="W132:X132"/>
    <mergeCell ref="Y132:Z132"/>
    <mergeCell ref="AA132:AB132"/>
    <mergeCell ref="AC132:AD132"/>
    <mergeCell ref="AE132:AF132"/>
    <mergeCell ref="AG132:AH132"/>
    <mergeCell ref="AI132:AJ132"/>
    <mergeCell ref="AK132:AL132"/>
    <mergeCell ref="AM132:AN132"/>
    <mergeCell ref="AO132:AP132"/>
    <mergeCell ref="AQ132:AR132"/>
    <mergeCell ref="AS132:AT132"/>
    <mergeCell ref="AU132:AV132"/>
    <mergeCell ref="AW132:AX132"/>
    <mergeCell ref="AY132:AZ132"/>
    <mergeCell ref="BA132:BB132"/>
    <mergeCell ref="BC132:BD132"/>
    <mergeCell ref="BE132:BF132"/>
    <mergeCell ref="BG132:BH132"/>
    <mergeCell ref="BI132:BJ132"/>
    <mergeCell ref="BK132:BL132"/>
    <mergeCell ref="BA134:BB134"/>
    <mergeCell ref="BC134:BD134"/>
    <mergeCell ref="BE134:BF134"/>
    <mergeCell ref="BG134:BH134"/>
    <mergeCell ref="BI134:BJ134"/>
    <mergeCell ref="BK134:BL134"/>
    <mergeCell ref="BM134:BN134"/>
    <mergeCell ref="BO134:BQ134"/>
    <mergeCell ref="BS134:BT134"/>
    <mergeCell ref="BU134:CA134"/>
    <mergeCell ref="CB134:CH134"/>
    <mergeCell ref="B135:C135"/>
    <mergeCell ref="D135:F135"/>
    <mergeCell ref="G135:H135"/>
    <mergeCell ref="K135:L135"/>
    <mergeCell ref="M135:N135"/>
    <mergeCell ref="O135:P135"/>
    <mergeCell ref="Q135:R135"/>
    <mergeCell ref="S135:T135"/>
    <mergeCell ref="U135:V135"/>
    <mergeCell ref="W135:X135"/>
    <mergeCell ref="Y135:Z135"/>
    <mergeCell ref="AA135:AB135"/>
    <mergeCell ref="AC135:AD135"/>
    <mergeCell ref="AE135:AF135"/>
    <mergeCell ref="AG135:AH135"/>
    <mergeCell ref="AI135:AJ135"/>
    <mergeCell ref="AK135:AL135"/>
    <mergeCell ref="AM135:AN135"/>
    <mergeCell ref="AO135:AP135"/>
    <mergeCell ref="AQ135:AR135"/>
    <mergeCell ref="AS135:AT135"/>
    <mergeCell ref="BG133:BH133"/>
    <mergeCell ref="BI133:BJ133"/>
    <mergeCell ref="BK133:BL133"/>
    <mergeCell ref="BM133:BN133"/>
    <mergeCell ref="BO133:BQ133"/>
    <mergeCell ref="BS133:BT133"/>
    <mergeCell ref="BU133:CA133"/>
    <mergeCell ref="CB133:CH133"/>
    <mergeCell ref="B134:C134"/>
    <mergeCell ref="D134:F134"/>
    <mergeCell ref="G134:H134"/>
    <mergeCell ref="K134:L134"/>
    <mergeCell ref="M134:N134"/>
    <mergeCell ref="O134:P134"/>
    <mergeCell ref="Q134:R134"/>
    <mergeCell ref="S134:T134"/>
    <mergeCell ref="U134:V134"/>
    <mergeCell ref="W134:X134"/>
    <mergeCell ref="Y134:Z134"/>
    <mergeCell ref="AA134:AB134"/>
    <mergeCell ref="AC134:AD134"/>
    <mergeCell ref="AE134:AF134"/>
    <mergeCell ref="AG134:AH134"/>
    <mergeCell ref="AI134:AJ134"/>
    <mergeCell ref="AK134:AL134"/>
    <mergeCell ref="AM134:AN134"/>
    <mergeCell ref="AO134:AP134"/>
    <mergeCell ref="AQ134:AR134"/>
    <mergeCell ref="AS134:AT134"/>
    <mergeCell ref="AU134:AV134"/>
    <mergeCell ref="AW134:AX134"/>
    <mergeCell ref="AY134:AZ134"/>
    <mergeCell ref="AO136:AP136"/>
    <mergeCell ref="AQ136:AR136"/>
    <mergeCell ref="AS136:AT136"/>
    <mergeCell ref="AU136:AV136"/>
    <mergeCell ref="AW136:AX136"/>
    <mergeCell ref="AY136:AZ136"/>
    <mergeCell ref="BA136:BB136"/>
    <mergeCell ref="BC136:BD136"/>
    <mergeCell ref="BE136:BF136"/>
    <mergeCell ref="BG136:BH136"/>
    <mergeCell ref="BI136:BJ136"/>
    <mergeCell ref="BK136:BL136"/>
    <mergeCell ref="BM136:BN136"/>
    <mergeCell ref="BO136:BQ136"/>
    <mergeCell ref="BS136:BT136"/>
    <mergeCell ref="BU136:CA136"/>
    <mergeCell ref="CB136:CH136"/>
    <mergeCell ref="AU135:AV135"/>
    <mergeCell ref="AW135:AX135"/>
    <mergeCell ref="AY135:AZ135"/>
    <mergeCell ref="BA135:BB135"/>
    <mergeCell ref="BC135:BD135"/>
    <mergeCell ref="BE135:BF135"/>
    <mergeCell ref="BG135:BH135"/>
    <mergeCell ref="BI135:BJ135"/>
    <mergeCell ref="BK135:BL135"/>
    <mergeCell ref="BM135:BN135"/>
    <mergeCell ref="BO135:BQ135"/>
    <mergeCell ref="BS135:BT135"/>
    <mergeCell ref="BU135:CA135"/>
    <mergeCell ref="CB135:CH135"/>
    <mergeCell ref="B136:C136"/>
    <mergeCell ref="D136:F136"/>
    <mergeCell ref="G136:H136"/>
    <mergeCell ref="K136:L136"/>
    <mergeCell ref="M136:N136"/>
    <mergeCell ref="O136:P136"/>
    <mergeCell ref="Q136:R136"/>
    <mergeCell ref="S136:T136"/>
    <mergeCell ref="U136:V136"/>
    <mergeCell ref="W136:X136"/>
    <mergeCell ref="Y136:Z136"/>
    <mergeCell ref="AA136:AB136"/>
    <mergeCell ref="AC136:AD136"/>
    <mergeCell ref="AE136:AF136"/>
    <mergeCell ref="AG136:AH136"/>
    <mergeCell ref="AI136:AJ136"/>
    <mergeCell ref="AK136:AL136"/>
    <mergeCell ref="AM136:AN136"/>
    <mergeCell ref="AM137:AN137"/>
    <mergeCell ref="AO137:AP137"/>
    <mergeCell ref="AQ137:AR137"/>
    <mergeCell ref="AS137:AT137"/>
    <mergeCell ref="AU137:AV137"/>
    <mergeCell ref="AW137:AX137"/>
    <mergeCell ref="AY137:AZ137"/>
    <mergeCell ref="BA137:BB137"/>
    <mergeCell ref="BC137:BD137"/>
    <mergeCell ref="BE137:BF137"/>
    <mergeCell ref="BG137:BH137"/>
    <mergeCell ref="BI137:BJ137"/>
    <mergeCell ref="BK137:BL137"/>
    <mergeCell ref="BM137:BN137"/>
    <mergeCell ref="BO137:BQ137"/>
    <mergeCell ref="BS137:BT137"/>
    <mergeCell ref="BU137:CA137"/>
    <mergeCell ref="B137:C137"/>
    <mergeCell ref="D137:F137"/>
    <mergeCell ref="G137:H137"/>
    <mergeCell ref="K137:L137"/>
    <mergeCell ref="M137:N137"/>
    <mergeCell ref="O137:P137"/>
    <mergeCell ref="Q137:R137"/>
    <mergeCell ref="S137:T137"/>
    <mergeCell ref="U137:V137"/>
    <mergeCell ref="W137:X137"/>
    <mergeCell ref="Y137:Z137"/>
    <mergeCell ref="AA137:AB137"/>
    <mergeCell ref="AC137:AD137"/>
    <mergeCell ref="AE137:AF137"/>
    <mergeCell ref="AG137:AH137"/>
    <mergeCell ref="AI137:AJ137"/>
    <mergeCell ref="AK137:AL137"/>
    <mergeCell ref="BO138:BQ138"/>
    <mergeCell ref="BS138:BT138"/>
    <mergeCell ref="BU138:CA138"/>
    <mergeCell ref="CB138:CH138"/>
    <mergeCell ref="B139:C139"/>
    <mergeCell ref="D139:F139"/>
    <mergeCell ref="G139:H139"/>
    <mergeCell ref="K139:L139"/>
    <mergeCell ref="M139:N139"/>
    <mergeCell ref="O139:P139"/>
    <mergeCell ref="Q139:R139"/>
    <mergeCell ref="S139:T139"/>
    <mergeCell ref="U139:V139"/>
    <mergeCell ref="W139:X139"/>
    <mergeCell ref="Y139:Z139"/>
    <mergeCell ref="AA139:AB139"/>
    <mergeCell ref="AC139:AD139"/>
    <mergeCell ref="AE139:AF139"/>
    <mergeCell ref="AG139:AH139"/>
    <mergeCell ref="AI139:AJ139"/>
    <mergeCell ref="AK139:AL139"/>
    <mergeCell ref="AM139:AN139"/>
    <mergeCell ref="AO139:AP139"/>
    <mergeCell ref="AQ139:AR139"/>
    <mergeCell ref="AS139:AT139"/>
    <mergeCell ref="AU139:AV139"/>
    <mergeCell ref="AW139:AX139"/>
    <mergeCell ref="AY139:AZ139"/>
    <mergeCell ref="BA139:BB139"/>
    <mergeCell ref="BC139:BD139"/>
    <mergeCell ref="BE139:BF139"/>
    <mergeCell ref="BG139:BH139"/>
    <mergeCell ref="CB137:CH137"/>
    <mergeCell ref="B138:C138"/>
    <mergeCell ref="D138:F138"/>
    <mergeCell ref="G138:H138"/>
    <mergeCell ref="K138:L138"/>
    <mergeCell ref="M138:N138"/>
    <mergeCell ref="O138:P138"/>
    <mergeCell ref="Q138:R138"/>
    <mergeCell ref="S138:T138"/>
    <mergeCell ref="U138:V138"/>
    <mergeCell ref="W138:X138"/>
    <mergeCell ref="Y138:Z138"/>
    <mergeCell ref="AA138:AB138"/>
    <mergeCell ref="AC138:AD138"/>
    <mergeCell ref="AE138:AF138"/>
    <mergeCell ref="AG138:AH138"/>
    <mergeCell ref="AI138:AJ138"/>
    <mergeCell ref="AK138:AL138"/>
    <mergeCell ref="AM138:AN138"/>
    <mergeCell ref="AO138:AP138"/>
    <mergeCell ref="AQ138:AR138"/>
    <mergeCell ref="AS138:AT138"/>
    <mergeCell ref="AU138:AV138"/>
    <mergeCell ref="AW138:AX138"/>
    <mergeCell ref="AY138:AZ138"/>
    <mergeCell ref="BA138:BB138"/>
    <mergeCell ref="BC138:BD138"/>
    <mergeCell ref="BE138:BF138"/>
    <mergeCell ref="BG138:BH138"/>
    <mergeCell ref="BI138:BJ138"/>
    <mergeCell ref="BK138:BL138"/>
    <mergeCell ref="BM138:BN138"/>
    <mergeCell ref="BC140:BD140"/>
    <mergeCell ref="BE140:BF140"/>
    <mergeCell ref="BG140:BH140"/>
    <mergeCell ref="BI140:BJ140"/>
    <mergeCell ref="BK140:BL140"/>
    <mergeCell ref="BM140:BN140"/>
    <mergeCell ref="BO140:BQ140"/>
    <mergeCell ref="BS140:BT140"/>
    <mergeCell ref="BU140:CA140"/>
    <mergeCell ref="CB140:CH140"/>
    <mergeCell ref="B141:C141"/>
    <mergeCell ref="D141:F141"/>
    <mergeCell ref="G141:H141"/>
    <mergeCell ref="K141:L141"/>
    <mergeCell ref="M141:N141"/>
    <mergeCell ref="O141:P141"/>
    <mergeCell ref="Q141:R141"/>
    <mergeCell ref="S141:T141"/>
    <mergeCell ref="U141:V141"/>
    <mergeCell ref="W141:X141"/>
    <mergeCell ref="Y141:Z141"/>
    <mergeCell ref="AA141:AB141"/>
    <mergeCell ref="AC141:AD141"/>
    <mergeCell ref="AE141:AF141"/>
    <mergeCell ref="AG141:AH141"/>
    <mergeCell ref="AI141:AJ141"/>
    <mergeCell ref="AK141:AL141"/>
    <mergeCell ref="AM141:AN141"/>
    <mergeCell ref="AO141:AP141"/>
    <mergeCell ref="AQ141:AR141"/>
    <mergeCell ref="AS141:AT141"/>
    <mergeCell ref="AU141:AV141"/>
    <mergeCell ref="BI139:BJ139"/>
    <mergeCell ref="BK139:BL139"/>
    <mergeCell ref="BM139:BN139"/>
    <mergeCell ref="BO139:BQ139"/>
    <mergeCell ref="BS139:BT139"/>
    <mergeCell ref="BU139:CA139"/>
    <mergeCell ref="CB139:CH139"/>
    <mergeCell ref="B140:C140"/>
    <mergeCell ref="D140:F140"/>
    <mergeCell ref="G140:H140"/>
    <mergeCell ref="K140:L140"/>
    <mergeCell ref="M140:N140"/>
    <mergeCell ref="O140:P140"/>
    <mergeCell ref="Q140:R140"/>
    <mergeCell ref="S140:T140"/>
    <mergeCell ref="U140:V140"/>
    <mergeCell ref="W140:X140"/>
    <mergeCell ref="Y140:Z140"/>
    <mergeCell ref="AA140:AB140"/>
    <mergeCell ref="AC140:AD140"/>
    <mergeCell ref="AE140:AF140"/>
    <mergeCell ref="AG140:AH140"/>
    <mergeCell ref="AI140:AJ140"/>
    <mergeCell ref="AK140:AL140"/>
    <mergeCell ref="AM140:AN140"/>
    <mergeCell ref="AO140:AP140"/>
    <mergeCell ref="AQ140:AR140"/>
    <mergeCell ref="AS140:AT140"/>
    <mergeCell ref="AU140:AV140"/>
    <mergeCell ref="AW140:AX140"/>
    <mergeCell ref="AY140:AZ140"/>
    <mergeCell ref="BA140:BB140"/>
    <mergeCell ref="B143:C143"/>
    <mergeCell ref="D143:F143"/>
    <mergeCell ref="G143:H143"/>
    <mergeCell ref="K143:L143"/>
    <mergeCell ref="M143:N143"/>
    <mergeCell ref="O143:P143"/>
    <mergeCell ref="Q143:R143"/>
    <mergeCell ref="S143:T143"/>
    <mergeCell ref="U143:V143"/>
    <mergeCell ref="W143:X143"/>
    <mergeCell ref="Y143:Z143"/>
    <mergeCell ref="AA143:AB143"/>
    <mergeCell ref="AC143:AD143"/>
    <mergeCell ref="AE143:AF143"/>
    <mergeCell ref="AG143:AH143"/>
    <mergeCell ref="AI143:AJ143"/>
    <mergeCell ref="AW141:AX141"/>
    <mergeCell ref="AY141:AZ141"/>
    <mergeCell ref="BA141:BB141"/>
    <mergeCell ref="BC141:BD141"/>
    <mergeCell ref="BE141:BF141"/>
    <mergeCell ref="BG141:BH141"/>
    <mergeCell ref="BI141:BJ141"/>
    <mergeCell ref="BK141:BL141"/>
    <mergeCell ref="BM141:BN141"/>
    <mergeCell ref="BO141:BQ141"/>
    <mergeCell ref="BS141:BT141"/>
    <mergeCell ref="BU141:CA141"/>
    <mergeCell ref="CB141:CH141"/>
    <mergeCell ref="B142:C142"/>
    <mergeCell ref="D142:F142"/>
    <mergeCell ref="G142:H142"/>
    <mergeCell ref="K142:L142"/>
    <mergeCell ref="M142:N142"/>
    <mergeCell ref="O142:P142"/>
    <mergeCell ref="Q142:R142"/>
    <mergeCell ref="S142:T142"/>
    <mergeCell ref="U142:V142"/>
    <mergeCell ref="W142:X142"/>
    <mergeCell ref="Y142:Z142"/>
    <mergeCell ref="AA142:AB142"/>
    <mergeCell ref="AC142:AD142"/>
    <mergeCell ref="AE142:AF142"/>
    <mergeCell ref="AG142:AH142"/>
    <mergeCell ref="AI142:AJ142"/>
    <mergeCell ref="AK142:AL142"/>
    <mergeCell ref="AM142:AN142"/>
    <mergeCell ref="AO142:AP142"/>
    <mergeCell ref="AK143:AL143"/>
    <mergeCell ref="AM143:AN143"/>
    <mergeCell ref="AO143:AP143"/>
    <mergeCell ref="AQ143:AR143"/>
    <mergeCell ref="AS143:AT143"/>
    <mergeCell ref="AU143:AV143"/>
    <mergeCell ref="AW143:AX143"/>
    <mergeCell ref="AY143:AZ143"/>
    <mergeCell ref="BA143:BB143"/>
    <mergeCell ref="BC143:BD143"/>
    <mergeCell ref="BE143:BF143"/>
    <mergeCell ref="BG143:BH143"/>
    <mergeCell ref="BI143:BJ143"/>
    <mergeCell ref="BK143:BL143"/>
    <mergeCell ref="BM143:BN143"/>
    <mergeCell ref="BO143:BQ143"/>
    <mergeCell ref="BS143:BT143"/>
    <mergeCell ref="AQ142:AR142"/>
    <mergeCell ref="AS142:AT142"/>
    <mergeCell ref="AU142:AV142"/>
    <mergeCell ref="AW142:AX142"/>
    <mergeCell ref="AY142:AZ142"/>
    <mergeCell ref="BA142:BB142"/>
    <mergeCell ref="BC142:BD142"/>
    <mergeCell ref="BE142:BF142"/>
    <mergeCell ref="BG142:BH142"/>
    <mergeCell ref="BI142:BJ142"/>
    <mergeCell ref="BK142:BL142"/>
    <mergeCell ref="BM142:BN142"/>
    <mergeCell ref="BO142:BQ142"/>
    <mergeCell ref="BS142:BT142"/>
    <mergeCell ref="BU142:CA142"/>
    <mergeCell ref="CB142:CH142"/>
    <mergeCell ref="BM144:BN144"/>
    <mergeCell ref="BO144:BQ144"/>
    <mergeCell ref="BS144:BT144"/>
    <mergeCell ref="BU144:CA144"/>
    <mergeCell ref="CB144:CH144"/>
    <mergeCell ref="B145:C145"/>
    <mergeCell ref="D145:F145"/>
    <mergeCell ref="G145:H145"/>
    <mergeCell ref="K145:L145"/>
    <mergeCell ref="M145:N145"/>
    <mergeCell ref="O145:P145"/>
    <mergeCell ref="Q145:R145"/>
    <mergeCell ref="S145:T145"/>
    <mergeCell ref="U145:V145"/>
    <mergeCell ref="W145:X145"/>
    <mergeCell ref="Y145:Z145"/>
    <mergeCell ref="AA145:AB145"/>
    <mergeCell ref="AC145:AD145"/>
    <mergeCell ref="AE145:AF145"/>
    <mergeCell ref="AG145:AH145"/>
    <mergeCell ref="AI145:AJ145"/>
    <mergeCell ref="AK145:AL145"/>
    <mergeCell ref="AM145:AN145"/>
    <mergeCell ref="AO145:AP145"/>
    <mergeCell ref="AQ145:AR145"/>
    <mergeCell ref="AS145:AT145"/>
    <mergeCell ref="AU145:AV145"/>
    <mergeCell ref="AW145:AX145"/>
    <mergeCell ref="AY145:AZ145"/>
    <mergeCell ref="BA145:BB145"/>
    <mergeCell ref="BC145:BD145"/>
    <mergeCell ref="BE145:BF145"/>
    <mergeCell ref="BU143:CA143"/>
    <mergeCell ref="CB143:CH143"/>
    <mergeCell ref="B144:C144"/>
    <mergeCell ref="D144:F144"/>
    <mergeCell ref="G144:H144"/>
    <mergeCell ref="K144:L144"/>
    <mergeCell ref="M144:N144"/>
    <mergeCell ref="O144:P144"/>
    <mergeCell ref="Q144:R144"/>
    <mergeCell ref="S144:T144"/>
    <mergeCell ref="U144:V144"/>
    <mergeCell ref="W144:X144"/>
    <mergeCell ref="Y144:Z144"/>
    <mergeCell ref="AA144:AB144"/>
    <mergeCell ref="AC144:AD144"/>
    <mergeCell ref="AE144:AF144"/>
    <mergeCell ref="AG144:AH144"/>
    <mergeCell ref="AI144:AJ144"/>
    <mergeCell ref="AK144:AL144"/>
    <mergeCell ref="AM144:AN144"/>
    <mergeCell ref="AO144:AP144"/>
    <mergeCell ref="AQ144:AR144"/>
    <mergeCell ref="AS144:AT144"/>
    <mergeCell ref="AU144:AV144"/>
    <mergeCell ref="AW144:AX144"/>
    <mergeCell ref="AY144:AZ144"/>
    <mergeCell ref="BA144:BB144"/>
    <mergeCell ref="BC144:BD144"/>
    <mergeCell ref="BE144:BF144"/>
    <mergeCell ref="BG144:BH144"/>
    <mergeCell ref="BI144:BJ144"/>
    <mergeCell ref="BK144:BL144"/>
    <mergeCell ref="BA146:BB146"/>
    <mergeCell ref="BC146:BD146"/>
    <mergeCell ref="BE146:BF146"/>
    <mergeCell ref="BG146:BH146"/>
    <mergeCell ref="BI146:BJ146"/>
    <mergeCell ref="BK146:BL146"/>
    <mergeCell ref="BM146:BN146"/>
    <mergeCell ref="BO146:BQ146"/>
    <mergeCell ref="BS146:BT146"/>
    <mergeCell ref="BU146:CA146"/>
    <mergeCell ref="CB146:CH146"/>
    <mergeCell ref="B147:C147"/>
    <mergeCell ref="D147:F147"/>
    <mergeCell ref="G147:H147"/>
    <mergeCell ref="K147:L147"/>
    <mergeCell ref="M147:N147"/>
    <mergeCell ref="O147:P147"/>
    <mergeCell ref="Q147:R147"/>
    <mergeCell ref="S147:T147"/>
    <mergeCell ref="U147:V147"/>
    <mergeCell ref="W147:X147"/>
    <mergeCell ref="Y147:Z147"/>
    <mergeCell ref="AA147:AB147"/>
    <mergeCell ref="AC147:AD147"/>
    <mergeCell ref="AE147:AF147"/>
    <mergeCell ref="AG147:AH147"/>
    <mergeCell ref="AI147:AJ147"/>
    <mergeCell ref="AK147:AL147"/>
    <mergeCell ref="AM147:AN147"/>
    <mergeCell ref="AO147:AP147"/>
    <mergeCell ref="AQ147:AR147"/>
    <mergeCell ref="AS147:AT147"/>
    <mergeCell ref="BG145:BH145"/>
    <mergeCell ref="BI145:BJ145"/>
    <mergeCell ref="BK145:BL145"/>
    <mergeCell ref="BM145:BN145"/>
    <mergeCell ref="BO145:BQ145"/>
    <mergeCell ref="BS145:BT145"/>
    <mergeCell ref="BU145:CA145"/>
    <mergeCell ref="CB145:CH145"/>
    <mergeCell ref="B146:C146"/>
    <mergeCell ref="D146:F146"/>
    <mergeCell ref="G146:H146"/>
    <mergeCell ref="K146:L146"/>
    <mergeCell ref="M146:N146"/>
    <mergeCell ref="O146:P146"/>
    <mergeCell ref="Q146:R146"/>
    <mergeCell ref="S146:T146"/>
    <mergeCell ref="U146:V146"/>
    <mergeCell ref="W146:X146"/>
    <mergeCell ref="Y146:Z146"/>
    <mergeCell ref="AA146:AB146"/>
    <mergeCell ref="AC146:AD146"/>
    <mergeCell ref="AE146:AF146"/>
    <mergeCell ref="AG146:AH146"/>
    <mergeCell ref="AI146:AJ146"/>
    <mergeCell ref="AK146:AL146"/>
    <mergeCell ref="AM146:AN146"/>
    <mergeCell ref="AO146:AP146"/>
    <mergeCell ref="AQ146:AR146"/>
    <mergeCell ref="AS146:AT146"/>
    <mergeCell ref="AU146:AV146"/>
    <mergeCell ref="AW146:AX146"/>
    <mergeCell ref="AY146:AZ146"/>
    <mergeCell ref="AO148:AP148"/>
    <mergeCell ref="AQ148:AR148"/>
    <mergeCell ref="AS148:AT148"/>
    <mergeCell ref="AU148:AV148"/>
    <mergeCell ref="AW148:AX148"/>
    <mergeCell ref="AY148:AZ148"/>
    <mergeCell ref="BA148:BB148"/>
    <mergeCell ref="BC148:BD148"/>
    <mergeCell ref="BE148:BF148"/>
    <mergeCell ref="BG148:BH148"/>
    <mergeCell ref="BI148:BJ148"/>
    <mergeCell ref="BK148:BL148"/>
    <mergeCell ref="BM148:BN148"/>
    <mergeCell ref="BO148:BQ148"/>
    <mergeCell ref="BS148:BT148"/>
    <mergeCell ref="BU148:CA148"/>
    <mergeCell ref="CB148:CH148"/>
    <mergeCell ref="AU147:AV147"/>
    <mergeCell ref="AW147:AX147"/>
    <mergeCell ref="AY147:AZ147"/>
    <mergeCell ref="BA147:BB147"/>
    <mergeCell ref="BC147:BD147"/>
    <mergeCell ref="BE147:BF147"/>
    <mergeCell ref="BG147:BH147"/>
    <mergeCell ref="BI147:BJ147"/>
    <mergeCell ref="BK147:BL147"/>
    <mergeCell ref="BM147:BN147"/>
    <mergeCell ref="BO147:BQ147"/>
    <mergeCell ref="BS147:BT147"/>
    <mergeCell ref="BU147:CA147"/>
    <mergeCell ref="CB147:CH147"/>
    <mergeCell ref="B148:C148"/>
    <mergeCell ref="D148:F148"/>
    <mergeCell ref="G148:H148"/>
    <mergeCell ref="K148:L148"/>
    <mergeCell ref="M148:N148"/>
    <mergeCell ref="O148:P148"/>
    <mergeCell ref="Q148:R148"/>
    <mergeCell ref="S148:T148"/>
    <mergeCell ref="U148:V148"/>
    <mergeCell ref="W148:X148"/>
    <mergeCell ref="Y148:Z148"/>
    <mergeCell ref="AA148:AB148"/>
    <mergeCell ref="AC148:AD148"/>
    <mergeCell ref="AE148:AF148"/>
    <mergeCell ref="AG148:AH148"/>
    <mergeCell ref="AI148:AJ148"/>
    <mergeCell ref="AK148:AL148"/>
    <mergeCell ref="AM148:AN148"/>
    <mergeCell ref="AM149:AN149"/>
    <mergeCell ref="AO149:AP149"/>
    <mergeCell ref="AQ149:AR149"/>
    <mergeCell ref="AS149:AT149"/>
    <mergeCell ref="AU149:AV149"/>
    <mergeCell ref="AW149:AX149"/>
    <mergeCell ref="AY149:AZ149"/>
    <mergeCell ref="BA149:BB149"/>
    <mergeCell ref="BC149:BD149"/>
    <mergeCell ref="BE149:BF149"/>
    <mergeCell ref="BG149:BH149"/>
    <mergeCell ref="BI149:BJ149"/>
    <mergeCell ref="BK149:BL149"/>
    <mergeCell ref="BM149:BN149"/>
    <mergeCell ref="BO149:BQ149"/>
    <mergeCell ref="BS149:BT149"/>
    <mergeCell ref="BU149:CA149"/>
    <mergeCell ref="B149:C149"/>
    <mergeCell ref="D149:F149"/>
    <mergeCell ref="G149:H149"/>
    <mergeCell ref="K149:L149"/>
    <mergeCell ref="M149:N149"/>
    <mergeCell ref="O149:P149"/>
    <mergeCell ref="Q149:R149"/>
    <mergeCell ref="S149:T149"/>
    <mergeCell ref="U149:V149"/>
    <mergeCell ref="W149:X149"/>
    <mergeCell ref="Y149:Z149"/>
    <mergeCell ref="AA149:AB149"/>
    <mergeCell ref="AC149:AD149"/>
    <mergeCell ref="AE149:AF149"/>
    <mergeCell ref="AG149:AH149"/>
    <mergeCell ref="AI149:AJ149"/>
    <mergeCell ref="AK149:AL149"/>
    <mergeCell ref="BO150:BQ150"/>
    <mergeCell ref="BS150:BT150"/>
    <mergeCell ref="BU150:CA150"/>
    <mergeCell ref="CB150:CH150"/>
    <mergeCell ref="B151:C151"/>
    <mergeCell ref="D151:F151"/>
    <mergeCell ref="G151:H151"/>
    <mergeCell ref="K151:L151"/>
    <mergeCell ref="M151:N151"/>
    <mergeCell ref="O151:P151"/>
    <mergeCell ref="Q151:R151"/>
    <mergeCell ref="S151:T151"/>
    <mergeCell ref="U151:V151"/>
    <mergeCell ref="W151:X151"/>
    <mergeCell ref="Y151:Z151"/>
    <mergeCell ref="AA151:AB151"/>
    <mergeCell ref="AC151:AD151"/>
    <mergeCell ref="AE151:AF151"/>
    <mergeCell ref="AG151:AH151"/>
    <mergeCell ref="AI151:AJ151"/>
    <mergeCell ref="AK151:AL151"/>
    <mergeCell ref="AM151:AN151"/>
    <mergeCell ref="AO151:AP151"/>
    <mergeCell ref="AQ151:AR151"/>
    <mergeCell ref="AS151:AT151"/>
    <mergeCell ref="AU151:AV151"/>
    <mergeCell ref="AW151:AX151"/>
    <mergeCell ref="AY151:AZ151"/>
    <mergeCell ref="BA151:BB151"/>
    <mergeCell ref="BC151:BD151"/>
    <mergeCell ref="BE151:BF151"/>
    <mergeCell ref="BG151:BH151"/>
    <mergeCell ref="CB149:CH149"/>
    <mergeCell ref="B150:C150"/>
    <mergeCell ref="D150:F150"/>
    <mergeCell ref="G150:H150"/>
    <mergeCell ref="K150:L150"/>
    <mergeCell ref="M150:N150"/>
    <mergeCell ref="O150:P150"/>
    <mergeCell ref="Q150:R150"/>
    <mergeCell ref="S150:T150"/>
    <mergeCell ref="U150:V150"/>
    <mergeCell ref="W150:X150"/>
    <mergeCell ref="Y150:Z150"/>
    <mergeCell ref="AA150:AB150"/>
    <mergeCell ref="AC150:AD150"/>
    <mergeCell ref="AE150:AF150"/>
    <mergeCell ref="AG150:AH150"/>
    <mergeCell ref="AI150:AJ150"/>
    <mergeCell ref="AK150:AL150"/>
    <mergeCell ref="AM150:AN150"/>
    <mergeCell ref="AO150:AP150"/>
    <mergeCell ref="AQ150:AR150"/>
    <mergeCell ref="AS150:AT150"/>
    <mergeCell ref="AU150:AV150"/>
    <mergeCell ref="AW150:AX150"/>
    <mergeCell ref="AY150:AZ150"/>
    <mergeCell ref="BA150:BB150"/>
    <mergeCell ref="BC150:BD150"/>
    <mergeCell ref="BE150:BF150"/>
    <mergeCell ref="BG150:BH150"/>
    <mergeCell ref="BI150:BJ150"/>
    <mergeCell ref="BK150:BL150"/>
    <mergeCell ref="BM150:BN150"/>
    <mergeCell ref="BC152:BD152"/>
    <mergeCell ref="BE152:BF152"/>
    <mergeCell ref="BG152:BH152"/>
    <mergeCell ref="BI152:BJ152"/>
    <mergeCell ref="BK152:BL152"/>
    <mergeCell ref="BM152:BN152"/>
    <mergeCell ref="BO152:BQ152"/>
    <mergeCell ref="BS152:BT152"/>
    <mergeCell ref="BU152:CA152"/>
    <mergeCell ref="CB152:CH152"/>
    <mergeCell ref="B153:C153"/>
    <mergeCell ref="D153:F153"/>
    <mergeCell ref="G153:H153"/>
    <mergeCell ref="K153:L153"/>
    <mergeCell ref="M153:N153"/>
    <mergeCell ref="O153:P153"/>
    <mergeCell ref="Q153:R153"/>
    <mergeCell ref="S153:T153"/>
    <mergeCell ref="U153:V153"/>
    <mergeCell ref="W153:X153"/>
    <mergeCell ref="Y153:Z153"/>
    <mergeCell ref="AA153:AB153"/>
    <mergeCell ref="AC153:AD153"/>
    <mergeCell ref="AE153:AF153"/>
    <mergeCell ref="AG153:AH153"/>
    <mergeCell ref="AI153:AJ153"/>
    <mergeCell ref="AK153:AL153"/>
    <mergeCell ref="AM153:AN153"/>
    <mergeCell ref="AO153:AP153"/>
    <mergeCell ref="AQ153:AR153"/>
    <mergeCell ref="AS153:AT153"/>
    <mergeCell ref="AU153:AV153"/>
    <mergeCell ref="BI151:BJ151"/>
    <mergeCell ref="BK151:BL151"/>
    <mergeCell ref="BM151:BN151"/>
    <mergeCell ref="BO151:BQ151"/>
    <mergeCell ref="BS151:BT151"/>
    <mergeCell ref="BU151:CA151"/>
    <mergeCell ref="CB151:CH151"/>
    <mergeCell ref="B152:C152"/>
    <mergeCell ref="D152:F152"/>
    <mergeCell ref="G152:H152"/>
    <mergeCell ref="K152:L152"/>
    <mergeCell ref="M152:N152"/>
    <mergeCell ref="O152:P152"/>
    <mergeCell ref="Q152:R152"/>
    <mergeCell ref="S152:T152"/>
    <mergeCell ref="U152:V152"/>
    <mergeCell ref="W152:X152"/>
    <mergeCell ref="Y152:Z152"/>
    <mergeCell ref="AA152:AB152"/>
    <mergeCell ref="AC152:AD152"/>
    <mergeCell ref="AE152:AF152"/>
    <mergeCell ref="AG152:AH152"/>
    <mergeCell ref="AI152:AJ152"/>
    <mergeCell ref="AK152:AL152"/>
    <mergeCell ref="AM152:AN152"/>
    <mergeCell ref="AO152:AP152"/>
    <mergeCell ref="AQ152:AR152"/>
    <mergeCell ref="AS152:AT152"/>
    <mergeCell ref="AU152:AV152"/>
    <mergeCell ref="AW152:AX152"/>
    <mergeCell ref="AY152:AZ152"/>
    <mergeCell ref="BA152:BB152"/>
    <mergeCell ref="B155:C155"/>
    <mergeCell ref="D155:F155"/>
    <mergeCell ref="G155:H155"/>
    <mergeCell ref="K155:L155"/>
    <mergeCell ref="M155:N155"/>
    <mergeCell ref="O155:P155"/>
    <mergeCell ref="Q155:R155"/>
    <mergeCell ref="S155:T155"/>
    <mergeCell ref="U155:V155"/>
    <mergeCell ref="W155:X155"/>
    <mergeCell ref="Y155:Z155"/>
    <mergeCell ref="AA155:AB155"/>
    <mergeCell ref="AC155:AD155"/>
    <mergeCell ref="AE155:AF155"/>
    <mergeCell ref="AG155:AH155"/>
    <mergeCell ref="AI155:AJ155"/>
    <mergeCell ref="AW153:AX153"/>
    <mergeCell ref="AY153:AZ153"/>
    <mergeCell ref="BA153:BB153"/>
    <mergeCell ref="BC153:BD153"/>
    <mergeCell ref="BE153:BF153"/>
    <mergeCell ref="BG153:BH153"/>
    <mergeCell ref="BI153:BJ153"/>
    <mergeCell ref="BK153:BL153"/>
    <mergeCell ref="BM153:BN153"/>
    <mergeCell ref="BO153:BQ153"/>
    <mergeCell ref="BS153:BT153"/>
    <mergeCell ref="BU153:CA153"/>
    <mergeCell ref="CB153:CH153"/>
    <mergeCell ref="B154:C154"/>
    <mergeCell ref="D154:F154"/>
    <mergeCell ref="G154:H154"/>
    <mergeCell ref="K154:L154"/>
    <mergeCell ref="M154:N154"/>
    <mergeCell ref="O154:P154"/>
    <mergeCell ref="Q154:R154"/>
    <mergeCell ref="S154:T154"/>
    <mergeCell ref="U154:V154"/>
    <mergeCell ref="W154:X154"/>
    <mergeCell ref="Y154:Z154"/>
    <mergeCell ref="AA154:AB154"/>
    <mergeCell ref="AC154:AD154"/>
    <mergeCell ref="AE154:AF154"/>
    <mergeCell ref="AG154:AH154"/>
    <mergeCell ref="AI154:AJ154"/>
    <mergeCell ref="AK154:AL154"/>
    <mergeCell ref="AM154:AN154"/>
    <mergeCell ref="AO154:AP154"/>
    <mergeCell ref="AK155:AL155"/>
    <mergeCell ref="AM155:AN155"/>
    <mergeCell ref="AO155:AP155"/>
    <mergeCell ref="AQ155:AR155"/>
    <mergeCell ref="AS155:AT155"/>
    <mergeCell ref="AU155:AV155"/>
    <mergeCell ref="AW155:AX155"/>
    <mergeCell ref="AY155:AZ155"/>
    <mergeCell ref="BA155:BB155"/>
    <mergeCell ref="BC155:BD155"/>
    <mergeCell ref="BE155:BF155"/>
    <mergeCell ref="BG155:BH155"/>
    <mergeCell ref="BI155:BJ155"/>
    <mergeCell ref="BK155:BL155"/>
    <mergeCell ref="BM155:BN155"/>
    <mergeCell ref="BO155:BQ155"/>
    <mergeCell ref="BS155:BT155"/>
    <mergeCell ref="AQ154:AR154"/>
    <mergeCell ref="AS154:AT154"/>
    <mergeCell ref="AU154:AV154"/>
    <mergeCell ref="AW154:AX154"/>
    <mergeCell ref="AY154:AZ154"/>
    <mergeCell ref="BA154:BB154"/>
    <mergeCell ref="BC154:BD154"/>
    <mergeCell ref="BE154:BF154"/>
    <mergeCell ref="BG154:BH154"/>
    <mergeCell ref="BI154:BJ154"/>
    <mergeCell ref="BK154:BL154"/>
    <mergeCell ref="BM154:BN154"/>
    <mergeCell ref="BO154:BQ154"/>
    <mergeCell ref="BS154:BT154"/>
    <mergeCell ref="BU154:CA154"/>
    <mergeCell ref="CB154:CH154"/>
    <mergeCell ref="BM156:BN156"/>
    <mergeCell ref="BO156:BQ156"/>
    <mergeCell ref="BS156:BT156"/>
    <mergeCell ref="BU156:CA156"/>
    <mergeCell ref="CB156:CH156"/>
    <mergeCell ref="B157:C157"/>
    <mergeCell ref="D157:F157"/>
    <mergeCell ref="G157:H157"/>
    <mergeCell ref="K157:L157"/>
    <mergeCell ref="M157:N157"/>
    <mergeCell ref="O157:P157"/>
    <mergeCell ref="Q157:R157"/>
    <mergeCell ref="S157:T157"/>
    <mergeCell ref="U157:V157"/>
    <mergeCell ref="W157:X157"/>
    <mergeCell ref="Y157:Z157"/>
    <mergeCell ref="AA157:AB157"/>
    <mergeCell ref="AC157:AD157"/>
    <mergeCell ref="AE157:AF157"/>
    <mergeCell ref="AG157:AH157"/>
    <mergeCell ref="AI157:AJ157"/>
    <mergeCell ref="AK157:AL157"/>
    <mergeCell ref="AM157:AN157"/>
    <mergeCell ref="AO157:AP157"/>
    <mergeCell ref="AQ157:AR157"/>
    <mergeCell ref="AS157:AT157"/>
    <mergeCell ref="AU157:AV157"/>
    <mergeCell ref="AW157:AX157"/>
    <mergeCell ref="AY157:AZ157"/>
    <mergeCell ref="BA157:BB157"/>
    <mergeCell ref="BC157:BD157"/>
    <mergeCell ref="BE157:BF157"/>
    <mergeCell ref="BU155:CA155"/>
    <mergeCell ref="CB155:CH155"/>
    <mergeCell ref="B156:C156"/>
    <mergeCell ref="D156:F156"/>
    <mergeCell ref="G156:H156"/>
    <mergeCell ref="K156:L156"/>
    <mergeCell ref="M156:N156"/>
    <mergeCell ref="O156:P156"/>
    <mergeCell ref="Q156:R156"/>
    <mergeCell ref="S156:T156"/>
    <mergeCell ref="U156:V156"/>
    <mergeCell ref="W156:X156"/>
    <mergeCell ref="Y156:Z156"/>
    <mergeCell ref="AA156:AB156"/>
    <mergeCell ref="AC156:AD156"/>
    <mergeCell ref="AE156:AF156"/>
    <mergeCell ref="AG156:AH156"/>
    <mergeCell ref="AI156:AJ156"/>
    <mergeCell ref="AK156:AL156"/>
    <mergeCell ref="AM156:AN156"/>
    <mergeCell ref="AO156:AP156"/>
    <mergeCell ref="AQ156:AR156"/>
    <mergeCell ref="AS156:AT156"/>
    <mergeCell ref="AU156:AV156"/>
    <mergeCell ref="AW156:AX156"/>
    <mergeCell ref="AY156:AZ156"/>
    <mergeCell ref="BA156:BB156"/>
    <mergeCell ref="BC156:BD156"/>
    <mergeCell ref="BE156:BF156"/>
    <mergeCell ref="BG156:BH156"/>
    <mergeCell ref="BI156:BJ156"/>
    <mergeCell ref="BK156:BL156"/>
    <mergeCell ref="BA158:BB158"/>
    <mergeCell ref="BC158:BD158"/>
    <mergeCell ref="BE158:BF158"/>
    <mergeCell ref="BG158:BH158"/>
    <mergeCell ref="BI158:BJ158"/>
    <mergeCell ref="BK158:BL158"/>
    <mergeCell ref="BM158:BN158"/>
    <mergeCell ref="BO158:BQ158"/>
    <mergeCell ref="BS158:BT158"/>
    <mergeCell ref="BU158:CA158"/>
    <mergeCell ref="CB158:CH158"/>
    <mergeCell ref="B159:C159"/>
    <mergeCell ref="D159:F159"/>
    <mergeCell ref="G159:H159"/>
    <mergeCell ref="K159:L159"/>
    <mergeCell ref="M159:N159"/>
    <mergeCell ref="O159:P159"/>
    <mergeCell ref="Q159:R159"/>
    <mergeCell ref="S159:T159"/>
    <mergeCell ref="U159:V159"/>
    <mergeCell ref="W159:X159"/>
    <mergeCell ref="Y159:Z159"/>
    <mergeCell ref="AA159:AB159"/>
    <mergeCell ref="AC159:AD159"/>
    <mergeCell ref="AE159:AF159"/>
    <mergeCell ref="AG159:AH159"/>
    <mergeCell ref="AI159:AJ159"/>
    <mergeCell ref="AK159:AL159"/>
    <mergeCell ref="AM159:AN159"/>
    <mergeCell ref="AO159:AP159"/>
    <mergeCell ref="AQ159:AR159"/>
    <mergeCell ref="AS159:AT159"/>
    <mergeCell ref="BG157:BH157"/>
    <mergeCell ref="BI157:BJ157"/>
    <mergeCell ref="BK157:BL157"/>
    <mergeCell ref="BM157:BN157"/>
    <mergeCell ref="BO157:BQ157"/>
    <mergeCell ref="BS157:BT157"/>
    <mergeCell ref="BU157:CA157"/>
    <mergeCell ref="CB157:CH157"/>
    <mergeCell ref="B158:C158"/>
    <mergeCell ref="D158:F158"/>
    <mergeCell ref="G158:H158"/>
    <mergeCell ref="K158:L158"/>
    <mergeCell ref="M158:N158"/>
    <mergeCell ref="O158:P158"/>
    <mergeCell ref="Q158:R158"/>
    <mergeCell ref="S158:T158"/>
    <mergeCell ref="U158:V158"/>
    <mergeCell ref="W158:X158"/>
    <mergeCell ref="Y158:Z158"/>
    <mergeCell ref="AA158:AB158"/>
    <mergeCell ref="AC158:AD158"/>
    <mergeCell ref="AE158:AF158"/>
    <mergeCell ref="AG158:AH158"/>
    <mergeCell ref="AI158:AJ158"/>
    <mergeCell ref="AK158:AL158"/>
    <mergeCell ref="AM158:AN158"/>
    <mergeCell ref="AO158:AP158"/>
    <mergeCell ref="AQ158:AR158"/>
    <mergeCell ref="AS158:AT158"/>
    <mergeCell ref="AU158:AV158"/>
    <mergeCell ref="AW158:AX158"/>
    <mergeCell ref="AY158:AZ158"/>
    <mergeCell ref="AO160:AP160"/>
    <mergeCell ref="AQ160:AR160"/>
    <mergeCell ref="AS160:AT160"/>
    <mergeCell ref="AU160:AV160"/>
    <mergeCell ref="AW160:AX160"/>
    <mergeCell ref="AY160:AZ160"/>
    <mergeCell ref="BA160:BB160"/>
    <mergeCell ref="BC160:BD160"/>
    <mergeCell ref="BE160:BF160"/>
    <mergeCell ref="BG160:BH160"/>
    <mergeCell ref="BI160:BJ160"/>
    <mergeCell ref="BK160:BL160"/>
    <mergeCell ref="BM160:BN160"/>
    <mergeCell ref="BO160:BQ160"/>
    <mergeCell ref="BS160:BT160"/>
    <mergeCell ref="BU160:CA160"/>
    <mergeCell ref="CB160:CH160"/>
    <mergeCell ref="AU159:AV159"/>
    <mergeCell ref="AW159:AX159"/>
    <mergeCell ref="AY159:AZ159"/>
    <mergeCell ref="BA159:BB159"/>
    <mergeCell ref="BC159:BD159"/>
    <mergeCell ref="BE159:BF159"/>
    <mergeCell ref="BG159:BH159"/>
    <mergeCell ref="BI159:BJ159"/>
    <mergeCell ref="BK159:BL159"/>
    <mergeCell ref="BM159:BN159"/>
    <mergeCell ref="BO159:BQ159"/>
    <mergeCell ref="BS159:BT159"/>
    <mergeCell ref="BU159:CA159"/>
    <mergeCell ref="CB159:CH159"/>
    <mergeCell ref="B160:C160"/>
    <mergeCell ref="D160:F160"/>
    <mergeCell ref="G160:H160"/>
    <mergeCell ref="K160:L160"/>
    <mergeCell ref="M160:N160"/>
    <mergeCell ref="O160:P160"/>
    <mergeCell ref="Q160:R160"/>
    <mergeCell ref="S160:T160"/>
    <mergeCell ref="U160:V160"/>
    <mergeCell ref="W160:X160"/>
    <mergeCell ref="Y160:Z160"/>
    <mergeCell ref="AA160:AB160"/>
    <mergeCell ref="AC160:AD160"/>
    <mergeCell ref="AE160:AF160"/>
    <mergeCell ref="AG160:AH160"/>
    <mergeCell ref="AI160:AJ160"/>
    <mergeCell ref="AK160:AL160"/>
    <mergeCell ref="AM160:AN160"/>
    <mergeCell ref="AM161:AN161"/>
    <mergeCell ref="AO161:AP161"/>
    <mergeCell ref="AQ161:AR161"/>
    <mergeCell ref="AS161:AT161"/>
    <mergeCell ref="AU161:AV161"/>
    <mergeCell ref="AW161:AX161"/>
    <mergeCell ref="AY161:AZ161"/>
    <mergeCell ref="BA161:BB161"/>
    <mergeCell ref="BC161:BD161"/>
    <mergeCell ref="BE161:BF161"/>
    <mergeCell ref="BG161:BH161"/>
    <mergeCell ref="BI161:BJ161"/>
    <mergeCell ref="BK161:BL161"/>
    <mergeCell ref="BM161:BN161"/>
    <mergeCell ref="BO161:BQ161"/>
    <mergeCell ref="BS161:BT161"/>
    <mergeCell ref="BU161:CA161"/>
    <mergeCell ref="B161:C161"/>
    <mergeCell ref="D161:F161"/>
    <mergeCell ref="G161:H161"/>
    <mergeCell ref="K161:L161"/>
    <mergeCell ref="M161:N161"/>
    <mergeCell ref="O161:P161"/>
    <mergeCell ref="Q161:R161"/>
    <mergeCell ref="S161:T161"/>
    <mergeCell ref="U161:V161"/>
    <mergeCell ref="W161:X161"/>
    <mergeCell ref="Y161:Z161"/>
    <mergeCell ref="AA161:AB161"/>
    <mergeCell ref="AC161:AD161"/>
    <mergeCell ref="AE161:AF161"/>
    <mergeCell ref="AG161:AH161"/>
    <mergeCell ref="AI161:AJ161"/>
    <mergeCell ref="AK161:AL161"/>
    <mergeCell ref="BO162:BQ162"/>
    <mergeCell ref="BS162:BT162"/>
    <mergeCell ref="BU162:CA162"/>
    <mergeCell ref="CB162:CH162"/>
    <mergeCell ref="B163:C163"/>
    <mergeCell ref="D163:F163"/>
    <mergeCell ref="G163:H163"/>
    <mergeCell ref="K163:L163"/>
    <mergeCell ref="M163:N163"/>
    <mergeCell ref="O163:P163"/>
    <mergeCell ref="Q163:R163"/>
    <mergeCell ref="S163:T163"/>
    <mergeCell ref="U163:V163"/>
    <mergeCell ref="W163:X163"/>
    <mergeCell ref="Y163:Z163"/>
    <mergeCell ref="AA163:AB163"/>
    <mergeCell ref="AC163:AD163"/>
    <mergeCell ref="AE163:AF163"/>
    <mergeCell ref="AG163:AH163"/>
    <mergeCell ref="AI163:AJ163"/>
    <mergeCell ref="AK163:AL163"/>
    <mergeCell ref="AM163:AN163"/>
    <mergeCell ref="AO163:AP163"/>
    <mergeCell ref="AQ163:AR163"/>
    <mergeCell ref="AS163:AT163"/>
    <mergeCell ref="AU163:AV163"/>
    <mergeCell ref="AW163:AX163"/>
    <mergeCell ref="AY163:AZ163"/>
    <mergeCell ref="BA163:BB163"/>
    <mergeCell ref="BC163:BD163"/>
    <mergeCell ref="BE163:BF163"/>
    <mergeCell ref="BG163:BH163"/>
    <mergeCell ref="CB161:CH161"/>
    <mergeCell ref="B162:C162"/>
    <mergeCell ref="D162:F162"/>
    <mergeCell ref="G162:H162"/>
    <mergeCell ref="K162:L162"/>
    <mergeCell ref="M162:N162"/>
    <mergeCell ref="O162:P162"/>
    <mergeCell ref="Q162:R162"/>
    <mergeCell ref="S162:T162"/>
    <mergeCell ref="U162:V162"/>
    <mergeCell ref="W162:X162"/>
    <mergeCell ref="Y162:Z162"/>
    <mergeCell ref="AA162:AB162"/>
    <mergeCell ref="AC162:AD162"/>
    <mergeCell ref="AE162:AF162"/>
    <mergeCell ref="AG162:AH162"/>
    <mergeCell ref="AI162:AJ162"/>
    <mergeCell ref="AK162:AL162"/>
    <mergeCell ref="AM162:AN162"/>
    <mergeCell ref="AO162:AP162"/>
    <mergeCell ref="AQ162:AR162"/>
    <mergeCell ref="AS162:AT162"/>
    <mergeCell ref="AU162:AV162"/>
    <mergeCell ref="AW162:AX162"/>
    <mergeCell ref="AY162:AZ162"/>
    <mergeCell ref="BA162:BB162"/>
    <mergeCell ref="BC162:BD162"/>
    <mergeCell ref="BE162:BF162"/>
    <mergeCell ref="BG162:BH162"/>
    <mergeCell ref="BI162:BJ162"/>
    <mergeCell ref="BK162:BL162"/>
    <mergeCell ref="BM162:BN162"/>
    <mergeCell ref="BC164:BD164"/>
    <mergeCell ref="BE164:BF164"/>
    <mergeCell ref="BG164:BH164"/>
    <mergeCell ref="BI164:BJ164"/>
    <mergeCell ref="BK164:BL164"/>
    <mergeCell ref="BM164:BN164"/>
    <mergeCell ref="BO164:BQ164"/>
    <mergeCell ref="BS164:BT164"/>
    <mergeCell ref="BU164:CA164"/>
    <mergeCell ref="CB164:CH164"/>
    <mergeCell ref="B165:C165"/>
    <mergeCell ref="D165:F165"/>
    <mergeCell ref="G165:H165"/>
    <mergeCell ref="K165:L165"/>
    <mergeCell ref="M165:N165"/>
    <mergeCell ref="O165:P165"/>
    <mergeCell ref="Q165:R165"/>
    <mergeCell ref="S165:T165"/>
    <mergeCell ref="U165:V165"/>
    <mergeCell ref="W165:X165"/>
    <mergeCell ref="Y165:Z165"/>
    <mergeCell ref="AA165:AB165"/>
    <mergeCell ref="AC165:AD165"/>
    <mergeCell ref="AE165:AF165"/>
    <mergeCell ref="AG165:AH165"/>
    <mergeCell ref="AI165:AJ165"/>
    <mergeCell ref="AK165:AL165"/>
    <mergeCell ref="AM165:AN165"/>
    <mergeCell ref="AO165:AP165"/>
    <mergeCell ref="AQ165:AR165"/>
    <mergeCell ref="AS165:AT165"/>
    <mergeCell ref="AU165:AV165"/>
    <mergeCell ref="BI163:BJ163"/>
    <mergeCell ref="BK163:BL163"/>
    <mergeCell ref="BM163:BN163"/>
    <mergeCell ref="BO163:BQ163"/>
    <mergeCell ref="BS163:BT163"/>
    <mergeCell ref="BU163:CA163"/>
    <mergeCell ref="CB163:CH163"/>
    <mergeCell ref="B164:C164"/>
    <mergeCell ref="D164:F164"/>
    <mergeCell ref="G164:H164"/>
    <mergeCell ref="K164:L164"/>
    <mergeCell ref="M164:N164"/>
    <mergeCell ref="O164:P164"/>
    <mergeCell ref="Q164:R164"/>
    <mergeCell ref="S164:T164"/>
    <mergeCell ref="U164:V164"/>
    <mergeCell ref="W164:X164"/>
    <mergeCell ref="Y164:Z164"/>
    <mergeCell ref="AA164:AB164"/>
    <mergeCell ref="AC164:AD164"/>
    <mergeCell ref="AE164:AF164"/>
    <mergeCell ref="AG164:AH164"/>
    <mergeCell ref="AI164:AJ164"/>
    <mergeCell ref="AK164:AL164"/>
    <mergeCell ref="AM164:AN164"/>
    <mergeCell ref="AO164:AP164"/>
    <mergeCell ref="AQ164:AR164"/>
    <mergeCell ref="AS164:AT164"/>
    <mergeCell ref="AU164:AV164"/>
    <mergeCell ref="AW164:AX164"/>
    <mergeCell ref="AY164:AZ164"/>
    <mergeCell ref="BA164:BB164"/>
    <mergeCell ref="B167:C167"/>
    <mergeCell ref="D167:F167"/>
    <mergeCell ref="G167:H167"/>
    <mergeCell ref="K167:L167"/>
    <mergeCell ref="M167:N167"/>
    <mergeCell ref="O167:P167"/>
    <mergeCell ref="Q167:R167"/>
    <mergeCell ref="S167:T167"/>
    <mergeCell ref="U167:V167"/>
    <mergeCell ref="W167:X167"/>
    <mergeCell ref="Y167:Z167"/>
    <mergeCell ref="AA167:AB167"/>
    <mergeCell ref="AC167:AD167"/>
    <mergeCell ref="AE167:AF167"/>
    <mergeCell ref="AG167:AH167"/>
    <mergeCell ref="AI167:AJ167"/>
    <mergeCell ref="AW165:AX165"/>
    <mergeCell ref="AY165:AZ165"/>
    <mergeCell ref="BA165:BB165"/>
    <mergeCell ref="BC165:BD165"/>
    <mergeCell ref="BE165:BF165"/>
    <mergeCell ref="BG165:BH165"/>
    <mergeCell ref="BI165:BJ165"/>
    <mergeCell ref="BK165:BL165"/>
    <mergeCell ref="BM165:BN165"/>
    <mergeCell ref="BO165:BQ165"/>
    <mergeCell ref="BS165:BT165"/>
    <mergeCell ref="BU165:CA165"/>
    <mergeCell ref="CB165:CH165"/>
    <mergeCell ref="B166:C166"/>
    <mergeCell ref="D166:F166"/>
    <mergeCell ref="G166:H166"/>
    <mergeCell ref="K166:L166"/>
    <mergeCell ref="M166:N166"/>
    <mergeCell ref="O166:P166"/>
    <mergeCell ref="Q166:R166"/>
    <mergeCell ref="S166:T166"/>
    <mergeCell ref="U166:V166"/>
    <mergeCell ref="W166:X166"/>
    <mergeCell ref="Y166:Z166"/>
    <mergeCell ref="AA166:AB166"/>
    <mergeCell ref="AC166:AD166"/>
    <mergeCell ref="AE166:AF166"/>
    <mergeCell ref="AG166:AH166"/>
    <mergeCell ref="AI166:AJ166"/>
    <mergeCell ref="AK166:AL166"/>
    <mergeCell ref="AM166:AN166"/>
    <mergeCell ref="AO166:AP166"/>
    <mergeCell ref="AK167:AL167"/>
    <mergeCell ref="AM167:AN167"/>
    <mergeCell ref="AO167:AP167"/>
    <mergeCell ref="AQ167:AR167"/>
    <mergeCell ref="AS167:AT167"/>
    <mergeCell ref="AU167:AV167"/>
    <mergeCell ref="AW167:AX167"/>
    <mergeCell ref="AY167:AZ167"/>
    <mergeCell ref="BA167:BB167"/>
    <mergeCell ref="BC167:BD167"/>
    <mergeCell ref="BE167:BF167"/>
    <mergeCell ref="BG167:BH167"/>
    <mergeCell ref="BI167:BJ167"/>
    <mergeCell ref="BK167:BL167"/>
    <mergeCell ref="BM167:BN167"/>
    <mergeCell ref="BO167:BQ167"/>
    <mergeCell ref="BS167:BT167"/>
    <mergeCell ref="AQ166:AR166"/>
    <mergeCell ref="AS166:AT166"/>
    <mergeCell ref="AU166:AV166"/>
    <mergeCell ref="AW166:AX166"/>
    <mergeCell ref="AY166:AZ166"/>
    <mergeCell ref="BA166:BB166"/>
    <mergeCell ref="BC166:BD166"/>
    <mergeCell ref="BE166:BF166"/>
    <mergeCell ref="BG166:BH166"/>
    <mergeCell ref="BI166:BJ166"/>
    <mergeCell ref="BK166:BL166"/>
    <mergeCell ref="BM166:BN166"/>
    <mergeCell ref="BO166:BQ166"/>
    <mergeCell ref="BS166:BT166"/>
    <mergeCell ref="BU166:CA166"/>
    <mergeCell ref="CB166:CH166"/>
    <mergeCell ref="BM168:BN168"/>
    <mergeCell ref="BO168:BQ168"/>
    <mergeCell ref="BS168:BT168"/>
    <mergeCell ref="BU168:CA168"/>
    <mergeCell ref="CB168:CH168"/>
    <mergeCell ref="B169:C169"/>
    <mergeCell ref="D169:F169"/>
    <mergeCell ref="G169:H169"/>
    <mergeCell ref="K169:L169"/>
    <mergeCell ref="M169:N169"/>
    <mergeCell ref="O169:P169"/>
    <mergeCell ref="Q169:R169"/>
    <mergeCell ref="S169:T169"/>
    <mergeCell ref="U169:V169"/>
    <mergeCell ref="W169:X169"/>
    <mergeCell ref="Y169:Z169"/>
    <mergeCell ref="AA169:AB169"/>
    <mergeCell ref="AC169:AD169"/>
    <mergeCell ref="AE169:AF169"/>
    <mergeCell ref="AG169:AH169"/>
    <mergeCell ref="AI169:AJ169"/>
    <mergeCell ref="AK169:AL169"/>
    <mergeCell ref="AM169:AN169"/>
    <mergeCell ref="AO169:AP169"/>
    <mergeCell ref="AQ169:AR169"/>
    <mergeCell ref="AS169:AT169"/>
    <mergeCell ref="AU169:AV169"/>
    <mergeCell ref="AW169:AX169"/>
    <mergeCell ref="AY169:AZ169"/>
    <mergeCell ref="BA169:BB169"/>
    <mergeCell ref="BC169:BD169"/>
    <mergeCell ref="BE169:BF169"/>
    <mergeCell ref="BU167:CA167"/>
    <mergeCell ref="CB167:CH167"/>
    <mergeCell ref="B168:C168"/>
    <mergeCell ref="D168:F168"/>
    <mergeCell ref="G168:H168"/>
    <mergeCell ref="K168:L168"/>
    <mergeCell ref="M168:N168"/>
    <mergeCell ref="O168:P168"/>
    <mergeCell ref="Q168:R168"/>
    <mergeCell ref="S168:T168"/>
    <mergeCell ref="U168:V168"/>
    <mergeCell ref="W168:X168"/>
    <mergeCell ref="Y168:Z168"/>
    <mergeCell ref="AA168:AB168"/>
    <mergeCell ref="AC168:AD168"/>
    <mergeCell ref="AE168:AF168"/>
    <mergeCell ref="AG168:AH168"/>
    <mergeCell ref="AI168:AJ168"/>
    <mergeCell ref="AK168:AL168"/>
    <mergeCell ref="AM168:AN168"/>
    <mergeCell ref="AO168:AP168"/>
    <mergeCell ref="AQ168:AR168"/>
    <mergeCell ref="AS168:AT168"/>
    <mergeCell ref="AU168:AV168"/>
    <mergeCell ref="AW168:AX168"/>
    <mergeCell ref="AY168:AZ168"/>
    <mergeCell ref="BA168:BB168"/>
    <mergeCell ref="BC168:BD168"/>
    <mergeCell ref="BE168:BF168"/>
    <mergeCell ref="BG168:BH168"/>
    <mergeCell ref="BI168:BJ168"/>
    <mergeCell ref="BK168:BL168"/>
    <mergeCell ref="BA170:BB170"/>
    <mergeCell ref="BC170:BD170"/>
    <mergeCell ref="BE170:BF170"/>
    <mergeCell ref="BG170:BH170"/>
    <mergeCell ref="BI170:BJ170"/>
    <mergeCell ref="BK170:BL170"/>
    <mergeCell ref="BM170:BN170"/>
    <mergeCell ref="BO170:BQ170"/>
    <mergeCell ref="BS170:BT170"/>
    <mergeCell ref="BU170:CA170"/>
    <mergeCell ref="CB170:CH170"/>
    <mergeCell ref="B171:C171"/>
    <mergeCell ref="D171:F171"/>
    <mergeCell ref="G171:H171"/>
    <mergeCell ref="K171:L171"/>
    <mergeCell ref="M171:N171"/>
    <mergeCell ref="O171:P171"/>
    <mergeCell ref="Q171:R171"/>
    <mergeCell ref="S171:T171"/>
    <mergeCell ref="U171:V171"/>
    <mergeCell ref="W171:X171"/>
    <mergeCell ref="Y171:Z171"/>
    <mergeCell ref="AA171:AB171"/>
    <mergeCell ref="AC171:AD171"/>
    <mergeCell ref="AE171:AF171"/>
    <mergeCell ref="AG171:AH171"/>
    <mergeCell ref="AI171:AJ171"/>
    <mergeCell ref="AK171:AL171"/>
    <mergeCell ref="AM171:AN171"/>
    <mergeCell ref="AO171:AP171"/>
    <mergeCell ref="AQ171:AR171"/>
    <mergeCell ref="AS171:AT171"/>
    <mergeCell ref="BG169:BH169"/>
    <mergeCell ref="BI169:BJ169"/>
    <mergeCell ref="BK169:BL169"/>
    <mergeCell ref="BM169:BN169"/>
    <mergeCell ref="BO169:BQ169"/>
    <mergeCell ref="BS169:BT169"/>
    <mergeCell ref="BU169:CA169"/>
    <mergeCell ref="CB169:CH169"/>
    <mergeCell ref="B170:C170"/>
    <mergeCell ref="D170:F170"/>
    <mergeCell ref="G170:H170"/>
    <mergeCell ref="K170:L170"/>
    <mergeCell ref="M170:N170"/>
    <mergeCell ref="O170:P170"/>
    <mergeCell ref="Q170:R170"/>
    <mergeCell ref="S170:T170"/>
    <mergeCell ref="U170:V170"/>
    <mergeCell ref="W170:X170"/>
    <mergeCell ref="Y170:Z170"/>
    <mergeCell ref="AA170:AB170"/>
    <mergeCell ref="AC170:AD170"/>
    <mergeCell ref="AE170:AF170"/>
    <mergeCell ref="AG170:AH170"/>
    <mergeCell ref="AI170:AJ170"/>
    <mergeCell ref="AK170:AL170"/>
    <mergeCell ref="AM170:AN170"/>
    <mergeCell ref="AO170:AP170"/>
    <mergeCell ref="AQ170:AR170"/>
    <mergeCell ref="AS170:AT170"/>
    <mergeCell ref="AU170:AV170"/>
    <mergeCell ref="AW170:AX170"/>
    <mergeCell ref="AY170:AZ170"/>
    <mergeCell ref="AO172:AP172"/>
    <mergeCell ref="AQ172:AR172"/>
    <mergeCell ref="AS172:AT172"/>
    <mergeCell ref="AU172:AV172"/>
    <mergeCell ref="AW172:AX172"/>
    <mergeCell ref="AY172:AZ172"/>
    <mergeCell ref="BA172:BB172"/>
    <mergeCell ref="BC172:BD172"/>
    <mergeCell ref="BE172:BF172"/>
    <mergeCell ref="BG172:BH172"/>
    <mergeCell ref="BI172:BJ172"/>
    <mergeCell ref="BK172:BL172"/>
    <mergeCell ref="BM172:BN172"/>
    <mergeCell ref="BO172:BQ172"/>
    <mergeCell ref="BS172:BT172"/>
    <mergeCell ref="BU172:CA172"/>
    <mergeCell ref="CB172:CH172"/>
    <mergeCell ref="AU171:AV171"/>
    <mergeCell ref="AW171:AX171"/>
    <mergeCell ref="AY171:AZ171"/>
    <mergeCell ref="BA171:BB171"/>
    <mergeCell ref="BC171:BD171"/>
    <mergeCell ref="BE171:BF171"/>
    <mergeCell ref="BG171:BH171"/>
    <mergeCell ref="BI171:BJ171"/>
    <mergeCell ref="BK171:BL171"/>
    <mergeCell ref="BM171:BN171"/>
    <mergeCell ref="BO171:BQ171"/>
    <mergeCell ref="BS171:BT171"/>
    <mergeCell ref="BU171:CA171"/>
    <mergeCell ref="CB171:CH171"/>
    <mergeCell ref="B172:C172"/>
    <mergeCell ref="D172:F172"/>
    <mergeCell ref="G172:H172"/>
    <mergeCell ref="K172:L172"/>
    <mergeCell ref="M172:N172"/>
    <mergeCell ref="O172:P172"/>
    <mergeCell ref="Q172:R172"/>
    <mergeCell ref="S172:T172"/>
    <mergeCell ref="U172:V172"/>
    <mergeCell ref="W172:X172"/>
    <mergeCell ref="Y172:Z172"/>
    <mergeCell ref="AA172:AB172"/>
    <mergeCell ref="AC172:AD172"/>
    <mergeCell ref="AE172:AF172"/>
    <mergeCell ref="AG172:AH172"/>
    <mergeCell ref="AI172:AJ172"/>
    <mergeCell ref="AK172:AL172"/>
    <mergeCell ref="AM172:AN172"/>
    <mergeCell ref="AM173:AN173"/>
    <mergeCell ref="AO173:AP173"/>
    <mergeCell ref="AQ173:AR173"/>
    <mergeCell ref="AS173:AT173"/>
    <mergeCell ref="AU173:AV173"/>
    <mergeCell ref="AW173:AX173"/>
    <mergeCell ref="AY173:AZ173"/>
    <mergeCell ref="BA173:BB173"/>
    <mergeCell ref="BC173:BD173"/>
    <mergeCell ref="BE173:BF173"/>
    <mergeCell ref="BG173:BH173"/>
    <mergeCell ref="BI173:BJ173"/>
    <mergeCell ref="BK173:BL173"/>
    <mergeCell ref="BM173:BN173"/>
    <mergeCell ref="BO173:BQ173"/>
    <mergeCell ref="BS173:BT173"/>
    <mergeCell ref="BU173:CA173"/>
    <mergeCell ref="B173:C173"/>
    <mergeCell ref="D173:F173"/>
    <mergeCell ref="G173:H173"/>
    <mergeCell ref="K173:L173"/>
    <mergeCell ref="M173:N173"/>
    <mergeCell ref="O173:P173"/>
    <mergeCell ref="Q173:R173"/>
    <mergeCell ref="S173:T173"/>
    <mergeCell ref="U173:V173"/>
    <mergeCell ref="W173:X173"/>
    <mergeCell ref="Y173:Z173"/>
    <mergeCell ref="AA173:AB173"/>
    <mergeCell ref="AC173:AD173"/>
    <mergeCell ref="AE173:AF173"/>
    <mergeCell ref="AG173:AH173"/>
    <mergeCell ref="AI173:AJ173"/>
    <mergeCell ref="AK173:AL173"/>
    <mergeCell ref="BO174:BQ174"/>
    <mergeCell ref="BS174:BT174"/>
    <mergeCell ref="BU174:CA174"/>
    <mergeCell ref="CB174:CH174"/>
    <mergeCell ref="B175:C175"/>
    <mergeCell ref="D175:F175"/>
    <mergeCell ref="G175:H175"/>
    <mergeCell ref="K175:L175"/>
    <mergeCell ref="M175:N175"/>
    <mergeCell ref="O175:P175"/>
    <mergeCell ref="Q175:R175"/>
    <mergeCell ref="S175:T175"/>
    <mergeCell ref="U175:V175"/>
    <mergeCell ref="W175:X175"/>
    <mergeCell ref="Y175:Z175"/>
    <mergeCell ref="AA175:AB175"/>
    <mergeCell ref="AC175:AD175"/>
    <mergeCell ref="AE175:AF175"/>
    <mergeCell ref="AG175:AH175"/>
    <mergeCell ref="AI175:AJ175"/>
    <mergeCell ref="AK175:AL175"/>
    <mergeCell ref="AM175:AN175"/>
    <mergeCell ref="AO175:AP175"/>
    <mergeCell ref="AQ175:AR175"/>
    <mergeCell ref="AS175:AT175"/>
    <mergeCell ref="AU175:AV175"/>
    <mergeCell ref="AW175:AX175"/>
    <mergeCell ref="AY175:AZ175"/>
    <mergeCell ref="BA175:BB175"/>
    <mergeCell ref="BC175:BD175"/>
    <mergeCell ref="BE175:BF175"/>
    <mergeCell ref="BG175:BH175"/>
    <mergeCell ref="CB173:CH173"/>
    <mergeCell ref="B174:C174"/>
    <mergeCell ref="D174:F174"/>
    <mergeCell ref="G174:H174"/>
    <mergeCell ref="K174:L174"/>
    <mergeCell ref="M174:N174"/>
    <mergeCell ref="O174:P174"/>
    <mergeCell ref="Q174:R174"/>
    <mergeCell ref="S174:T174"/>
    <mergeCell ref="U174:V174"/>
    <mergeCell ref="W174:X174"/>
    <mergeCell ref="Y174:Z174"/>
    <mergeCell ref="AA174:AB174"/>
    <mergeCell ref="AC174:AD174"/>
    <mergeCell ref="AE174:AF174"/>
    <mergeCell ref="AG174:AH174"/>
    <mergeCell ref="AI174:AJ174"/>
    <mergeCell ref="AK174:AL174"/>
    <mergeCell ref="AM174:AN174"/>
    <mergeCell ref="AO174:AP174"/>
    <mergeCell ref="AQ174:AR174"/>
    <mergeCell ref="AS174:AT174"/>
    <mergeCell ref="AU174:AV174"/>
    <mergeCell ref="AW174:AX174"/>
    <mergeCell ref="AY174:AZ174"/>
    <mergeCell ref="BA174:BB174"/>
    <mergeCell ref="BC174:BD174"/>
    <mergeCell ref="BE174:BF174"/>
    <mergeCell ref="BG174:BH174"/>
    <mergeCell ref="BI174:BJ174"/>
    <mergeCell ref="BK174:BL174"/>
    <mergeCell ref="BM174:BN174"/>
    <mergeCell ref="BC176:BD176"/>
    <mergeCell ref="BE176:BF176"/>
    <mergeCell ref="BG176:BH176"/>
    <mergeCell ref="BI176:BJ176"/>
    <mergeCell ref="BK176:BL176"/>
    <mergeCell ref="BM176:BN176"/>
    <mergeCell ref="BO176:BQ176"/>
    <mergeCell ref="BS176:BT176"/>
    <mergeCell ref="BU176:CA176"/>
    <mergeCell ref="CB176:CH176"/>
    <mergeCell ref="B177:C177"/>
    <mergeCell ref="D177:F177"/>
    <mergeCell ref="G177:H177"/>
    <mergeCell ref="K177:L177"/>
    <mergeCell ref="M177:N177"/>
    <mergeCell ref="O177:P177"/>
    <mergeCell ref="Q177:R177"/>
    <mergeCell ref="S177:T177"/>
    <mergeCell ref="U177:V177"/>
    <mergeCell ref="W177:X177"/>
    <mergeCell ref="Y177:Z177"/>
    <mergeCell ref="AA177:AB177"/>
    <mergeCell ref="AC177:AD177"/>
    <mergeCell ref="AE177:AF177"/>
    <mergeCell ref="AG177:AH177"/>
    <mergeCell ref="AI177:AJ177"/>
    <mergeCell ref="AK177:AL177"/>
    <mergeCell ref="AM177:AN177"/>
    <mergeCell ref="AO177:AP177"/>
    <mergeCell ref="AQ177:AR177"/>
    <mergeCell ref="AS177:AT177"/>
    <mergeCell ref="AU177:AV177"/>
    <mergeCell ref="BI175:BJ175"/>
    <mergeCell ref="BK175:BL175"/>
    <mergeCell ref="BM175:BN175"/>
    <mergeCell ref="BO175:BQ175"/>
    <mergeCell ref="BS175:BT175"/>
    <mergeCell ref="BU175:CA175"/>
    <mergeCell ref="CB175:CH175"/>
    <mergeCell ref="B176:C176"/>
    <mergeCell ref="D176:F176"/>
    <mergeCell ref="G176:H176"/>
    <mergeCell ref="K176:L176"/>
    <mergeCell ref="M176:N176"/>
    <mergeCell ref="O176:P176"/>
    <mergeCell ref="Q176:R176"/>
    <mergeCell ref="S176:T176"/>
    <mergeCell ref="U176:V176"/>
    <mergeCell ref="W176:X176"/>
    <mergeCell ref="Y176:Z176"/>
    <mergeCell ref="AA176:AB176"/>
    <mergeCell ref="AC176:AD176"/>
    <mergeCell ref="AE176:AF176"/>
    <mergeCell ref="AG176:AH176"/>
    <mergeCell ref="AI176:AJ176"/>
    <mergeCell ref="AK176:AL176"/>
    <mergeCell ref="AM176:AN176"/>
    <mergeCell ref="AO176:AP176"/>
    <mergeCell ref="AQ176:AR176"/>
    <mergeCell ref="AS176:AT176"/>
    <mergeCell ref="AU176:AV176"/>
    <mergeCell ref="AW176:AX176"/>
    <mergeCell ref="AY176:AZ176"/>
    <mergeCell ref="BA176:BB176"/>
    <mergeCell ref="B179:C179"/>
    <mergeCell ref="D179:F179"/>
    <mergeCell ref="G179:H179"/>
    <mergeCell ref="K179:L179"/>
    <mergeCell ref="M179:N179"/>
    <mergeCell ref="O179:P179"/>
    <mergeCell ref="Q179:R179"/>
    <mergeCell ref="S179:T179"/>
    <mergeCell ref="U179:V179"/>
    <mergeCell ref="W179:X179"/>
    <mergeCell ref="Y179:Z179"/>
    <mergeCell ref="AA179:AB179"/>
    <mergeCell ref="AC179:AD179"/>
    <mergeCell ref="AE179:AF179"/>
    <mergeCell ref="AG179:AH179"/>
    <mergeCell ref="AI179:AJ179"/>
    <mergeCell ref="AW177:AX177"/>
    <mergeCell ref="AY177:AZ177"/>
    <mergeCell ref="BA177:BB177"/>
    <mergeCell ref="BC177:BD177"/>
    <mergeCell ref="BE177:BF177"/>
    <mergeCell ref="BG177:BH177"/>
    <mergeCell ref="BI177:BJ177"/>
    <mergeCell ref="BK177:BL177"/>
    <mergeCell ref="BM177:BN177"/>
    <mergeCell ref="BO177:BQ177"/>
    <mergeCell ref="BS177:BT177"/>
    <mergeCell ref="BU177:CA177"/>
    <mergeCell ref="CB177:CH177"/>
    <mergeCell ref="B178:C178"/>
    <mergeCell ref="D178:F178"/>
    <mergeCell ref="G178:H178"/>
    <mergeCell ref="K178:L178"/>
    <mergeCell ref="M178:N178"/>
    <mergeCell ref="O178:P178"/>
    <mergeCell ref="Q178:R178"/>
    <mergeCell ref="S178:T178"/>
    <mergeCell ref="U178:V178"/>
    <mergeCell ref="W178:X178"/>
    <mergeCell ref="Y178:Z178"/>
    <mergeCell ref="AA178:AB178"/>
    <mergeCell ref="AC178:AD178"/>
    <mergeCell ref="AE178:AF178"/>
    <mergeCell ref="AG178:AH178"/>
    <mergeCell ref="AI178:AJ178"/>
    <mergeCell ref="AK178:AL178"/>
    <mergeCell ref="AM178:AN178"/>
    <mergeCell ref="AO178:AP178"/>
    <mergeCell ref="AK179:AL179"/>
    <mergeCell ref="AM179:AN179"/>
    <mergeCell ref="AO179:AP179"/>
    <mergeCell ref="AQ179:AR179"/>
    <mergeCell ref="AS179:AT179"/>
    <mergeCell ref="AU179:AV179"/>
    <mergeCell ref="AW179:AX179"/>
    <mergeCell ref="AY179:AZ179"/>
    <mergeCell ref="BA179:BB179"/>
    <mergeCell ref="BC179:BD179"/>
    <mergeCell ref="BE179:BF179"/>
    <mergeCell ref="BG179:BH179"/>
    <mergeCell ref="BI179:BJ179"/>
    <mergeCell ref="BK179:BL179"/>
    <mergeCell ref="BM179:BN179"/>
    <mergeCell ref="BO179:BQ179"/>
    <mergeCell ref="BS179:BT179"/>
    <mergeCell ref="AQ178:AR178"/>
    <mergeCell ref="AS178:AT178"/>
    <mergeCell ref="AU178:AV178"/>
    <mergeCell ref="AW178:AX178"/>
    <mergeCell ref="AY178:AZ178"/>
    <mergeCell ref="BA178:BB178"/>
    <mergeCell ref="BC178:BD178"/>
    <mergeCell ref="BE178:BF178"/>
    <mergeCell ref="BG178:BH178"/>
    <mergeCell ref="BI178:BJ178"/>
    <mergeCell ref="BK178:BL178"/>
    <mergeCell ref="BM178:BN178"/>
    <mergeCell ref="BO178:BQ178"/>
    <mergeCell ref="BS178:BT178"/>
    <mergeCell ref="BU178:CA178"/>
    <mergeCell ref="CB178:CH178"/>
    <mergeCell ref="BM180:BN180"/>
    <mergeCell ref="BO180:BQ180"/>
    <mergeCell ref="BS180:BT180"/>
    <mergeCell ref="BU180:CA180"/>
    <mergeCell ref="CB180:CH180"/>
    <mergeCell ref="B181:C181"/>
    <mergeCell ref="D181:F181"/>
    <mergeCell ref="G181:H181"/>
    <mergeCell ref="K181:L181"/>
    <mergeCell ref="M181:N181"/>
    <mergeCell ref="O181:P181"/>
    <mergeCell ref="Q181:R181"/>
    <mergeCell ref="S181:T181"/>
    <mergeCell ref="U181:V181"/>
    <mergeCell ref="W181:X181"/>
    <mergeCell ref="Y181:Z181"/>
    <mergeCell ref="AA181:AB181"/>
    <mergeCell ref="AC181:AD181"/>
    <mergeCell ref="AE181:AF181"/>
    <mergeCell ref="AG181:AH181"/>
    <mergeCell ref="AI181:AJ181"/>
    <mergeCell ref="AK181:AL181"/>
    <mergeCell ref="AM181:AN181"/>
    <mergeCell ref="AO181:AP181"/>
    <mergeCell ref="AQ181:AR181"/>
    <mergeCell ref="AS181:AT181"/>
    <mergeCell ref="AU181:AV181"/>
    <mergeCell ref="AW181:AX181"/>
    <mergeCell ref="AY181:AZ181"/>
    <mergeCell ref="BA181:BB181"/>
    <mergeCell ref="BC181:BD181"/>
    <mergeCell ref="BE181:BF181"/>
    <mergeCell ref="BU179:CA179"/>
    <mergeCell ref="CB179:CH179"/>
    <mergeCell ref="B180:C180"/>
    <mergeCell ref="D180:F180"/>
    <mergeCell ref="G180:H180"/>
    <mergeCell ref="K180:L180"/>
    <mergeCell ref="M180:N180"/>
    <mergeCell ref="O180:P180"/>
    <mergeCell ref="Q180:R180"/>
    <mergeCell ref="S180:T180"/>
    <mergeCell ref="U180:V180"/>
    <mergeCell ref="W180:X180"/>
    <mergeCell ref="Y180:Z180"/>
    <mergeCell ref="AA180:AB180"/>
    <mergeCell ref="AC180:AD180"/>
    <mergeCell ref="AE180:AF180"/>
    <mergeCell ref="AG180:AH180"/>
    <mergeCell ref="AI180:AJ180"/>
    <mergeCell ref="AK180:AL180"/>
    <mergeCell ref="AM180:AN180"/>
    <mergeCell ref="AO180:AP180"/>
    <mergeCell ref="AQ180:AR180"/>
    <mergeCell ref="AS180:AT180"/>
    <mergeCell ref="AU180:AV180"/>
    <mergeCell ref="AW180:AX180"/>
    <mergeCell ref="AY180:AZ180"/>
    <mergeCell ref="BA180:BB180"/>
    <mergeCell ref="BC180:BD180"/>
    <mergeCell ref="BE180:BF180"/>
    <mergeCell ref="BG180:BH180"/>
    <mergeCell ref="BI180:BJ180"/>
    <mergeCell ref="BK180:BL180"/>
    <mergeCell ref="BA182:BB182"/>
    <mergeCell ref="BC182:BD182"/>
    <mergeCell ref="BE182:BF182"/>
    <mergeCell ref="BG182:BH182"/>
    <mergeCell ref="BI182:BJ182"/>
    <mergeCell ref="BK182:BL182"/>
    <mergeCell ref="BM182:BN182"/>
    <mergeCell ref="BO182:BQ182"/>
    <mergeCell ref="BS182:BT182"/>
    <mergeCell ref="BU182:CA182"/>
    <mergeCell ref="CB182:CH182"/>
    <mergeCell ref="B183:C183"/>
    <mergeCell ref="D183:F183"/>
    <mergeCell ref="G183:H183"/>
    <mergeCell ref="K183:L183"/>
    <mergeCell ref="M183:N183"/>
    <mergeCell ref="O183:P183"/>
    <mergeCell ref="Q183:R183"/>
    <mergeCell ref="S183:T183"/>
    <mergeCell ref="U183:V183"/>
    <mergeCell ref="W183:X183"/>
    <mergeCell ref="Y183:Z183"/>
    <mergeCell ref="AA183:AB183"/>
    <mergeCell ref="AC183:AD183"/>
    <mergeCell ref="AE183:AF183"/>
    <mergeCell ref="AG183:AH183"/>
    <mergeCell ref="AI183:AJ183"/>
    <mergeCell ref="AK183:AL183"/>
    <mergeCell ref="AM183:AN183"/>
    <mergeCell ref="AO183:AP183"/>
    <mergeCell ref="AQ183:AR183"/>
    <mergeCell ref="AS183:AT183"/>
    <mergeCell ref="BG181:BH181"/>
    <mergeCell ref="BI181:BJ181"/>
    <mergeCell ref="BK181:BL181"/>
    <mergeCell ref="BM181:BN181"/>
    <mergeCell ref="BO181:BQ181"/>
    <mergeCell ref="BS181:BT181"/>
    <mergeCell ref="BU181:CA181"/>
    <mergeCell ref="CB181:CH181"/>
    <mergeCell ref="B182:C182"/>
    <mergeCell ref="D182:F182"/>
    <mergeCell ref="G182:H182"/>
    <mergeCell ref="K182:L182"/>
    <mergeCell ref="M182:N182"/>
    <mergeCell ref="O182:P182"/>
    <mergeCell ref="Q182:R182"/>
    <mergeCell ref="S182:T182"/>
    <mergeCell ref="U182:V182"/>
    <mergeCell ref="W182:X182"/>
    <mergeCell ref="Y182:Z182"/>
    <mergeCell ref="AA182:AB182"/>
    <mergeCell ref="AC182:AD182"/>
    <mergeCell ref="AE182:AF182"/>
    <mergeCell ref="AG182:AH182"/>
    <mergeCell ref="AI182:AJ182"/>
    <mergeCell ref="AK182:AL182"/>
    <mergeCell ref="AM182:AN182"/>
    <mergeCell ref="AO182:AP182"/>
    <mergeCell ref="AQ182:AR182"/>
    <mergeCell ref="AS182:AT182"/>
    <mergeCell ref="AU182:AV182"/>
    <mergeCell ref="AW182:AX182"/>
    <mergeCell ref="AY182:AZ182"/>
    <mergeCell ref="AO184:AP184"/>
    <mergeCell ref="AQ184:AR184"/>
    <mergeCell ref="AS184:AT184"/>
    <mergeCell ref="AU184:AV184"/>
    <mergeCell ref="AW184:AX184"/>
    <mergeCell ref="AY184:AZ184"/>
    <mergeCell ref="BA184:BB184"/>
    <mergeCell ref="BC184:BD184"/>
    <mergeCell ref="BE184:BF184"/>
    <mergeCell ref="BG184:BH184"/>
    <mergeCell ref="BI184:BJ184"/>
    <mergeCell ref="BK184:BL184"/>
    <mergeCell ref="BM184:BN184"/>
    <mergeCell ref="BO184:BQ184"/>
    <mergeCell ref="BS184:BT184"/>
    <mergeCell ref="BU184:CA184"/>
    <mergeCell ref="CB184:CH184"/>
    <mergeCell ref="AU183:AV183"/>
    <mergeCell ref="AW183:AX183"/>
    <mergeCell ref="AY183:AZ183"/>
    <mergeCell ref="BA183:BB183"/>
    <mergeCell ref="BC183:BD183"/>
    <mergeCell ref="BE183:BF183"/>
    <mergeCell ref="BG183:BH183"/>
    <mergeCell ref="BI183:BJ183"/>
    <mergeCell ref="BK183:BL183"/>
    <mergeCell ref="BM183:BN183"/>
    <mergeCell ref="BO183:BQ183"/>
    <mergeCell ref="BS183:BT183"/>
    <mergeCell ref="BU183:CA183"/>
    <mergeCell ref="CB183:CH183"/>
    <mergeCell ref="B184:C184"/>
    <mergeCell ref="D184:F184"/>
    <mergeCell ref="G184:H184"/>
    <mergeCell ref="K184:L184"/>
    <mergeCell ref="M184:N184"/>
    <mergeCell ref="O184:P184"/>
    <mergeCell ref="Q184:R184"/>
    <mergeCell ref="S184:T184"/>
    <mergeCell ref="U184:V184"/>
    <mergeCell ref="W184:X184"/>
    <mergeCell ref="Y184:Z184"/>
    <mergeCell ref="AA184:AB184"/>
    <mergeCell ref="AC184:AD184"/>
    <mergeCell ref="AE184:AF184"/>
    <mergeCell ref="AG184:AH184"/>
    <mergeCell ref="AI184:AJ184"/>
    <mergeCell ref="AK184:AL184"/>
    <mergeCell ref="AM184:AN184"/>
    <mergeCell ref="AM185:AN185"/>
    <mergeCell ref="AO185:AP185"/>
    <mergeCell ref="AQ185:AR185"/>
    <mergeCell ref="AS185:AT185"/>
    <mergeCell ref="AU185:AV185"/>
    <mergeCell ref="AW185:AX185"/>
    <mergeCell ref="AY185:AZ185"/>
    <mergeCell ref="BA185:BB185"/>
    <mergeCell ref="BC185:BD185"/>
    <mergeCell ref="BE185:BF185"/>
    <mergeCell ref="BG185:BH185"/>
    <mergeCell ref="BI185:BJ185"/>
    <mergeCell ref="BK185:BL185"/>
    <mergeCell ref="BM185:BN185"/>
    <mergeCell ref="BO185:BQ185"/>
    <mergeCell ref="BS185:BT185"/>
    <mergeCell ref="BU185:CA185"/>
    <mergeCell ref="B185:C185"/>
    <mergeCell ref="D185:F185"/>
    <mergeCell ref="G185:H185"/>
    <mergeCell ref="K185:L185"/>
    <mergeCell ref="M185:N185"/>
    <mergeCell ref="O185:P185"/>
    <mergeCell ref="Q185:R185"/>
    <mergeCell ref="S185:T185"/>
    <mergeCell ref="U185:V185"/>
    <mergeCell ref="W185:X185"/>
    <mergeCell ref="Y185:Z185"/>
    <mergeCell ref="AA185:AB185"/>
    <mergeCell ref="AC185:AD185"/>
    <mergeCell ref="AE185:AF185"/>
    <mergeCell ref="AG185:AH185"/>
    <mergeCell ref="AI185:AJ185"/>
    <mergeCell ref="AK185:AL185"/>
    <mergeCell ref="BO186:BQ186"/>
    <mergeCell ref="BS186:BT186"/>
    <mergeCell ref="BU186:CA186"/>
    <mergeCell ref="CB186:CH186"/>
    <mergeCell ref="B187:C187"/>
    <mergeCell ref="D187:F187"/>
    <mergeCell ref="G187:H187"/>
    <mergeCell ref="K187:L187"/>
    <mergeCell ref="M187:N187"/>
    <mergeCell ref="O187:P187"/>
    <mergeCell ref="Q187:R187"/>
    <mergeCell ref="S187:T187"/>
    <mergeCell ref="U187:V187"/>
    <mergeCell ref="W187:X187"/>
    <mergeCell ref="Y187:Z187"/>
    <mergeCell ref="AA187:AB187"/>
    <mergeCell ref="AC187:AD187"/>
    <mergeCell ref="AE187:AF187"/>
    <mergeCell ref="AG187:AH187"/>
    <mergeCell ref="AI187:AJ187"/>
    <mergeCell ref="AK187:AL187"/>
    <mergeCell ref="AM187:AN187"/>
    <mergeCell ref="AO187:AP187"/>
    <mergeCell ref="AQ187:AR187"/>
    <mergeCell ref="AS187:AT187"/>
    <mergeCell ref="AU187:AV187"/>
    <mergeCell ref="AW187:AX187"/>
    <mergeCell ref="AY187:AZ187"/>
    <mergeCell ref="BA187:BB187"/>
    <mergeCell ref="BC187:BD187"/>
    <mergeCell ref="BE187:BF187"/>
    <mergeCell ref="BG187:BH187"/>
    <mergeCell ref="CB185:CH185"/>
    <mergeCell ref="B186:C186"/>
    <mergeCell ref="D186:F186"/>
    <mergeCell ref="G186:H186"/>
    <mergeCell ref="K186:L186"/>
    <mergeCell ref="M186:N186"/>
    <mergeCell ref="O186:P186"/>
    <mergeCell ref="Q186:R186"/>
    <mergeCell ref="S186:T186"/>
    <mergeCell ref="U186:V186"/>
    <mergeCell ref="W186:X186"/>
    <mergeCell ref="Y186:Z186"/>
    <mergeCell ref="AA186:AB186"/>
    <mergeCell ref="AC186:AD186"/>
    <mergeCell ref="AE186:AF186"/>
    <mergeCell ref="AG186:AH186"/>
    <mergeCell ref="AI186:AJ186"/>
    <mergeCell ref="AK186:AL186"/>
    <mergeCell ref="AM186:AN186"/>
    <mergeCell ref="AO186:AP186"/>
    <mergeCell ref="AQ186:AR186"/>
    <mergeCell ref="AS186:AT186"/>
    <mergeCell ref="AU186:AV186"/>
    <mergeCell ref="AW186:AX186"/>
    <mergeCell ref="AY186:AZ186"/>
    <mergeCell ref="BA186:BB186"/>
    <mergeCell ref="BC186:BD186"/>
    <mergeCell ref="BE186:BF186"/>
    <mergeCell ref="BG186:BH186"/>
    <mergeCell ref="BI186:BJ186"/>
    <mergeCell ref="BK186:BL186"/>
    <mergeCell ref="BM186:BN186"/>
    <mergeCell ref="BC188:BD188"/>
    <mergeCell ref="BE188:BF188"/>
    <mergeCell ref="BG188:BH188"/>
    <mergeCell ref="BI188:BJ188"/>
    <mergeCell ref="BK188:BL188"/>
    <mergeCell ref="BM188:BN188"/>
    <mergeCell ref="BO188:BQ188"/>
    <mergeCell ref="BS188:BT188"/>
    <mergeCell ref="BU188:CA188"/>
    <mergeCell ref="CB188:CH188"/>
    <mergeCell ref="B189:C189"/>
    <mergeCell ref="D189:F189"/>
    <mergeCell ref="G189:H189"/>
    <mergeCell ref="K189:L189"/>
    <mergeCell ref="M189:N189"/>
    <mergeCell ref="O189:P189"/>
    <mergeCell ref="Q189:R189"/>
    <mergeCell ref="S189:T189"/>
    <mergeCell ref="U189:V189"/>
    <mergeCell ref="W189:X189"/>
    <mergeCell ref="Y189:Z189"/>
    <mergeCell ref="AA189:AB189"/>
    <mergeCell ref="AC189:AD189"/>
    <mergeCell ref="AE189:AF189"/>
    <mergeCell ref="AG189:AH189"/>
    <mergeCell ref="AI189:AJ189"/>
    <mergeCell ref="AK189:AL189"/>
    <mergeCell ref="AM189:AN189"/>
    <mergeCell ref="AO189:AP189"/>
    <mergeCell ref="AQ189:AR189"/>
    <mergeCell ref="AS189:AT189"/>
    <mergeCell ref="AU189:AV189"/>
    <mergeCell ref="BI187:BJ187"/>
    <mergeCell ref="BK187:BL187"/>
    <mergeCell ref="BM187:BN187"/>
    <mergeCell ref="BO187:BQ187"/>
    <mergeCell ref="BS187:BT187"/>
    <mergeCell ref="BU187:CA187"/>
    <mergeCell ref="CB187:CH187"/>
    <mergeCell ref="B188:C188"/>
    <mergeCell ref="D188:F188"/>
    <mergeCell ref="G188:H188"/>
    <mergeCell ref="K188:L188"/>
    <mergeCell ref="M188:N188"/>
    <mergeCell ref="O188:P188"/>
    <mergeCell ref="Q188:R188"/>
    <mergeCell ref="S188:T188"/>
    <mergeCell ref="U188:V188"/>
    <mergeCell ref="W188:X188"/>
    <mergeCell ref="Y188:Z188"/>
    <mergeCell ref="AA188:AB188"/>
    <mergeCell ref="AC188:AD188"/>
    <mergeCell ref="AE188:AF188"/>
    <mergeCell ref="AG188:AH188"/>
    <mergeCell ref="AI188:AJ188"/>
    <mergeCell ref="AK188:AL188"/>
    <mergeCell ref="AM188:AN188"/>
    <mergeCell ref="AO188:AP188"/>
    <mergeCell ref="AQ188:AR188"/>
    <mergeCell ref="AS188:AT188"/>
    <mergeCell ref="AU188:AV188"/>
    <mergeCell ref="AW188:AX188"/>
    <mergeCell ref="AY188:AZ188"/>
    <mergeCell ref="BA188:BB188"/>
    <mergeCell ref="B191:C191"/>
    <mergeCell ref="D191:F191"/>
    <mergeCell ref="G191:H191"/>
    <mergeCell ref="K191:L191"/>
    <mergeCell ref="M191:N191"/>
    <mergeCell ref="O191:P191"/>
    <mergeCell ref="Q191:R191"/>
    <mergeCell ref="S191:T191"/>
    <mergeCell ref="U191:V191"/>
    <mergeCell ref="W191:X191"/>
    <mergeCell ref="Y191:Z191"/>
    <mergeCell ref="AA191:AB191"/>
    <mergeCell ref="AC191:AD191"/>
    <mergeCell ref="AE191:AF191"/>
    <mergeCell ref="AG191:AH191"/>
    <mergeCell ref="AI191:AJ191"/>
    <mergeCell ref="AW189:AX189"/>
    <mergeCell ref="AY189:AZ189"/>
    <mergeCell ref="BA189:BB189"/>
    <mergeCell ref="BC189:BD189"/>
    <mergeCell ref="BE189:BF189"/>
    <mergeCell ref="BG189:BH189"/>
    <mergeCell ref="BI189:BJ189"/>
    <mergeCell ref="BK189:BL189"/>
    <mergeCell ref="BM189:BN189"/>
    <mergeCell ref="BO189:BQ189"/>
    <mergeCell ref="BS189:BT189"/>
    <mergeCell ref="BU189:CA189"/>
    <mergeCell ref="CB189:CH189"/>
    <mergeCell ref="B190:C190"/>
    <mergeCell ref="D190:F190"/>
    <mergeCell ref="G190:H190"/>
    <mergeCell ref="K190:L190"/>
    <mergeCell ref="M190:N190"/>
    <mergeCell ref="O190:P190"/>
    <mergeCell ref="Q190:R190"/>
    <mergeCell ref="S190:T190"/>
    <mergeCell ref="U190:V190"/>
    <mergeCell ref="W190:X190"/>
    <mergeCell ref="Y190:Z190"/>
    <mergeCell ref="AA190:AB190"/>
    <mergeCell ref="AC190:AD190"/>
    <mergeCell ref="AE190:AF190"/>
    <mergeCell ref="AG190:AH190"/>
    <mergeCell ref="AI190:AJ190"/>
    <mergeCell ref="AK190:AL190"/>
    <mergeCell ref="AM190:AN190"/>
    <mergeCell ref="AO190:AP190"/>
    <mergeCell ref="AK191:AL191"/>
    <mergeCell ref="AM191:AN191"/>
    <mergeCell ref="AO191:AP191"/>
    <mergeCell ref="AQ191:AR191"/>
    <mergeCell ref="AS191:AT191"/>
    <mergeCell ref="AU191:AV191"/>
    <mergeCell ref="AW191:AX191"/>
    <mergeCell ref="AY191:AZ191"/>
    <mergeCell ref="BA191:BB191"/>
    <mergeCell ref="BC191:BD191"/>
    <mergeCell ref="BE191:BF191"/>
    <mergeCell ref="BG191:BH191"/>
    <mergeCell ref="BI191:BJ191"/>
    <mergeCell ref="BK191:BL191"/>
    <mergeCell ref="BM191:BN191"/>
    <mergeCell ref="BO191:BQ191"/>
    <mergeCell ref="BS191:BT191"/>
    <mergeCell ref="AQ190:AR190"/>
    <mergeCell ref="AS190:AT190"/>
    <mergeCell ref="AU190:AV190"/>
    <mergeCell ref="AW190:AX190"/>
    <mergeCell ref="AY190:AZ190"/>
    <mergeCell ref="BA190:BB190"/>
    <mergeCell ref="BC190:BD190"/>
    <mergeCell ref="BE190:BF190"/>
    <mergeCell ref="BG190:BH190"/>
    <mergeCell ref="BI190:BJ190"/>
    <mergeCell ref="BK190:BL190"/>
    <mergeCell ref="BM190:BN190"/>
    <mergeCell ref="BO190:BQ190"/>
    <mergeCell ref="BS190:BT190"/>
    <mergeCell ref="BU190:CA190"/>
    <mergeCell ref="CB190:CH190"/>
    <mergeCell ref="BM192:BN192"/>
    <mergeCell ref="BO192:BQ192"/>
    <mergeCell ref="BS192:BT192"/>
    <mergeCell ref="BU192:CA192"/>
    <mergeCell ref="CB192:CH192"/>
    <mergeCell ref="B193:C193"/>
    <mergeCell ref="D193:F193"/>
    <mergeCell ref="G193:H193"/>
    <mergeCell ref="K193:L193"/>
    <mergeCell ref="M193:N193"/>
    <mergeCell ref="O193:P193"/>
    <mergeCell ref="Q193:R193"/>
    <mergeCell ref="S193:T193"/>
    <mergeCell ref="U193:V193"/>
    <mergeCell ref="W193:X193"/>
    <mergeCell ref="Y193:Z193"/>
    <mergeCell ref="AA193:AB193"/>
    <mergeCell ref="AC193:AD193"/>
    <mergeCell ref="AE193:AF193"/>
    <mergeCell ref="AG193:AH193"/>
    <mergeCell ref="AI193:AJ193"/>
    <mergeCell ref="AK193:AL193"/>
    <mergeCell ref="AM193:AN193"/>
    <mergeCell ref="AO193:AP193"/>
    <mergeCell ref="AQ193:AR193"/>
    <mergeCell ref="AS193:AT193"/>
    <mergeCell ref="AU193:AV193"/>
    <mergeCell ref="AW193:AX193"/>
    <mergeCell ref="AY193:AZ193"/>
    <mergeCell ref="BA193:BB193"/>
    <mergeCell ref="BC193:BD193"/>
    <mergeCell ref="BE193:BF193"/>
    <mergeCell ref="BU191:CA191"/>
    <mergeCell ref="CB191:CH191"/>
    <mergeCell ref="B192:C192"/>
    <mergeCell ref="D192:F192"/>
    <mergeCell ref="G192:H192"/>
    <mergeCell ref="K192:L192"/>
    <mergeCell ref="M192:N192"/>
    <mergeCell ref="O192:P192"/>
    <mergeCell ref="Q192:R192"/>
    <mergeCell ref="S192:T192"/>
    <mergeCell ref="U192:V192"/>
    <mergeCell ref="W192:X192"/>
    <mergeCell ref="Y192:Z192"/>
    <mergeCell ref="AA192:AB192"/>
    <mergeCell ref="AC192:AD192"/>
    <mergeCell ref="AE192:AF192"/>
    <mergeCell ref="AG192:AH192"/>
    <mergeCell ref="AI192:AJ192"/>
    <mergeCell ref="AK192:AL192"/>
    <mergeCell ref="AM192:AN192"/>
    <mergeCell ref="AO192:AP192"/>
    <mergeCell ref="AQ192:AR192"/>
    <mergeCell ref="AS192:AT192"/>
    <mergeCell ref="AU192:AV192"/>
    <mergeCell ref="AW192:AX192"/>
    <mergeCell ref="AY192:AZ192"/>
    <mergeCell ref="BA192:BB192"/>
    <mergeCell ref="BC192:BD192"/>
    <mergeCell ref="BE192:BF192"/>
    <mergeCell ref="BG192:BH192"/>
    <mergeCell ref="BI192:BJ192"/>
    <mergeCell ref="BK192:BL192"/>
    <mergeCell ref="BA194:BB194"/>
    <mergeCell ref="BC194:BD194"/>
    <mergeCell ref="BE194:BF194"/>
    <mergeCell ref="BG194:BH194"/>
    <mergeCell ref="BI194:BJ194"/>
    <mergeCell ref="BK194:BL194"/>
    <mergeCell ref="BM194:BN194"/>
    <mergeCell ref="BO194:BQ194"/>
    <mergeCell ref="BS194:BT194"/>
    <mergeCell ref="BU194:CA194"/>
    <mergeCell ref="CB194:CH194"/>
    <mergeCell ref="B195:C195"/>
    <mergeCell ref="D195:F195"/>
    <mergeCell ref="G195:H195"/>
    <mergeCell ref="K195:L195"/>
    <mergeCell ref="M195:N195"/>
    <mergeCell ref="O195:P195"/>
    <mergeCell ref="Q195:R195"/>
    <mergeCell ref="S195:T195"/>
    <mergeCell ref="U195:V195"/>
    <mergeCell ref="W195:X195"/>
    <mergeCell ref="Y195:Z195"/>
    <mergeCell ref="AA195:AB195"/>
    <mergeCell ref="AC195:AD195"/>
    <mergeCell ref="AE195:AF195"/>
    <mergeCell ref="AG195:AH195"/>
    <mergeCell ref="AI195:AJ195"/>
    <mergeCell ref="AK195:AL195"/>
    <mergeCell ref="AM195:AN195"/>
    <mergeCell ref="AO195:AP195"/>
    <mergeCell ref="AQ195:AR195"/>
    <mergeCell ref="AS195:AT195"/>
    <mergeCell ref="BG193:BH193"/>
    <mergeCell ref="BI193:BJ193"/>
    <mergeCell ref="BK193:BL193"/>
    <mergeCell ref="BM193:BN193"/>
    <mergeCell ref="BO193:BQ193"/>
    <mergeCell ref="BS193:BT193"/>
    <mergeCell ref="BU193:CA193"/>
    <mergeCell ref="CB193:CH193"/>
    <mergeCell ref="B194:C194"/>
    <mergeCell ref="D194:F194"/>
    <mergeCell ref="G194:H194"/>
    <mergeCell ref="K194:L194"/>
    <mergeCell ref="M194:N194"/>
    <mergeCell ref="O194:P194"/>
    <mergeCell ref="Q194:R194"/>
    <mergeCell ref="S194:T194"/>
    <mergeCell ref="U194:V194"/>
    <mergeCell ref="W194:X194"/>
    <mergeCell ref="Y194:Z194"/>
    <mergeCell ref="AA194:AB194"/>
    <mergeCell ref="AC194:AD194"/>
    <mergeCell ref="AE194:AF194"/>
    <mergeCell ref="AG194:AH194"/>
    <mergeCell ref="AI194:AJ194"/>
    <mergeCell ref="AK194:AL194"/>
    <mergeCell ref="AM194:AN194"/>
    <mergeCell ref="AO194:AP194"/>
    <mergeCell ref="AQ194:AR194"/>
    <mergeCell ref="AS194:AT194"/>
    <mergeCell ref="AU194:AV194"/>
    <mergeCell ref="AW194:AX194"/>
    <mergeCell ref="AY194:AZ194"/>
    <mergeCell ref="AO196:AP196"/>
    <mergeCell ref="AQ196:AR196"/>
    <mergeCell ref="AS196:AT196"/>
    <mergeCell ref="AU196:AV196"/>
    <mergeCell ref="AW196:AX196"/>
    <mergeCell ref="AY196:AZ196"/>
    <mergeCell ref="BA196:BB196"/>
    <mergeCell ref="BC196:BD196"/>
    <mergeCell ref="BE196:BF196"/>
    <mergeCell ref="BG196:BH196"/>
    <mergeCell ref="BI196:BJ196"/>
    <mergeCell ref="BK196:BL196"/>
    <mergeCell ref="BM196:BN196"/>
    <mergeCell ref="BO196:BQ196"/>
    <mergeCell ref="BS196:BT196"/>
    <mergeCell ref="BU196:CA196"/>
    <mergeCell ref="CB196:CH196"/>
    <mergeCell ref="AU195:AV195"/>
    <mergeCell ref="AW195:AX195"/>
    <mergeCell ref="AY195:AZ195"/>
    <mergeCell ref="BA195:BB195"/>
    <mergeCell ref="BC195:BD195"/>
    <mergeCell ref="BE195:BF195"/>
    <mergeCell ref="BG195:BH195"/>
    <mergeCell ref="BI195:BJ195"/>
    <mergeCell ref="BK195:BL195"/>
    <mergeCell ref="BM195:BN195"/>
    <mergeCell ref="BO195:BQ195"/>
    <mergeCell ref="BS195:BT195"/>
    <mergeCell ref="BU195:CA195"/>
    <mergeCell ref="CB195:CH195"/>
    <mergeCell ref="B196:C196"/>
    <mergeCell ref="D196:F196"/>
    <mergeCell ref="G196:H196"/>
    <mergeCell ref="K196:L196"/>
    <mergeCell ref="M196:N196"/>
    <mergeCell ref="O196:P196"/>
    <mergeCell ref="Q196:R196"/>
    <mergeCell ref="S196:T196"/>
    <mergeCell ref="U196:V196"/>
    <mergeCell ref="W196:X196"/>
    <mergeCell ref="Y196:Z196"/>
    <mergeCell ref="AA196:AB196"/>
    <mergeCell ref="AC196:AD196"/>
    <mergeCell ref="AE196:AF196"/>
    <mergeCell ref="AG196:AH196"/>
    <mergeCell ref="AI196:AJ196"/>
    <mergeCell ref="AK196:AL196"/>
    <mergeCell ref="AM196:AN196"/>
    <mergeCell ref="AM197:AN197"/>
    <mergeCell ref="AO197:AP197"/>
    <mergeCell ref="AQ197:AR197"/>
    <mergeCell ref="AS197:AT197"/>
    <mergeCell ref="AU197:AV197"/>
    <mergeCell ref="AW197:AX197"/>
    <mergeCell ref="AY197:AZ197"/>
    <mergeCell ref="BA197:BB197"/>
    <mergeCell ref="BC197:BD197"/>
    <mergeCell ref="BE197:BF197"/>
    <mergeCell ref="BG197:BH197"/>
    <mergeCell ref="BI197:BJ197"/>
    <mergeCell ref="BK197:BL197"/>
    <mergeCell ref="BM197:BN197"/>
    <mergeCell ref="BO197:BQ197"/>
    <mergeCell ref="BS197:BT197"/>
    <mergeCell ref="BU197:CA197"/>
    <mergeCell ref="B197:C197"/>
    <mergeCell ref="D197:F197"/>
    <mergeCell ref="G197:H197"/>
    <mergeCell ref="K197:L197"/>
    <mergeCell ref="M197:N197"/>
    <mergeCell ref="O197:P197"/>
    <mergeCell ref="Q197:R197"/>
    <mergeCell ref="S197:T197"/>
    <mergeCell ref="U197:V197"/>
    <mergeCell ref="W197:X197"/>
    <mergeCell ref="Y197:Z197"/>
    <mergeCell ref="AA197:AB197"/>
    <mergeCell ref="AC197:AD197"/>
    <mergeCell ref="AE197:AF197"/>
    <mergeCell ref="AG197:AH197"/>
    <mergeCell ref="AI197:AJ197"/>
    <mergeCell ref="AK197:AL197"/>
    <mergeCell ref="BO198:BQ198"/>
    <mergeCell ref="BS198:BT198"/>
    <mergeCell ref="BU198:CA198"/>
    <mergeCell ref="CB198:CH198"/>
    <mergeCell ref="B199:C199"/>
    <mergeCell ref="D199:F199"/>
    <mergeCell ref="G199:H199"/>
    <mergeCell ref="K199:L199"/>
    <mergeCell ref="M199:N199"/>
    <mergeCell ref="O199:P199"/>
    <mergeCell ref="Q199:R199"/>
    <mergeCell ref="S199:T199"/>
    <mergeCell ref="U199:V199"/>
    <mergeCell ref="W199:X199"/>
    <mergeCell ref="Y199:Z199"/>
    <mergeCell ref="AA199:AB199"/>
    <mergeCell ref="AC199:AD199"/>
    <mergeCell ref="AE199:AF199"/>
    <mergeCell ref="AG199:AH199"/>
    <mergeCell ref="AI199:AJ199"/>
    <mergeCell ref="AK199:AL199"/>
    <mergeCell ref="AM199:AN199"/>
    <mergeCell ref="AO199:AP199"/>
    <mergeCell ref="AQ199:AR199"/>
    <mergeCell ref="AS199:AT199"/>
    <mergeCell ref="AU199:AV199"/>
    <mergeCell ref="AW199:AX199"/>
    <mergeCell ref="AY199:AZ199"/>
    <mergeCell ref="BA199:BB199"/>
    <mergeCell ref="BC199:BD199"/>
    <mergeCell ref="BE199:BF199"/>
    <mergeCell ref="BG199:BH199"/>
    <mergeCell ref="CB197:CH197"/>
    <mergeCell ref="B198:C198"/>
    <mergeCell ref="D198:F198"/>
    <mergeCell ref="G198:H198"/>
    <mergeCell ref="K198:L198"/>
    <mergeCell ref="M198:N198"/>
    <mergeCell ref="O198:P198"/>
    <mergeCell ref="Q198:R198"/>
    <mergeCell ref="S198:T198"/>
    <mergeCell ref="U198:V198"/>
    <mergeCell ref="W198:X198"/>
    <mergeCell ref="Y198:Z198"/>
    <mergeCell ref="AA198:AB198"/>
    <mergeCell ref="AC198:AD198"/>
    <mergeCell ref="AE198:AF198"/>
    <mergeCell ref="AG198:AH198"/>
    <mergeCell ref="AI198:AJ198"/>
    <mergeCell ref="AK198:AL198"/>
    <mergeCell ref="AM198:AN198"/>
    <mergeCell ref="AO198:AP198"/>
    <mergeCell ref="AQ198:AR198"/>
    <mergeCell ref="AS198:AT198"/>
    <mergeCell ref="AU198:AV198"/>
    <mergeCell ref="AW198:AX198"/>
    <mergeCell ref="AY198:AZ198"/>
    <mergeCell ref="BA198:BB198"/>
    <mergeCell ref="BC198:BD198"/>
    <mergeCell ref="BE198:BF198"/>
    <mergeCell ref="BG198:BH198"/>
    <mergeCell ref="BI198:BJ198"/>
    <mergeCell ref="BK198:BL198"/>
    <mergeCell ref="BM198:BN198"/>
    <mergeCell ref="BC200:BD200"/>
    <mergeCell ref="BE200:BF200"/>
    <mergeCell ref="BG200:BH200"/>
    <mergeCell ref="BI200:BJ200"/>
    <mergeCell ref="BK200:BL200"/>
    <mergeCell ref="BM200:BN200"/>
    <mergeCell ref="BO200:BQ200"/>
    <mergeCell ref="BS200:BT200"/>
    <mergeCell ref="BU200:CA200"/>
    <mergeCell ref="CB200:CH200"/>
    <mergeCell ref="B201:C201"/>
    <mergeCell ref="D201:F201"/>
    <mergeCell ref="G201:H201"/>
    <mergeCell ref="K201:L201"/>
    <mergeCell ref="M201:N201"/>
    <mergeCell ref="O201:P201"/>
    <mergeCell ref="Q201:R201"/>
    <mergeCell ref="S201:T201"/>
    <mergeCell ref="U201:V201"/>
    <mergeCell ref="W201:X201"/>
    <mergeCell ref="Y201:Z201"/>
    <mergeCell ref="AA201:AB201"/>
    <mergeCell ref="AC201:AD201"/>
    <mergeCell ref="AE201:AF201"/>
    <mergeCell ref="AG201:AH201"/>
    <mergeCell ref="AI201:AJ201"/>
    <mergeCell ref="AK201:AL201"/>
    <mergeCell ref="AM201:AN201"/>
    <mergeCell ref="AO201:AP201"/>
    <mergeCell ref="AQ201:AR201"/>
    <mergeCell ref="AS201:AT201"/>
    <mergeCell ref="AU201:AV201"/>
    <mergeCell ref="BI199:BJ199"/>
    <mergeCell ref="BK199:BL199"/>
    <mergeCell ref="BM199:BN199"/>
    <mergeCell ref="BO199:BQ199"/>
    <mergeCell ref="BS199:BT199"/>
    <mergeCell ref="BU199:CA199"/>
    <mergeCell ref="CB199:CH199"/>
    <mergeCell ref="B200:C200"/>
    <mergeCell ref="D200:F200"/>
    <mergeCell ref="G200:H200"/>
    <mergeCell ref="K200:L200"/>
    <mergeCell ref="M200:N200"/>
    <mergeCell ref="O200:P200"/>
    <mergeCell ref="Q200:R200"/>
    <mergeCell ref="S200:T200"/>
    <mergeCell ref="U200:V200"/>
    <mergeCell ref="W200:X200"/>
    <mergeCell ref="Y200:Z200"/>
    <mergeCell ref="AA200:AB200"/>
    <mergeCell ref="AC200:AD200"/>
    <mergeCell ref="AE200:AF200"/>
    <mergeCell ref="AG200:AH200"/>
    <mergeCell ref="AI200:AJ200"/>
    <mergeCell ref="AK200:AL200"/>
    <mergeCell ref="AM200:AN200"/>
    <mergeCell ref="AO200:AP200"/>
    <mergeCell ref="AQ200:AR200"/>
    <mergeCell ref="AS200:AT200"/>
    <mergeCell ref="AU200:AV200"/>
    <mergeCell ref="AW200:AX200"/>
    <mergeCell ref="AY200:AZ200"/>
    <mergeCell ref="BA200:BB200"/>
    <mergeCell ref="B203:C203"/>
    <mergeCell ref="D203:F203"/>
    <mergeCell ref="G203:H203"/>
    <mergeCell ref="K203:L203"/>
    <mergeCell ref="M203:N203"/>
    <mergeCell ref="O203:P203"/>
    <mergeCell ref="Q203:R203"/>
    <mergeCell ref="S203:T203"/>
    <mergeCell ref="U203:V203"/>
    <mergeCell ref="W203:X203"/>
    <mergeCell ref="Y203:Z203"/>
    <mergeCell ref="AA203:AB203"/>
    <mergeCell ref="AC203:AD203"/>
    <mergeCell ref="AE203:AF203"/>
    <mergeCell ref="AG203:AH203"/>
    <mergeCell ref="AI203:AJ203"/>
    <mergeCell ref="AW201:AX201"/>
    <mergeCell ref="AY201:AZ201"/>
    <mergeCell ref="BA201:BB201"/>
    <mergeCell ref="BC201:BD201"/>
    <mergeCell ref="BE201:BF201"/>
    <mergeCell ref="BG201:BH201"/>
    <mergeCell ref="BI201:BJ201"/>
    <mergeCell ref="BK201:BL201"/>
    <mergeCell ref="BM201:BN201"/>
    <mergeCell ref="BO201:BQ201"/>
    <mergeCell ref="BS201:BT201"/>
    <mergeCell ref="BU201:CA201"/>
    <mergeCell ref="CB201:CH201"/>
    <mergeCell ref="B202:C202"/>
    <mergeCell ref="D202:F202"/>
    <mergeCell ref="G202:H202"/>
    <mergeCell ref="K202:L202"/>
    <mergeCell ref="M202:N202"/>
    <mergeCell ref="O202:P202"/>
    <mergeCell ref="Q202:R202"/>
    <mergeCell ref="S202:T202"/>
    <mergeCell ref="U202:V202"/>
    <mergeCell ref="W202:X202"/>
    <mergeCell ref="Y202:Z202"/>
    <mergeCell ref="AA202:AB202"/>
    <mergeCell ref="AC202:AD202"/>
    <mergeCell ref="AE202:AF202"/>
    <mergeCell ref="AG202:AH202"/>
    <mergeCell ref="AI202:AJ202"/>
    <mergeCell ref="AK202:AL202"/>
    <mergeCell ref="AM202:AN202"/>
    <mergeCell ref="AO202:AP202"/>
    <mergeCell ref="AK203:AL203"/>
    <mergeCell ref="AM203:AN203"/>
    <mergeCell ref="AO203:AP203"/>
    <mergeCell ref="AQ203:AR203"/>
    <mergeCell ref="AS203:AT203"/>
    <mergeCell ref="AU203:AV203"/>
    <mergeCell ref="AW203:AX203"/>
    <mergeCell ref="AY203:AZ203"/>
    <mergeCell ref="BA203:BB203"/>
    <mergeCell ref="BC203:BD203"/>
    <mergeCell ref="BE203:BF203"/>
    <mergeCell ref="BG203:BH203"/>
    <mergeCell ref="BI203:BJ203"/>
    <mergeCell ref="BK203:BL203"/>
    <mergeCell ref="BM203:BN203"/>
    <mergeCell ref="BO203:BQ203"/>
    <mergeCell ref="BS203:BT203"/>
    <mergeCell ref="AQ202:AR202"/>
    <mergeCell ref="AS202:AT202"/>
    <mergeCell ref="AU202:AV202"/>
    <mergeCell ref="AW202:AX202"/>
    <mergeCell ref="AY202:AZ202"/>
    <mergeCell ref="BA202:BB202"/>
    <mergeCell ref="BC202:BD202"/>
    <mergeCell ref="BE202:BF202"/>
    <mergeCell ref="BG202:BH202"/>
    <mergeCell ref="BI202:BJ202"/>
    <mergeCell ref="BK202:BL202"/>
    <mergeCell ref="BM202:BN202"/>
    <mergeCell ref="BO202:BQ202"/>
    <mergeCell ref="BS202:BT202"/>
    <mergeCell ref="BU202:CA202"/>
    <mergeCell ref="CB202:CH202"/>
    <mergeCell ref="BM204:BN204"/>
    <mergeCell ref="BO204:BQ204"/>
    <mergeCell ref="BS204:BT204"/>
    <mergeCell ref="BU204:CA204"/>
    <mergeCell ref="CB204:CH204"/>
    <mergeCell ref="B205:C205"/>
    <mergeCell ref="D205:F205"/>
    <mergeCell ref="G205:H205"/>
    <mergeCell ref="K205:L205"/>
    <mergeCell ref="M205:N205"/>
    <mergeCell ref="O205:P205"/>
    <mergeCell ref="Q205:R205"/>
    <mergeCell ref="S205:T205"/>
    <mergeCell ref="U205:V205"/>
    <mergeCell ref="W205:X205"/>
    <mergeCell ref="Y205:Z205"/>
    <mergeCell ref="AA205:AB205"/>
    <mergeCell ref="AC205:AD205"/>
    <mergeCell ref="AE205:AF205"/>
    <mergeCell ref="AG205:AH205"/>
    <mergeCell ref="AI205:AJ205"/>
    <mergeCell ref="AK205:AL205"/>
    <mergeCell ref="AM205:AN205"/>
    <mergeCell ref="AO205:AP205"/>
    <mergeCell ref="AQ205:AR205"/>
    <mergeCell ref="AS205:AT205"/>
    <mergeCell ref="AU205:AV205"/>
    <mergeCell ref="AW205:AX205"/>
    <mergeCell ref="AY205:AZ205"/>
    <mergeCell ref="BA205:BB205"/>
    <mergeCell ref="BC205:BD205"/>
    <mergeCell ref="BE205:BF205"/>
    <mergeCell ref="BU203:CA203"/>
    <mergeCell ref="CB203:CH203"/>
    <mergeCell ref="B204:C204"/>
    <mergeCell ref="D204:F204"/>
    <mergeCell ref="G204:H204"/>
    <mergeCell ref="K204:L204"/>
    <mergeCell ref="M204:N204"/>
    <mergeCell ref="O204:P204"/>
    <mergeCell ref="Q204:R204"/>
    <mergeCell ref="S204:T204"/>
    <mergeCell ref="U204:V204"/>
    <mergeCell ref="W204:X204"/>
    <mergeCell ref="Y204:Z204"/>
    <mergeCell ref="AA204:AB204"/>
    <mergeCell ref="AC204:AD204"/>
    <mergeCell ref="AE204:AF204"/>
    <mergeCell ref="AG204:AH204"/>
    <mergeCell ref="AI204:AJ204"/>
    <mergeCell ref="AK204:AL204"/>
    <mergeCell ref="AM204:AN204"/>
    <mergeCell ref="AO204:AP204"/>
    <mergeCell ref="AQ204:AR204"/>
    <mergeCell ref="AS204:AT204"/>
    <mergeCell ref="AU204:AV204"/>
    <mergeCell ref="AW204:AX204"/>
    <mergeCell ref="AY204:AZ204"/>
    <mergeCell ref="BA204:BB204"/>
    <mergeCell ref="BC204:BD204"/>
    <mergeCell ref="BE204:BF204"/>
    <mergeCell ref="BG204:BH204"/>
    <mergeCell ref="BI204:BJ204"/>
    <mergeCell ref="BK204:BL204"/>
    <mergeCell ref="BA206:BB206"/>
    <mergeCell ref="BC206:BD206"/>
    <mergeCell ref="BE206:BF206"/>
    <mergeCell ref="BG206:BH206"/>
    <mergeCell ref="BI206:BJ206"/>
    <mergeCell ref="BK206:BL206"/>
    <mergeCell ref="BM206:BN206"/>
    <mergeCell ref="BO206:BQ206"/>
    <mergeCell ref="BS206:BT206"/>
    <mergeCell ref="BU206:CA206"/>
    <mergeCell ref="CB206:CH206"/>
    <mergeCell ref="B207:C207"/>
    <mergeCell ref="D207:F207"/>
    <mergeCell ref="G207:H207"/>
    <mergeCell ref="K207:L207"/>
    <mergeCell ref="M207:N207"/>
    <mergeCell ref="O207:P207"/>
    <mergeCell ref="Q207:R207"/>
    <mergeCell ref="S207:T207"/>
    <mergeCell ref="U207:V207"/>
    <mergeCell ref="W207:X207"/>
    <mergeCell ref="Y207:Z207"/>
    <mergeCell ref="AA207:AB207"/>
    <mergeCell ref="AC207:AD207"/>
    <mergeCell ref="AE207:AF207"/>
    <mergeCell ref="AG207:AH207"/>
    <mergeCell ref="AI207:AJ207"/>
    <mergeCell ref="AK207:AL207"/>
    <mergeCell ref="AM207:AN207"/>
    <mergeCell ref="AO207:AP207"/>
    <mergeCell ref="AQ207:AR207"/>
    <mergeCell ref="AS207:AT207"/>
    <mergeCell ref="BG205:BH205"/>
    <mergeCell ref="BI205:BJ205"/>
    <mergeCell ref="BK205:BL205"/>
    <mergeCell ref="BM205:BN205"/>
    <mergeCell ref="BO205:BQ205"/>
    <mergeCell ref="BS205:BT205"/>
    <mergeCell ref="BU205:CA205"/>
    <mergeCell ref="CB205:CH205"/>
    <mergeCell ref="B206:C206"/>
    <mergeCell ref="D206:F206"/>
    <mergeCell ref="G206:H206"/>
    <mergeCell ref="K206:L206"/>
    <mergeCell ref="M206:N206"/>
    <mergeCell ref="O206:P206"/>
    <mergeCell ref="Q206:R206"/>
    <mergeCell ref="S206:T206"/>
    <mergeCell ref="U206:V206"/>
    <mergeCell ref="W206:X206"/>
    <mergeCell ref="Y206:Z206"/>
    <mergeCell ref="AA206:AB206"/>
    <mergeCell ref="AC206:AD206"/>
    <mergeCell ref="AE206:AF206"/>
    <mergeCell ref="AG206:AH206"/>
    <mergeCell ref="AI206:AJ206"/>
    <mergeCell ref="AK206:AL206"/>
    <mergeCell ref="AM206:AN206"/>
    <mergeCell ref="AO206:AP206"/>
    <mergeCell ref="AQ206:AR206"/>
    <mergeCell ref="AS206:AT206"/>
    <mergeCell ref="AU206:AV206"/>
    <mergeCell ref="AW206:AX206"/>
    <mergeCell ref="AY206:AZ206"/>
    <mergeCell ref="AO208:AP208"/>
    <mergeCell ref="AQ208:AR208"/>
    <mergeCell ref="AS208:AT208"/>
    <mergeCell ref="AU208:AV208"/>
    <mergeCell ref="AW208:AX208"/>
    <mergeCell ref="AY208:AZ208"/>
    <mergeCell ref="BA208:BB208"/>
    <mergeCell ref="BC208:BD208"/>
    <mergeCell ref="BE208:BF208"/>
    <mergeCell ref="BG208:BH208"/>
    <mergeCell ref="BI208:BJ208"/>
    <mergeCell ref="BK208:BL208"/>
    <mergeCell ref="BM208:BN208"/>
    <mergeCell ref="BO208:BQ208"/>
    <mergeCell ref="BS208:BT208"/>
    <mergeCell ref="BU208:CA208"/>
    <mergeCell ref="CB208:CH208"/>
    <mergeCell ref="AU207:AV207"/>
    <mergeCell ref="AW207:AX207"/>
    <mergeCell ref="AY207:AZ207"/>
    <mergeCell ref="BA207:BB207"/>
    <mergeCell ref="BC207:BD207"/>
    <mergeCell ref="BE207:BF207"/>
    <mergeCell ref="BG207:BH207"/>
    <mergeCell ref="BI207:BJ207"/>
    <mergeCell ref="BK207:BL207"/>
    <mergeCell ref="BM207:BN207"/>
    <mergeCell ref="BO207:BQ207"/>
    <mergeCell ref="BS207:BT207"/>
    <mergeCell ref="BU207:CA207"/>
    <mergeCell ref="CB207:CH207"/>
    <mergeCell ref="B208:C208"/>
    <mergeCell ref="D208:F208"/>
    <mergeCell ref="G208:H208"/>
    <mergeCell ref="K208:L208"/>
    <mergeCell ref="M208:N208"/>
    <mergeCell ref="O208:P208"/>
    <mergeCell ref="Q208:R208"/>
    <mergeCell ref="S208:T208"/>
    <mergeCell ref="U208:V208"/>
    <mergeCell ref="W208:X208"/>
    <mergeCell ref="Y208:Z208"/>
    <mergeCell ref="AA208:AB208"/>
    <mergeCell ref="AC208:AD208"/>
    <mergeCell ref="AE208:AF208"/>
    <mergeCell ref="AG208:AH208"/>
    <mergeCell ref="AI208:AJ208"/>
    <mergeCell ref="AK208:AL208"/>
    <mergeCell ref="AM208:AN208"/>
    <mergeCell ref="AM209:AN209"/>
    <mergeCell ref="AO209:AP209"/>
    <mergeCell ref="AQ209:AR209"/>
    <mergeCell ref="AS209:AT209"/>
    <mergeCell ref="AU209:AV209"/>
    <mergeCell ref="AW209:AX209"/>
    <mergeCell ref="AY209:AZ209"/>
    <mergeCell ref="BA209:BB209"/>
    <mergeCell ref="BC209:BD209"/>
    <mergeCell ref="BE209:BF209"/>
    <mergeCell ref="BG209:BH209"/>
    <mergeCell ref="BI209:BJ209"/>
    <mergeCell ref="BK209:BL209"/>
    <mergeCell ref="BM209:BN209"/>
    <mergeCell ref="BO209:BQ209"/>
    <mergeCell ref="BS209:BT209"/>
    <mergeCell ref="BU209:CA209"/>
    <mergeCell ref="B209:C209"/>
    <mergeCell ref="D209:F209"/>
    <mergeCell ref="G209:H209"/>
    <mergeCell ref="K209:L209"/>
    <mergeCell ref="M209:N209"/>
    <mergeCell ref="O209:P209"/>
    <mergeCell ref="Q209:R209"/>
    <mergeCell ref="S209:T209"/>
    <mergeCell ref="U209:V209"/>
    <mergeCell ref="W209:X209"/>
    <mergeCell ref="Y209:Z209"/>
    <mergeCell ref="AA209:AB209"/>
    <mergeCell ref="AC209:AD209"/>
    <mergeCell ref="AE209:AF209"/>
    <mergeCell ref="AG209:AH209"/>
    <mergeCell ref="AI209:AJ209"/>
    <mergeCell ref="AK209:AL209"/>
    <mergeCell ref="BO210:BQ210"/>
    <mergeCell ref="BS210:BT210"/>
    <mergeCell ref="BU210:CA210"/>
    <mergeCell ref="CB210:CH210"/>
    <mergeCell ref="B211:C211"/>
    <mergeCell ref="D211:F211"/>
    <mergeCell ref="G211:H211"/>
    <mergeCell ref="K211:L211"/>
    <mergeCell ref="M211:N211"/>
    <mergeCell ref="O211:P211"/>
    <mergeCell ref="Q211:R211"/>
    <mergeCell ref="S211:T211"/>
    <mergeCell ref="U211:V211"/>
    <mergeCell ref="W211:X211"/>
    <mergeCell ref="Y211:Z211"/>
    <mergeCell ref="AA211:AB211"/>
    <mergeCell ref="AC211:AD211"/>
    <mergeCell ref="AE211:AF211"/>
    <mergeCell ref="AG211:AH211"/>
    <mergeCell ref="AI211:AJ211"/>
    <mergeCell ref="AK211:AL211"/>
    <mergeCell ref="AM211:AN211"/>
    <mergeCell ref="AO211:AP211"/>
    <mergeCell ref="AQ211:AR211"/>
    <mergeCell ref="AS211:AT211"/>
    <mergeCell ref="AU211:AV211"/>
    <mergeCell ref="AW211:AX211"/>
    <mergeCell ref="AY211:AZ211"/>
    <mergeCell ref="BA211:BB211"/>
    <mergeCell ref="BC211:BD211"/>
    <mergeCell ref="BE211:BF211"/>
    <mergeCell ref="BG211:BH211"/>
    <mergeCell ref="CB209:CH209"/>
    <mergeCell ref="B210:C210"/>
    <mergeCell ref="D210:F210"/>
    <mergeCell ref="G210:H210"/>
    <mergeCell ref="K210:L210"/>
    <mergeCell ref="M210:N210"/>
    <mergeCell ref="O210:P210"/>
    <mergeCell ref="Q210:R210"/>
    <mergeCell ref="S210:T210"/>
    <mergeCell ref="U210:V210"/>
    <mergeCell ref="W210:X210"/>
    <mergeCell ref="Y210:Z210"/>
    <mergeCell ref="AA210:AB210"/>
    <mergeCell ref="AC210:AD210"/>
    <mergeCell ref="AE210:AF210"/>
    <mergeCell ref="AG210:AH210"/>
    <mergeCell ref="AI210:AJ210"/>
    <mergeCell ref="AK210:AL210"/>
    <mergeCell ref="AM210:AN210"/>
    <mergeCell ref="AO210:AP210"/>
    <mergeCell ref="AQ210:AR210"/>
    <mergeCell ref="AS210:AT210"/>
    <mergeCell ref="AU210:AV210"/>
    <mergeCell ref="AW210:AX210"/>
    <mergeCell ref="AY210:AZ210"/>
    <mergeCell ref="BA210:BB210"/>
    <mergeCell ref="BC210:BD210"/>
    <mergeCell ref="BE210:BF210"/>
    <mergeCell ref="BG210:BH210"/>
    <mergeCell ref="BI210:BJ210"/>
    <mergeCell ref="BK210:BL210"/>
    <mergeCell ref="BM210:BN210"/>
    <mergeCell ref="BC212:BD212"/>
    <mergeCell ref="BE212:BF212"/>
    <mergeCell ref="BG212:BH212"/>
    <mergeCell ref="BI212:BJ212"/>
    <mergeCell ref="BK212:BL212"/>
    <mergeCell ref="BM212:BN212"/>
    <mergeCell ref="BO212:BQ212"/>
    <mergeCell ref="BS212:BT212"/>
    <mergeCell ref="BU212:CA212"/>
    <mergeCell ref="CB212:CH212"/>
    <mergeCell ref="B213:C213"/>
    <mergeCell ref="D213:F213"/>
    <mergeCell ref="G213:H213"/>
    <mergeCell ref="K213:L213"/>
    <mergeCell ref="M213:N213"/>
    <mergeCell ref="O213:P213"/>
    <mergeCell ref="Q213:R213"/>
    <mergeCell ref="S213:T213"/>
    <mergeCell ref="U213:V213"/>
    <mergeCell ref="W213:X213"/>
    <mergeCell ref="Y213:Z213"/>
    <mergeCell ref="AA213:AB213"/>
    <mergeCell ref="AC213:AD213"/>
    <mergeCell ref="AE213:AF213"/>
    <mergeCell ref="AG213:AH213"/>
    <mergeCell ref="AI213:AJ213"/>
    <mergeCell ref="AK213:AL213"/>
    <mergeCell ref="AM213:AN213"/>
    <mergeCell ref="AO213:AP213"/>
    <mergeCell ref="AQ213:AR213"/>
    <mergeCell ref="AS213:AT213"/>
    <mergeCell ref="AU213:AV213"/>
    <mergeCell ref="BI211:BJ211"/>
    <mergeCell ref="BK211:BL211"/>
    <mergeCell ref="BM211:BN211"/>
    <mergeCell ref="BO211:BQ211"/>
    <mergeCell ref="BS211:BT211"/>
    <mergeCell ref="BU211:CA211"/>
    <mergeCell ref="CB211:CH211"/>
    <mergeCell ref="B212:C212"/>
    <mergeCell ref="D212:F212"/>
    <mergeCell ref="G212:H212"/>
    <mergeCell ref="K212:L212"/>
    <mergeCell ref="M212:N212"/>
    <mergeCell ref="O212:P212"/>
    <mergeCell ref="Q212:R212"/>
    <mergeCell ref="S212:T212"/>
    <mergeCell ref="U212:V212"/>
    <mergeCell ref="W212:X212"/>
    <mergeCell ref="Y212:Z212"/>
    <mergeCell ref="AA212:AB212"/>
    <mergeCell ref="AC212:AD212"/>
    <mergeCell ref="AE212:AF212"/>
    <mergeCell ref="AG212:AH212"/>
    <mergeCell ref="AI212:AJ212"/>
    <mergeCell ref="AK212:AL212"/>
    <mergeCell ref="AM212:AN212"/>
    <mergeCell ref="AO212:AP212"/>
    <mergeCell ref="AQ212:AR212"/>
    <mergeCell ref="AS212:AT212"/>
    <mergeCell ref="AU212:AV212"/>
    <mergeCell ref="AW212:AX212"/>
    <mergeCell ref="AY212:AZ212"/>
    <mergeCell ref="BA212:BB212"/>
    <mergeCell ref="B215:C215"/>
    <mergeCell ref="D215:F215"/>
    <mergeCell ref="G215:H215"/>
    <mergeCell ref="K215:L215"/>
    <mergeCell ref="M215:N215"/>
    <mergeCell ref="O215:P215"/>
    <mergeCell ref="Q215:R215"/>
    <mergeCell ref="S215:T215"/>
    <mergeCell ref="U215:V215"/>
    <mergeCell ref="W215:X215"/>
    <mergeCell ref="Y215:Z215"/>
    <mergeCell ref="AA215:AB215"/>
    <mergeCell ref="AC215:AD215"/>
    <mergeCell ref="AE215:AF215"/>
    <mergeCell ref="AG215:AH215"/>
    <mergeCell ref="AI215:AJ215"/>
    <mergeCell ref="AW213:AX213"/>
    <mergeCell ref="AY213:AZ213"/>
    <mergeCell ref="BA213:BB213"/>
    <mergeCell ref="BC213:BD213"/>
    <mergeCell ref="BE213:BF213"/>
    <mergeCell ref="BG213:BH213"/>
    <mergeCell ref="BI213:BJ213"/>
    <mergeCell ref="BK213:BL213"/>
    <mergeCell ref="BM213:BN213"/>
    <mergeCell ref="BO213:BQ213"/>
    <mergeCell ref="BS213:BT213"/>
    <mergeCell ref="BU213:CA213"/>
    <mergeCell ref="CB213:CH213"/>
    <mergeCell ref="B214:C214"/>
    <mergeCell ref="D214:F214"/>
    <mergeCell ref="G214:H214"/>
    <mergeCell ref="K214:L214"/>
    <mergeCell ref="M214:N214"/>
    <mergeCell ref="O214:P214"/>
    <mergeCell ref="Q214:R214"/>
    <mergeCell ref="S214:T214"/>
    <mergeCell ref="U214:V214"/>
    <mergeCell ref="W214:X214"/>
    <mergeCell ref="Y214:Z214"/>
    <mergeCell ref="AA214:AB214"/>
    <mergeCell ref="AC214:AD214"/>
    <mergeCell ref="AE214:AF214"/>
    <mergeCell ref="AG214:AH214"/>
    <mergeCell ref="AI214:AJ214"/>
    <mergeCell ref="AK214:AL214"/>
    <mergeCell ref="AM214:AN214"/>
    <mergeCell ref="AO214:AP214"/>
    <mergeCell ref="AK215:AL215"/>
    <mergeCell ref="AM215:AN215"/>
    <mergeCell ref="AO215:AP215"/>
    <mergeCell ref="AQ215:AR215"/>
    <mergeCell ref="AS215:AT215"/>
    <mergeCell ref="AU215:AV215"/>
    <mergeCell ref="AW215:AX215"/>
    <mergeCell ref="AY215:AZ215"/>
    <mergeCell ref="BA215:BB215"/>
    <mergeCell ref="BC215:BD215"/>
    <mergeCell ref="BE215:BF215"/>
    <mergeCell ref="BG215:BH215"/>
    <mergeCell ref="BI215:BJ215"/>
    <mergeCell ref="BK215:BL215"/>
    <mergeCell ref="BM215:BN215"/>
    <mergeCell ref="BO215:BQ215"/>
    <mergeCell ref="BS215:BT215"/>
    <mergeCell ref="AQ214:AR214"/>
    <mergeCell ref="AS214:AT214"/>
    <mergeCell ref="AU214:AV214"/>
    <mergeCell ref="AW214:AX214"/>
    <mergeCell ref="AY214:AZ214"/>
    <mergeCell ref="BA214:BB214"/>
    <mergeCell ref="BC214:BD214"/>
    <mergeCell ref="BE214:BF214"/>
    <mergeCell ref="BG214:BH214"/>
    <mergeCell ref="BI214:BJ214"/>
    <mergeCell ref="BK214:BL214"/>
    <mergeCell ref="BM214:BN214"/>
    <mergeCell ref="BO214:BQ214"/>
    <mergeCell ref="BS214:BT214"/>
    <mergeCell ref="BU214:CA214"/>
    <mergeCell ref="CB214:CH214"/>
    <mergeCell ref="BM216:BN216"/>
    <mergeCell ref="BO216:BQ216"/>
    <mergeCell ref="BS216:BT216"/>
    <mergeCell ref="BU216:CA216"/>
    <mergeCell ref="CB216:CH216"/>
    <mergeCell ref="B217:C217"/>
    <mergeCell ref="D217:F217"/>
    <mergeCell ref="G217:H217"/>
    <mergeCell ref="K217:L217"/>
    <mergeCell ref="M217:N217"/>
    <mergeCell ref="O217:P217"/>
    <mergeCell ref="Q217:R217"/>
    <mergeCell ref="S217:T217"/>
    <mergeCell ref="U217:V217"/>
    <mergeCell ref="W217:X217"/>
    <mergeCell ref="Y217:Z217"/>
    <mergeCell ref="AA217:AB217"/>
    <mergeCell ref="AC217:AD217"/>
    <mergeCell ref="AE217:AF217"/>
    <mergeCell ref="AG217:AH217"/>
    <mergeCell ref="AI217:AJ217"/>
    <mergeCell ref="AK217:AL217"/>
    <mergeCell ref="AM217:AN217"/>
    <mergeCell ref="AO217:AP217"/>
    <mergeCell ref="AQ217:AR217"/>
    <mergeCell ref="AS217:AT217"/>
    <mergeCell ref="AU217:AV217"/>
    <mergeCell ref="AW217:AX217"/>
    <mergeCell ref="AY217:AZ217"/>
    <mergeCell ref="BA217:BB217"/>
    <mergeCell ref="BC217:BD217"/>
    <mergeCell ref="BE217:BF217"/>
    <mergeCell ref="BU215:CA215"/>
    <mergeCell ref="CB215:CH215"/>
    <mergeCell ref="B216:C216"/>
    <mergeCell ref="D216:F216"/>
    <mergeCell ref="G216:H216"/>
    <mergeCell ref="K216:L216"/>
    <mergeCell ref="M216:N216"/>
    <mergeCell ref="O216:P216"/>
    <mergeCell ref="Q216:R216"/>
    <mergeCell ref="S216:T216"/>
    <mergeCell ref="U216:V216"/>
    <mergeCell ref="W216:X216"/>
    <mergeCell ref="Y216:Z216"/>
    <mergeCell ref="AA216:AB216"/>
    <mergeCell ref="AC216:AD216"/>
    <mergeCell ref="AE216:AF216"/>
    <mergeCell ref="AG216:AH216"/>
    <mergeCell ref="AI216:AJ216"/>
    <mergeCell ref="AK216:AL216"/>
    <mergeCell ref="AM216:AN216"/>
    <mergeCell ref="AO216:AP216"/>
    <mergeCell ref="AQ216:AR216"/>
    <mergeCell ref="AS216:AT216"/>
    <mergeCell ref="AU216:AV216"/>
    <mergeCell ref="AW216:AX216"/>
    <mergeCell ref="AY216:AZ216"/>
    <mergeCell ref="BA216:BB216"/>
    <mergeCell ref="BC216:BD216"/>
    <mergeCell ref="BE216:BF216"/>
    <mergeCell ref="BG216:BH216"/>
    <mergeCell ref="BI216:BJ216"/>
    <mergeCell ref="BK216:BL216"/>
    <mergeCell ref="BA218:BB218"/>
    <mergeCell ref="BC218:BD218"/>
    <mergeCell ref="BE218:BF218"/>
    <mergeCell ref="BG218:BH218"/>
    <mergeCell ref="BI218:BJ218"/>
    <mergeCell ref="BK218:BL218"/>
    <mergeCell ref="BM218:BN218"/>
    <mergeCell ref="BO218:BQ218"/>
    <mergeCell ref="BS218:BT218"/>
    <mergeCell ref="BU218:CA218"/>
    <mergeCell ref="CB218:CH218"/>
    <mergeCell ref="B219:C219"/>
    <mergeCell ref="D219:F219"/>
    <mergeCell ref="G219:H219"/>
    <mergeCell ref="K219:L219"/>
    <mergeCell ref="M219:N219"/>
    <mergeCell ref="O219:P219"/>
    <mergeCell ref="Q219:R219"/>
    <mergeCell ref="S219:T219"/>
    <mergeCell ref="U219:V219"/>
    <mergeCell ref="W219:X219"/>
    <mergeCell ref="Y219:Z219"/>
    <mergeCell ref="AA219:AB219"/>
    <mergeCell ref="AC219:AD219"/>
    <mergeCell ref="AE219:AF219"/>
    <mergeCell ref="AG219:AH219"/>
    <mergeCell ref="AI219:AJ219"/>
    <mergeCell ref="AK219:AL219"/>
    <mergeCell ref="AM219:AN219"/>
    <mergeCell ref="AO219:AP219"/>
    <mergeCell ref="AQ219:AR219"/>
    <mergeCell ref="AS219:AT219"/>
    <mergeCell ref="BG217:BH217"/>
    <mergeCell ref="BI217:BJ217"/>
    <mergeCell ref="BK217:BL217"/>
    <mergeCell ref="BM217:BN217"/>
    <mergeCell ref="BO217:BQ217"/>
    <mergeCell ref="BS217:BT217"/>
    <mergeCell ref="BU217:CA217"/>
    <mergeCell ref="CB217:CH217"/>
    <mergeCell ref="B218:C218"/>
    <mergeCell ref="D218:F218"/>
    <mergeCell ref="G218:H218"/>
    <mergeCell ref="K218:L218"/>
    <mergeCell ref="M218:N218"/>
    <mergeCell ref="O218:P218"/>
    <mergeCell ref="Q218:R218"/>
    <mergeCell ref="S218:T218"/>
    <mergeCell ref="U218:V218"/>
    <mergeCell ref="W218:X218"/>
    <mergeCell ref="Y218:Z218"/>
    <mergeCell ref="AA218:AB218"/>
    <mergeCell ref="AC218:AD218"/>
    <mergeCell ref="AE218:AF218"/>
    <mergeCell ref="AG218:AH218"/>
    <mergeCell ref="AI218:AJ218"/>
    <mergeCell ref="AK218:AL218"/>
    <mergeCell ref="AM218:AN218"/>
    <mergeCell ref="AO218:AP218"/>
    <mergeCell ref="AQ218:AR218"/>
    <mergeCell ref="AS218:AT218"/>
    <mergeCell ref="AU218:AV218"/>
    <mergeCell ref="AW218:AX218"/>
    <mergeCell ref="AY218:AZ218"/>
    <mergeCell ref="AO220:AP220"/>
    <mergeCell ref="AQ220:AR220"/>
    <mergeCell ref="AS220:AT220"/>
    <mergeCell ref="AU220:AV220"/>
    <mergeCell ref="AW220:AX220"/>
    <mergeCell ref="AY220:AZ220"/>
    <mergeCell ref="BA220:BB220"/>
    <mergeCell ref="BC220:BD220"/>
    <mergeCell ref="BE220:BF220"/>
    <mergeCell ref="BG220:BH220"/>
    <mergeCell ref="BI220:BJ220"/>
    <mergeCell ref="BK220:BL220"/>
    <mergeCell ref="BM220:BN220"/>
    <mergeCell ref="BO220:BQ220"/>
    <mergeCell ref="BS220:BT220"/>
    <mergeCell ref="BU220:CA220"/>
    <mergeCell ref="CB220:CH220"/>
    <mergeCell ref="AU219:AV219"/>
    <mergeCell ref="AW219:AX219"/>
    <mergeCell ref="AY219:AZ219"/>
    <mergeCell ref="BA219:BB219"/>
    <mergeCell ref="BC219:BD219"/>
    <mergeCell ref="BE219:BF219"/>
    <mergeCell ref="BG219:BH219"/>
    <mergeCell ref="BI219:BJ219"/>
    <mergeCell ref="BK219:BL219"/>
    <mergeCell ref="BM219:BN219"/>
    <mergeCell ref="BO219:BQ219"/>
    <mergeCell ref="BS219:BT219"/>
    <mergeCell ref="BU219:CA219"/>
    <mergeCell ref="CB219:CH219"/>
    <mergeCell ref="B220:C220"/>
    <mergeCell ref="D220:F220"/>
    <mergeCell ref="G220:H220"/>
    <mergeCell ref="K220:L220"/>
    <mergeCell ref="M220:N220"/>
    <mergeCell ref="O220:P220"/>
    <mergeCell ref="Q220:R220"/>
    <mergeCell ref="S220:T220"/>
    <mergeCell ref="U220:V220"/>
    <mergeCell ref="W220:X220"/>
    <mergeCell ref="Y220:Z220"/>
    <mergeCell ref="AA220:AB220"/>
    <mergeCell ref="AC220:AD220"/>
    <mergeCell ref="AE220:AF220"/>
    <mergeCell ref="AG220:AH220"/>
    <mergeCell ref="AI220:AJ220"/>
    <mergeCell ref="AK220:AL220"/>
    <mergeCell ref="AM220:AN220"/>
    <mergeCell ref="AM221:AN221"/>
    <mergeCell ref="AO221:AP221"/>
    <mergeCell ref="AQ221:AR221"/>
    <mergeCell ref="AS221:AT221"/>
    <mergeCell ref="AU221:AV221"/>
    <mergeCell ref="AW221:AX221"/>
    <mergeCell ref="AY221:AZ221"/>
    <mergeCell ref="BA221:BB221"/>
    <mergeCell ref="BC221:BD221"/>
    <mergeCell ref="BE221:BF221"/>
    <mergeCell ref="BG221:BH221"/>
    <mergeCell ref="BI221:BJ221"/>
    <mergeCell ref="BK221:BL221"/>
    <mergeCell ref="BM221:BN221"/>
    <mergeCell ref="BO221:BQ221"/>
    <mergeCell ref="BS221:BT221"/>
    <mergeCell ref="BU221:CA221"/>
    <mergeCell ref="B221:C221"/>
    <mergeCell ref="D221:F221"/>
    <mergeCell ref="G221:H221"/>
    <mergeCell ref="K221:L221"/>
    <mergeCell ref="M221:N221"/>
    <mergeCell ref="O221:P221"/>
    <mergeCell ref="Q221:R221"/>
    <mergeCell ref="S221:T221"/>
    <mergeCell ref="U221:V221"/>
    <mergeCell ref="W221:X221"/>
    <mergeCell ref="Y221:Z221"/>
    <mergeCell ref="AA221:AB221"/>
    <mergeCell ref="AC221:AD221"/>
    <mergeCell ref="AE221:AF221"/>
    <mergeCell ref="AG221:AH221"/>
    <mergeCell ref="AI221:AJ221"/>
    <mergeCell ref="AK221:AL221"/>
    <mergeCell ref="BO222:BQ222"/>
    <mergeCell ref="BS222:BT222"/>
    <mergeCell ref="BU222:CA222"/>
    <mergeCell ref="CB222:CH222"/>
    <mergeCell ref="B223:C223"/>
    <mergeCell ref="D223:F223"/>
    <mergeCell ref="G223:H223"/>
    <mergeCell ref="K223:L223"/>
    <mergeCell ref="M223:N223"/>
    <mergeCell ref="O223:P223"/>
    <mergeCell ref="Q223:R223"/>
    <mergeCell ref="S223:T223"/>
    <mergeCell ref="U223:V223"/>
    <mergeCell ref="W223:X223"/>
    <mergeCell ref="Y223:Z223"/>
    <mergeCell ref="AA223:AB223"/>
    <mergeCell ref="AC223:AD223"/>
    <mergeCell ref="AE223:AF223"/>
    <mergeCell ref="AG223:AH223"/>
    <mergeCell ref="AI223:AJ223"/>
    <mergeCell ref="AK223:AL223"/>
    <mergeCell ref="AM223:AN223"/>
    <mergeCell ref="AO223:AP223"/>
    <mergeCell ref="AQ223:AR223"/>
    <mergeCell ref="AS223:AT223"/>
    <mergeCell ref="AU223:AV223"/>
    <mergeCell ref="AW223:AX223"/>
    <mergeCell ref="AY223:AZ223"/>
    <mergeCell ref="BA223:BB223"/>
    <mergeCell ref="BC223:BD223"/>
    <mergeCell ref="BE223:BF223"/>
    <mergeCell ref="BG223:BH223"/>
    <mergeCell ref="CB221:CH221"/>
    <mergeCell ref="B222:C222"/>
    <mergeCell ref="D222:F222"/>
    <mergeCell ref="G222:H222"/>
    <mergeCell ref="K222:L222"/>
    <mergeCell ref="M222:N222"/>
    <mergeCell ref="O222:P222"/>
    <mergeCell ref="Q222:R222"/>
    <mergeCell ref="S222:T222"/>
    <mergeCell ref="U222:V222"/>
    <mergeCell ref="W222:X222"/>
    <mergeCell ref="Y222:Z222"/>
    <mergeCell ref="AA222:AB222"/>
    <mergeCell ref="AC222:AD222"/>
    <mergeCell ref="AE222:AF222"/>
    <mergeCell ref="AG222:AH222"/>
    <mergeCell ref="AI222:AJ222"/>
    <mergeCell ref="AK222:AL222"/>
    <mergeCell ref="AM222:AN222"/>
    <mergeCell ref="AO222:AP222"/>
    <mergeCell ref="AQ222:AR222"/>
    <mergeCell ref="AS222:AT222"/>
    <mergeCell ref="AU222:AV222"/>
    <mergeCell ref="AW222:AX222"/>
    <mergeCell ref="AY222:AZ222"/>
    <mergeCell ref="BA222:BB222"/>
    <mergeCell ref="BC222:BD222"/>
    <mergeCell ref="BE222:BF222"/>
    <mergeCell ref="BG222:BH222"/>
    <mergeCell ref="BI222:BJ222"/>
    <mergeCell ref="BK222:BL222"/>
    <mergeCell ref="BM222:BN222"/>
    <mergeCell ref="BC224:BD224"/>
    <mergeCell ref="BE224:BF224"/>
    <mergeCell ref="BG224:BH224"/>
    <mergeCell ref="BI224:BJ224"/>
    <mergeCell ref="BK224:BL224"/>
    <mergeCell ref="BM224:BN224"/>
    <mergeCell ref="BO224:BQ224"/>
    <mergeCell ref="BS224:BT224"/>
    <mergeCell ref="BU224:CA224"/>
    <mergeCell ref="CB224:CH224"/>
    <mergeCell ref="B225:C225"/>
    <mergeCell ref="D225:F225"/>
    <mergeCell ref="G225:H225"/>
    <mergeCell ref="K225:L225"/>
    <mergeCell ref="M225:N225"/>
    <mergeCell ref="O225:P225"/>
    <mergeCell ref="Q225:R225"/>
    <mergeCell ref="S225:T225"/>
    <mergeCell ref="U225:V225"/>
    <mergeCell ref="W225:X225"/>
    <mergeCell ref="Y225:Z225"/>
    <mergeCell ref="AA225:AB225"/>
    <mergeCell ref="AC225:AD225"/>
    <mergeCell ref="AE225:AF225"/>
    <mergeCell ref="AG225:AH225"/>
    <mergeCell ref="AI225:AJ225"/>
    <mergeCell ref="AK225:AL225"/>
    <mergeCell ref="AM225:AN225"/>
    <mergeCell ref="AO225:AP225"/>
    <mergeCell ref="AQ225:AR225"/>
    <mergeCell ref="AS225:AT225"/>
    <mergeCell ref="AU225:AV225"/>
    <mergeCell ref="BI223:BJ223"/>
    <mergeCell ref="BK223:BL223"/>
    <mergeCell ref="BM223:BN223"/>
    <mergeCell ref="BO223:BQ223"/>
    <mergeCell ref="BS223:BT223"/>
    <mergeCell ref="BU223:CA223"/>
    <mergeCell ref="CB223:CH223"/>
    <mergeCell ref="B224:C224"/>
    <mergeCell ref="D224:F224"/>
    <mergeCell ref="G224:H224"/>
    <mergeCell ref="K224:L224"/>
    <mergeCell ref="M224:N224"/>
    <mergeCell ref="O224:P224"/>
    <mergeCell ref="Q224:R224"/>
    <mergeCell ref="S224:T224"/>
    <mergeCell ref="U224:V224"/>
    <mergeCell ref="W224:X224"/>
    <mergeCell ref="Y224:Z224"/>
    <mergeCell ref="AA224:AB224"/>
    <mergeCell ref="AC224:AD224"/>
    <mergeCell ref="AE224:AF224"/>
    <mergeCell ref="AG224:AH224"/>
    <mergeCell ref="AI224:AJ224"/>
    <mergeCell ref="AK224:AL224"/>
    <mergeCell ref="AM224:AN224"/>
    <mergeCell ref="AO224:AP224"/>
    <mergeCell ref="AQ224:AR224"/>
    <mergeCell ref="AS224:AT224"/>
    <mergeCell ref="AU224:AV224"/>
    <mergeCell ref="AW224:AX224"/>
    <mergeCell ref="AY224:AZ224"/>
    <mergeCell ref="BA224:BB224"/>
    <mergeCell ref="B227:C227"/>
    <mergeCell ref="D227:F227"/>
    <mergeCell ref="G227:H227"/>
    <mergeCell ref="K227:L227"/>
    <mergeCell ref="M227:N227"/>
    <mergeCell ref="O227:P227"/>
    <mergeCell ref="Q227:R227"/>
    <mergeCell ref="S227:T227"/>
    <mergeCell ref="U227:V227"/>
    <mergeCell ref="W227:X227"/>
    <mergeCell ref="Y227:Z227"/>
    <mergeCell ref="AA227:AB227"/>
    <mergeCell ref="AC227:AD227"/>
    <mergeCell ref="AE227:AF227"/>
    <mergeCell ref="AG227:AH227"/>
    <mergeCell ref="AI227:AJ227"/>
    <mergeCell ref="AW225:AX225"/>
    <mergeCell ref="AY225:AZ225"/>
    <mergeCell ref="BA225:BB225"/>
    <mergeCell ref="BC225:BD225"/>
    <mergeCell ref="BE225:BF225"/>
    <mergeCell ref="BG225:BH225"/>
    <mergeCell ref="BI225:BJ225"/>
    <mergeCell ref="BK225:BL225"/>
    <mergeCell ref="BM225:BN225"/>
    <mergeCell ref="BO225:BQ225"/>
    <mergeCell ref="BS225:BT225"/>
    <mergeCell ref="BU225:CA225"/>
    <mergeCell ref="CB225:CH225"/>
    <mergeCell ref="B226:C226"/>
    <mergeCell ref="D226:F226"/>
    <mergeCell ref="G226:H226"/>
    <mergeCell ref="K226:L226"/>
    <mergeCell ref="M226:N226"/>
    <mergeCell ref="O226:P226"/>
    <mergeCell ref="Q226:R226"/>
    <mergeCell ref="S226:T226"/>
    <mergeCell ref="U226:V226"/>
    <mergeCell ref="W226:X226"/>
    <mergeCell ref="Y226:Z226"/>
    <mergeCell ref="AA226:AB226"/>
    <mergeCell ref="AC226:AD226"/>
    <mergeCell ref="AE226:AF226"/>
    <mergeCell ref="AG226:AH226"/>
    <mergeCell ref="AI226:AJ226"/>
    <mergeCell ref="AK226:AL226"/>
    <mergeCell ref="AM226:AN226"/>
    <mergeCell ref="AO226:AP226"/>
    <mergeCell ref="AK227:AL227"/>
    <mergeCell ref="AM227:AN227"/>
    <mergeCell ref="AO227:AP227"/>
    <mergeCell ref="AQ227:AR227"/>
    <mergeCell ref="AS227:AT227"/>
    <mergeCell ref="AU227:AV227"/>
    <mergeCell ref="AW227:AX227"/>
    <mergeCell ref="AY227:AZ227"/>
    <mergeCell ref="BA227:BB227"/>
    <mergeCell ref="BC227:BD227"/>
    <mergeCell ref="BE227:BF227"/>
    <mergeCell ref="BG227:BH227"/>
    <mergeCell ref="BI227:BJ227"/>
    <mergeCell ref="BK227:BL227"/>
    <mergeCell ref="BM227:BN227"/>
    <mergeCell ref="BO227:BQ227"/>
    <mergeCell ref="BS227:BT227"/>
    <mergeCell ref="AQ226:AR226"/>
    <mergeCell ref="AS226:AT226"/>
    <mergeCell ref="AU226:AV226"/>
    <mergeCell ref="AW226:AX226"/>
    <mergeCell ref="AY226:AZ226"/>
    <mergeCell ref="BA226:BB226"/>
    <mergeCell ref="BC226:BD226"/>
    <mergeCell ref="BE226:BF226"/>
    <mergeCell ref="BG226:BH226"/>
    <mergeCell ref="BI226:BJ226"/>
    <mergeCell ref="BK226:BL226"/>
    <mergeCell ref="BM226:BN226"/>
    <mergeCell ref="BO226:BQ226"/>
    <mergeCell ref="BS226:BT226"/>
    <mergeCell ref="BU226:CA226"/>
    <mergeCell ref="CB226:CH226"/>
    <mergeCell ref="BM228:BN228"/>
    <mergeCell ref="BO228:BQ228"/>
    <mergeCell ref="BS228:BT228"/>
    <mergeCell ref="BU228:CA228"/>
    <mergeCell ref="CB228:CH228"/>
    <mergeCell ref="B229:C229"/>
    <mergeCell ref="D229:F229"/>
    <mergeCell ref="G229:H229"/>
    <mergeCell ref="K229:L229"/>
    <mergeCell ref="M229:N229"/>
    <mergeCell ref="O229:P229"/>
    <mergeCell ref="Q229:R229"/>
    <mergeCell ref="S229:T229"/>
    <mergeCell ref="U229:V229"/>
    <mergeCell ref="W229:X229"/>
    <mergeCell ref="Y229:Z229"/>
    <mergeCell ref="AA229:AB229"/>
    <mergeCell ref="AC229:AD229"/>
    <mergeCell ref="AE229:AF229"/>
    <mergeCell ref="AG229:AH229"/>
    <mergeCell ref="AI229:AJ229"/>
    <mergeCell ref="AK229:AL229"/>
    <mergeCell ref="AM229:AN229"/>
    <mergeCell ref="AO229:AP229"/>
    <mergeCell ref="AQ229:AR229"/>
    <mergeCell ref="AS229:AT229"/>
    <mergeCell ref="AU229:AV229"/>
    <mergeCell ref="AW229:AX229"/>
    <mergeCell ref="AY229:AZ229"/>
    <mergeCell ref="BA229:BB229"/>
    <mergeCell ref="BC229:BD229"/>
    <mergeCell ref="BE229:BF229"/>
    <mergeCell ref="BU227:CA227"/>
    <mergeCell ref="CB227:CH227"/>
    <mergeCell ref="B228:C228"/>
    <mergeCell ref="D228:F228"/>
    <mergeCell ref="G228:H228"/>
    <mergeCell ref="K228:L228"/>
    <mergeCell ref="M228:N228"/>
    <mergeCell ref="O228:P228"/>
    <mergeCell ref="Q228:R228"/>
    <mergeCell ref="S228:T228"/>
    <mergeCell ref="U228:V228"/>
    <mergeCell ref="W228:X228"/>
    <mergeCell ref="Y228:Z228"/>
    <mergeCell ref="AA228:AB228"/>
    <mergeCell ref="AC228:AD228"/>
    <mergeCell ref="AE228:AF228"/>
    <mergeCell ref="AG228:AH228"/>
    <mergeCell ref="AI228:AJ228"/>
    <mergeCell ref="AK228:AL228"/>
    <mergeCell ref="AM228:AN228"/>
    <mergeCell ref="AO228:AP228"/>
    <mergeCell ref="AQ228:AR228"/>
    <mergeCell ref="AS228:AT228"/>
    <mergeCell ref="AU228:AV228"/>
    <mergeCell ref="AW228:AX228"/>
    <mergeCell ref="AY228:AZ228"/>
    <mergeCell ref="BA228:BB228"/>
    <mergeCell ref="BC228:BD228"/>
    <mergeCell ref="BE228:BF228"/>
    <mergeCell ref="BG228:BH228"/>
    <mergeCell ref="BI228:BJ228"/>
    <mergeCell ref="BK228:BL228"/>
    <mergeCell ref="BA230:BB230"/>
    <mergeCell ref="BC230:BD230"/>
    <mergeCell ref="BE230:BF230"/>
    <mergeCell ref="BG230:BH230"/>
    <mergeCell ref="BI230:BJ230"/>
    <mergeCell ref="BK230:BL230"/>
    <mergeCell ref="BM230:BN230"/>
    <mergeCell ref="BO230:BQ230"/>
    <mergeCell ref="BS230:BT230"/>
    <mergeCell ref="BU230:CA230"/>
    <mergeCell ref="CB230:CH230"/>
    <mergeCell ref="B231:C231"/>
    <mergeCell ref="D231:F231"/>
    <mergeCell ref="G231:H231"/>
    <mergeCell ref="K231:L231"/>
    <mergeCell ref="M231:N231"/>
    <mergeCell ref="O231:P231"/>
    <mergeCell ref="Q231:R231"/>
    <mergeCell ref="S231:T231"/>
    <mergeCell ref="U231:V231"/>
    <mergeCell ref="W231:X231"/>
    <mergeCell ref="Y231:Z231"/>
    <mergeCell ref="AA231:AB231"/>
    <mergeCell ref="AC231:AD231"/>
    <mergeCell ref="AE231:AF231"/>
    <mergeCell ref="AG231:AH231"/>
    <mergeCell ref="AI231:AJ231"/>
    <mergeCell ref="AK231:AL231"/>
    <mergeCell ref="AM231:AN231"/>
    <mergeCell ref="AO231:AP231"/>
    <mergeCell ref="AQ231:AR231"/>
    <mergeCell ref="AS231:AT231"/>
    <mergeCell ref="BG229:BH229"/>
    <mergeCell ref="BI229:BJ229"/>
    <mergeCell ref="BK229:BL229"/>
    <mergeCell ref="BM229:BN229"/>
    <mergeCell ref="BO229:BQ229"/>
    <mergeCell ref="BS229:BT229"/>
    <mergeCell ref="BU229:CA229"/>
    <mergeCell ref="CB229:CH229"/>
    <mergeCell ref="B230:C230"/>
    <mergeCell ref="D230:F230"/>
    <mergeCell ref="G230:H230"/>
    <mergeCell ref="K230:L230"/>
    <mergeCell ref="M230:N230"/>
    <mergeCell ref="O230:P230"/>
    <mergeCell ref="Q230:R230"/>
    <mergeCell ref="S230:T230"/>
    <mergeCell ref="U230:V230"/>
    <mergeCell ref="W230:X230"/>
    <mergeCell ref="Y230:Z230"/>
    <mergeCell ref="AA230:AB230"/>
    <mergeCell ref="AC230:AD230"/>
    <mergeCell ref="AE230:AF230"/>
    <mergeCell ref="AG230:AH230"/>
    <mergeCell ref="AI230:AJ230"/>
    <mergeCell ref="AK230:AL230"/>
    <mergeCell ref="AM230:AN230"/>
    <mergeCell ref="AO230:AP230"/>
    <mergeCell ref="AQ230:AR230"/>
    <mergeCell ref="AS230:AT230"/>
    <mergeCell ref="AU230:AV230"/>
    <mergeCell ref="AW230:AX230"/>
    <mergeCell ref="AY230:AZ230"/>
    <mergeCell ref="AO232:AP232"/>
    <mergeCell ref="AQ232:AR232"/>
    <mergeCell ref="AS232:AT232"/>
    <mergeCell ref="AU232:AV232"/>
    <mergeCell ref="AW232:AX232"/>
    <mergeCell ref="AY232:AZ232"/>
    <mergeCell ref="BA232:BB232"/>
    <mergeCell ref="BC232:BD232"/>
    <mergeCell ref="BE232:BF232"/>
    <mergeCell ref="BG232:BH232"/>
    <mergeCell ref="BI232:BJ232"/>
    <mergeCell ref="BK232:BL232"/>
    <mergeCell ref="BM232:BN232"/>
    <mergeCell ref="BO232:BQ232"/>
    <mergeCell ref="BS232:BT232"/>
    <mergeCell ref="BU232:CA232"/>
    <mergeCell ref="CB232:CH232"/>
    <mergeCell ref="AU231:AV231"/>
    <mergeCell ref="AW231:AX231"/>
    <mergeCell ref="AY231:AZ231"/>
    <mergeCell ref="BA231:BB231"/>
    <mergeCell ref="BC231:BD231"/>
    <mergeCell ref="BE231:BF231"/>
    <mergeCell ref="BG231:BH231"/>
    <mergeCell ref="BI231:BJ231"/>
    <mergeCell ref="BK231:BL231"/>
    <mergeCell ref="BM231:BN231"/>
    <mergeCell ref="BO231:BQ231"/>
    <mergeCell ref="BS231:BT231"/>
    <mergeCell ref="BU231:CA231"/>
    <mergeCell ref="CB231:CH231"/>
    <mergeCell ref="B232:C232"/>
    <mergeCell ref="D232:F232"/>
    <mergeCell ref="G232:H232"/>
    <mergeCell ref="K232:L232"/>
    <mergeCell ref="M232:N232"/>
    <mergeCell ref="O232:P232"/>
    <mergeCell ref="Q232:R232"/>
    <mergeCell ref="S232:T232"/>
    <mergeCell ref="U232:V232"/>
    <mergeCell ref="W232:X232"/>
    <mergeCell ref="Y232:Z232"/>
    <mergeCell ref="AA232:AB232"/>
    <mergeCell ref="AC232:AD232"/>
    <mergeCell ref="AE232:AF232"/>
    <mergeCell ref="AG232:AH232"/>
    <mergeCell ref="AI232:AJ232"/>
    <mergeCell ref="AK232:AL232"/>
    <mergeCell ref="AM232:AN232"/>
    <mergeCell ref="AM233:AN233"/>
    <mergeCell ref="AO233:AP233"/>
    <mergeCell ref="AQ233:AR233"/>
    <mergeCell ref="AS233:AT233"/>
    <mergeCell ref="AU233:AV233"/>
    <mergeCell ref="AW233:AX233"/>
    <mergeCell ref="AY233:AZ233"/>
    <mergeCell ref="BA233:BB233"/>
    <mergeCell ref="BC233:BD233"/>
    <mergeCell ref="BE233:BF233"/>
    <mergeCell ref="BG233:BH233"/>
    <mergeCell ref="BI233:BJ233"/>
    <mergeCell ref="BK233:BL233"/>
    <mergeCell ref="BM233:BN233"/>
    <mergeCell ref="BO233:BQ233"/>
    <mergeCell ref="BS233:BT233"/>
    <mergeCell ref="BU233:CA233"/>
    <mergeCell ref="B233:C233"/>
    <mergeCell ref="D233:F233"/>
    <mergeCell ref="G233:H233"/>
    <mergeCell ref="K233:L233"/>
    <mergeCell ref="M233:N233"/>
    <mergeCell ref="O233:P233"/>
    <mergeCell ref="Q233:R233"/>
    <mergeCell ref="S233:T233"/>
    <mergeCell ref="U233:V233"/>
    <mergeCell ref="W233:X233"/>
    <mergeCell ref="Y233:Z233"/>
    <mergeCell ref="AA233:AB233"/>
    <mergeCell ref="AC233:AD233"/>
    <mergeCell ref="AE233:AF233"/>
    <mergeCell ref="AG233:AH233"/>
    <mergeCell ref="AI233:AJ233"/>
    <mergeCell ref="AK233:AL233"/>
    <mergeCell ref="BO234:BQ234"/>
    <mergeCell ref="BS234:BT234"/>
    <mergeCell ref="BU234:CA234"/>
    <mergeCell ref="CB234:CH234"/>
    <mergeCell ref="B235:C235"/>
    <mergeCell ref="D235:F235"/>
    <mergeCell ref="G235:H235"/>
    <mergeCell ref="K235:L235"/>
    <mergeCell ref="M235:N235"/>
    <mergeCell ref="O235:P235"/>
    <mergeCell ref="Q235:R235"/>
    <mergeCell ref="S235:T235"/>
    <mergeCell ref="U235:V235"/>
    <mergeCell ref="W235:X235"/>
    <mergeCell ref="Y235:Z235"/>
    <mergeCell ref="AA235:AB235"/>
    <mergeCell ref="AC235:AD235"/>
    <mergeCell ref="AE235:AF235"/>
    <mergeCell ref="AG235:AH235"/>
    <mergeCell ref="AI235:AJ235"/>
    <mergeCell ref="AK235:AL235"/>
    <mergeCell ref="AM235:AN235"/>
    <mergeCell ref="AO235:AP235"/>
    <mergeCell ref="AQ235:AR235"/>
    <mergeCell ref="AS235:AT235"/>
    <mergeCell ref="AU235:AV235"/>
    <mergeCell ref="AW235:AX235"/>
    <mergeCell ref="AY235:AZ235"/>
    <mergeCell ref="BA235:BB235"/>
    <mergeCell ref="BC235:BD235"/>
    <mergeCell ref="BE235:BF235"/>
    <mergeCell ref="BG235:BH235"/>
    <mergeCell ref="CB233:CH233"/>
    <mergeCell ref="B234:C234"/>
    <mergeCell ref="D234:F234"/>
    <mergeCell ref="G234:H234"/>
    <mergeCell ref="K234:L234"/>
    <mergeCell ref="M234:N234"/>
    <mergeCell ref="O234:P234"/>
    <mergeCell ref="Q234:R234"/>
    <mergeCell ref="S234:T234"/>
    <mergeCell ref="U234:V234"/>
    <mergeCell ref="W234:X234"/>
    <mergeCell ref="Y234:Z234"/>
    <mergeCell ref="AA234:AB234"/>
    <mergeCell ref="AC234:AD234"/>
    <mergeCell ref="AE234:AF234"/>
    <mergeCell ref="AG234:AH234"/>
    <mergeCell ref="AI234:AJ234"/>
    <mergeCell ref="AK234:AL234"/>
    <mergeCell ref="AM234:AN234"/>
    <mergeCell ref="AO234:AP234"/>
    <mergeCell ref="AQ234:AR234"/>
    <mergeCell ref="AS234:AT234"/>
    <mergeCell ref="AU234:AV234"/>
    <mergeCell ref="AW234:AX234"/>
    <mergeCell ref="AY234:AZ234"/>
    <mergeCell ref="BA234:BB234"/>
    <mergeCell ref="BC234:BD234"/>
    <mergeCell ref="BE234:BF234"/>
    <mergeCell ref="BG234:BH234"/>
    <mergeCell ref="BI234:BJ234"/>
    <mergeCell ref="BK234:BL234"/>
    <mergeCell ref="BM234:BN234"/>
    <mergeCell ref="BC236:BD236"/>
    <mergeCell ref="BE236:BF236"/>
    <mergeCell ref="BG236:BH236"/>
    <mergeCell ref="BI236:BJ236"/>
    <mergeCell ref="BK236:BL236"/>
    <mergeCell ref="BM236:BN236"/>
    <mergeCell ref="BO236:BQ236"/>
    <mergeCell ref="BS236:BT236"/>
    <mergeCell ref="BU236:CA236"/>
    <mergeCell ref="CB236:CH236"/>
    <mergeCell ref="B237:C237"/>
    <mergeCell ref="D237:F237"/>
    <mergeCell ref="G237:H237"/>
    <mergeCell ref="K237:L237"/>
    <mergeCell ref="M237:N237"/>
    <mergeCell ref="O237:P237"/>
    <mergeCell ref="Q237:R237"/>
    <mergeCell ref="S237:T237"/>
    <mergeCell ref="U237:V237"/>
    <mergeCell ref="W237:X237"/>
    <mergeCell ref="Y237:Z237"/>
    <mergeCell ref="AA237:AB237"/>
    <mergeCell ref="AC237:AD237"/>
    <mergeCell ref="AE237:AF237"/>
    <mergeCell ref="AG237:AH237"/>
    <mergeCell ref="AI237:AJ237"/>
    <mergeCell ref="AK237:AL237"/>
    <mergeCell ref="AM237:AN237"/>
    <mergeCell ref="AO237:AP237"/>
    <mergeCell ref="AQ237:AR237"/>
    <mergeCell ref="AS237:AT237"/>
    <mergeCell ref="AU237:AV237"/>
    <mergeCell ref="BI235:BJ235"/>
    <mergeCell ref="BK235:BL235"/>
    <mergeCell ref="BM235:BN235"/>
    <mergeCell ref="BO235:BQ235"/>
    <mergeCell ref="BS235:BT235"/>
    <mergeCell ref="BU235:CA235"/>
    <mergeCell ref="CB235:CH235"/>
    <mergeCell ref="B236:C236"/>
    <mergeCell ref="D236:F236"/>
    <mergeCell ref="G236:H236"/>
    <mergeCell ref="K236:L236"/>
    <mergeCell ref="M236:N236"/>
    <mergeCell ref="O236:P236"/>
    <mergeCell ref="Q236:R236"/>
    <mergeCell ref="S236:T236"/>
    <mergeCell ref="U236:V236"/>
    <mergeCell ref="W236:X236"/>
    <mergeCell ref="Y236:Z236"/>
    <mergeCell ref="AA236:AB236"/>
    <mergeCell ref="AC236:AD236"/>
    <mergeCell ref="AE236:AF236"/>
    <mergeCell ref="AG236:AH236"/>
    <mergeCell ref="AI236:AJ236"/>
    <mergeCell ref="AK236:AL236"/>
    <mergeCell ref="AM236:AN236"/>
    <mergeCell ref="AO236:AP236"/>
    <mergeCell ref="AQ236:AR236"/>
    <mergeCell ref="AS236:AT236"/>
    <mergeCell ref="AU236:AV236"/>
    <mergeCell ref="AW236:AX236"/>
    <mergeCell ref="AY236:AZ236"/>
    <mergeCell ref="BA236:BB236"/>
    <mergeCell ref="B239:C239"/>
    <mergeCell ref="D239:F239"/>
    <mergeCell ref="G239:H239"/>
    <mergeCell ref="K239:L239"/>
    <mergeCell ref="M239:N239"/>
    <mergeCell ref="O239:P239"/>
    <mergeCell ref="Q239:R239"/>
    <mergeCell ref="S239:T239"/>
    <mergeCell ref="U239:V239"/>
    <mergeCell ref="W239:X239"/>
    <mergeCell ref="Y239:Z239"/>
    <mergeCell ref="AA239:AB239"/>
    <mergeCell ref="AC239:AD239"/>
    <mergeCell ref="AE239:AF239"/>
    <mergeCell ref="AG239:AH239"/>
    <mergeCell ref="AI239:AJ239"/>
    <mergeCell ref="AW237:AX237"/>
    <mergeCell ref="AY237:AZ237"/>
    <mergeCell ref="BA237:BB237"/>
    <mergeCell ref="BC237:BD237"/>
    <mergeCell ref="BE237:BF237"/>
    <mergeCell ref="BG237:BH237"/>
    <mergeCell ref="BI237:BJ237"/>
    <mergeCell ref="BK237:BL237"/>
    <mergeCell ref="BM237:BN237"/>
    <mergeCell ref="BO237:BQ237"/>
    <mergeCell ref="BS237:BT237"/>
    <mergeCell ref="BU237:CA237"/>
    <mergeCell ref="CB237:CH237"/>
    <mergeCell ref="B238:C238"/>
    <mergeCell ref="D238:F238"/>
    <mergeCell ref="G238:H238"/>
    <mergeCell ref="K238:L238"/>
    <mergeCell ref="M238:N238"/>
    <mergeCell ref="O238:P238"/>
    <mergeCell ref="Q238:R238"/>
    <mergeCell ref="S238:T238"/>
    <mergeCell ref="U238:V238"/>
    <mergeCell ref="W238:X238"/>
    <mergeCell ref="Y238:Z238"/>
    <mergeCell ref="AA238:AB238"/>
    <mergeCell ref="AC238:AD238"/>
    <mergeCell ref="AE238:AF238"/>
    <mergeCell ref="AG238:AH238"/>
    <mergeCell ref="AI238:AJ238"/>
    <mergeCell ref="AK238:AL238"/>
    <mergeCell ref="AM238:AN238"/>
    <mergeCell ref="AO238:AP238"/>
    <mergeCell ref="AK239:AL239"/>
    <mergeCell ref="AM239:AN239"/>
    <mergeCell ref="AO239:AP239"/>
    <mergeCell ref="AQ239:AR239"/>
    <mergeCell ref="AS239:AT239"/>
    <mergeCell ref="AU239:AV239"/>
    <mergeCell ref="AW239:AX239"/>
    <mergeCell ref="AY239:AZ239"/>
    <mergeCell ref="BA239:BB239"/>
    <mergeCell ref="BC239:BD239"/>
    <mergeCell ref="BE239:BF239"/>
    <mergeCell ref="BG239:BH239"/>
    <mergeCell ref="BI239:BJ239"/>
    <mergeCell ref="BK239:BL239"/>
    <mergeCell ref="BM239:BN239"/>
    <mergeCell ref="BO239:BQ239"/>
    <mergeCell ref="BS239:BT239"/>
    <mergeCell ref="AQ238:AR238"/>
    <mergeCell ref="AS238:AT238"/>
    <mergeCell ref="AU238:AV238"/>
    <mergeCell ref="AW238:AX238"/>
    <mergeCell ref="AY238:AZ238"/>
    <mergeCell ref="BA238:BB238"/>
    <mergeCell ref="BC238:BD238"/>
    <mergeCell ref="BE238:BF238"/>
    <mergeCell ref="BG238:BH238"/>
    <mergeCell ref="BI238:BJ238"/>
    <mergeCell ref="BK238:BL238"/>
    <mergeCell ref="BM238:BN238"/>
    <mergeCell ref="BO238:BQ238"/>
    <mergeCell ref="BS238:BT238"/>
    <mergeCell ref="BU238:CA238"/>
    <mergeCell ref="CB238:CH238"/>
    <mergeCell ref="BM240:BN240"/>
    <mergeCell ref="BO240:BQ240"/>
    <mergeCell ref="BS240:BT240"/>
    <mergeCell ref="BU240:CA240"/>
    <mergeCell ref="CB240:CH240"/>
    <mergeCell ref="B241:C241"/>
    <mergeCell ref="D241:F241"/>
    <mergeCell ref="G241:H241"/>
    <mergeCell ref="K241:L241"/>
    <mergeCell ref="M241:N241"/>
    <mergeCell ref="O241:P241"/>
    <mergeCell ref="Q241:R241"/>
    <mergeCell ref="S241:T241"/>
    <mergeCell ref="U241:V241"/>
    <mergeCell ref="W241:X241"/>
    <mergeCell ref="Y241:Z241"/>
    <mergeCell ref="AA241:AB241"/>
    <mergeCell ref="AC241:AD241"/>
    <mergeCell ref="AE241:AF241"/>
    <mergeCell ref="AG241:AH241"/>
    <mergeCell ref="AI241:AJ241"/>
    <mergeCell ref="AK241:AL241"/>
    <mergeCell ref="AM241:AN241"/>
    <mergeCell ref="AO241:AP241"/>
    <mergeCell ref="AQ241:AR241"/>
    <mergeCell ref="AS241:AT241"/>
    <mergeCell ref="AU241:AV241"/>
    <mergeCell ref="AW241:AX241"/>
    <mergeCell ref="AY241:AZ241"/>
    <mergeCell ref="BA241:BB241"/>
    <mergeCell ref="BC241:BD241"/>
    <mergeCell ref="BE241:BF241"/>
    <mergeCell ref="BU239:CA239"/>
    <mergeCell ref="CB239:CH239"/>
    <mergeCell ref="B240:C240"/>
    <mergeCell ref="D240:F240"/>
    <mergeCell ref="G240:H240"/>
    <mergeCell ref="K240:L240"/>
    <mergeCell ref="M240:N240"/>
    <mergeCell ref="O240:P240"/>
    <mergeCell ref="Q240:R240"/>
    <mergeCell ref="S240:T240"/>
    <mergeCell ref="U240:V240"/>
    <mergeCell ref="W240:X240"/>
    <mergeCell ref="Y240:Z240"/>
    <mergeCell ref="AA240:AB240"/>
    <mergeCell ref="AC240:AD240"/>
    <mergeCell ref="AE240:AF240"/>
    <mergeCell ref="AG240:AH240"/>
    <mergeCell ref="AI240:AJ240"/>
    <mergeCell ref="AK240:AL240"/>
    <mergeCell ref="AM240:AN240"/>
    <mergeCell ref="AO240:AP240"/>
    <mergeCell ref="AQ240:AR240"/>
    <mergeCell ref="AS240:AT240"/>
    <mergeCell ref="AU240:AV240"/>
    <mergeCell ref="AW240:AX240"/>
    <mergeCell ref="AY240:AZ240"/>
    <mergeCell ref="BA240:BB240"/>
    <mergeCell ref="BC240:BD240"/>
    <mergeCell ref="BE240:BF240"/>
    <mergeCell ref="BG240:BH240"/>
    <mergeCell ref="BI240:BJ240"/>
    <mergeCell ref="BK240:BL240"/>
    <mergeCell ref="BA242:BB242"/>
    <mergeCell ref="BC242:BD242"/>
    <mergeCell ref="BE242:BF242"/>
    <mergeCell ref="BG242:BH242"/>
    <mergeCell ref="BI242:BJ242"/>
    <mergeCell ref="BK242:BL242"/>
    <mergeCell ref="BM242:BN242"/>
    <mergeCell ref="BO242:BQ242"/>
    <mergeCell ref="BS242:BT242"/>
    <mergeCell ref="BU242:CA242"/>
    <mergeCell ref="CB242:CH242"/>
    <mergeCell ref="B243:C243"/>
    <mergeCell ref="D243:F243"/>
    <mergeCell ref="G243:H243"/>
    <mergeCell ref="K243:L243"/>
    <mergeCell ref="M243:N243"/>
    <mergeCell ref="O243:P243"/>
    <mergeCell ref="Q243:R243"/>
    <mergeCell ref="S243:T243"/>
    <mergeCell ref="U243:V243"/>
    <mergeCell ref="W243:X243"/>
    <mergeCell ref="Y243:Z243"/>
    <mergeCell ref="AA243:AB243"/>
    <mergeCell ref="AC243:AD243"/>
    <mergeCell ref="AE243:AF243"/>
    <mergeCell ref="AG243:AH243"/>
    <mergeCell ref="AI243:AJ243"/>
    <mergeCell ref="AK243:AL243"/>
    <mergeCell ref="AM243:AN243"/>
    <mergeCell ref="AO243:AP243"/>
    <mergeCell ref="AQ243:AR243"/>
    <mergeCell ref="AS243:AT243"/>
    <mergeCell ref="BG241:BH241"/>
    <mergeCell ref="BI241:BJ241"/>
    <mergeCell ref="BK241:BL241"/>
    <mergeCell ref="BM241:BN241"/>
    <mergeCell ref="BO241:BQ241"/>
    <mergeCell ref="BS241:BT241"/>
    <mergeCell ref="BU241:CA241"/>
    <mergeCell ref="CB241:CH241"/>
    <mergeCell ref="B242:C242"/>
    <mergeCell ref="D242:F242"/>
    <mergeCell ref="G242:H242"/>
    <mergeCell ref="K242:L242"/>
    <mergeCell ref="M242:N242"/>
    <mergeCell ref="O242:P242"/>
    <mergeCell ref="Q242:R242"/>
    <mergeCell ref="S242:T242"/>
    <mergeCell ref="U242:V242"/>
    <mergeCell ref="W242:X242"/>
    <mergeCell ref="Y242:Z242"/>
    <mergeCell ref="AA242:AB242"/>
    <mergeCell ref="AC242:AD242"/>
    <mergeCell ref="AE242:AF242"/>
    <mergeCell ref="AG242:AH242"/>
    <mergeCell ref="AI242:AJ242"/>
    <mergeCell ref="AK242:AL242"/>
    <mergeCell ref="AM242:AN242"/>
    <mergeCell ref="AO242:AP242"/>
    <mergeCell ref="AQ242:AR242"/>
    <mergeCell ref="AS242:AT242"/>
    <mergeCell ref="AU242:AV242"/>
    <mergeCell ref="AW242:AX242"/>
    <mergeCell ref="AY242:AZ242"/>
    <mergeCell ref="AO244:AP244"/>
    <mergeCell ref="AQ244:AR244"/>
    <mergeCell ref="AS244:AT244"/>
    <mergeCell ref="AU244:AV244"/>
    <mergeCell ref="AW244:AX244"/>
    <mergeCell ref="AY244:AZ244"/>
    <mergeCell ref="BA244:BB244"/>
    <mergeCell ref="BC244:BD244"/>
    <mergeCell ref="BE244:BF244"/>
    <mergeCell ref="BG244:BH244"/>
    <mergeCell ref="BI244:BJ244"/>
    <mergeCell ref="BK244:BL244"/>
    <mergeCell ref="BM244:BN244"/>
    <mergeCell ref="BO244:BQ244"/>
    <mergeCell ref="BS244:BT244"/>
    <mergeCell ref="BU244:CA244"/>
    <mergeCell ref="CB244:CH244"/>
    <mergeCell ref="AU243:AV243"/>
    <mergeCell ref="AW243:AX243"/>
    <mergeCell ref="AY243:AZ243"/>
    <mergeCell ref="BA243:BB243"/>
    <mergeCell ref="BC243:BD243"/>
    <mergeCell ref="BE243:BF243"/>
    <mergeCell ref="BG243:BH243"/>
    <mergeCell ref="BI243:BJ243"/>
    <mergeCell ref="BK243:BL243"/>
    <mergeCell ref="BM243:BN243"/>
    <mergeCell ref="BO243:BQ243"/>
    <mergeCell ref="BS243:BT243"/>
    <mergeCell ref="BU243:CA243"/>
    <mergeCell ref="CB243:CH243"/>
    <mergeCell ref="B244:C244"/>
    <mergeCell ref="D244:F244"/>
    <mergeCell ref="G244:H244"/>
    <mergeCell ref="K244:L244"/>
    <mergeCell ref="M244:N244"/>
    <mergeCell ref="O244:P244"/>
    <mergeCell ref="Q244:R244"/>
    <mergeCell ref="S244:T244"/>
    <mergeCell ref="U244:V244"/>
    <mergeCell ref="W244:X244"/>
    <mergeCell ref="Y244:Z244"/>
    <mergeCell ref="AA244:AB244"/>
    <mergeCell ref="AC244:AD244"/>
    <mergeCell ref="AE244:AF244"/>
    <mergeCell ref="AG244:AH244"/>
    <mergeCell ref="AI244:AJ244"/>
    <mergeCell ref="AK244:AL244"/>
    <mergeCell ref="AM244:AN244"/>
    <mergeCell ref="AM245:AN245"/>
    <mergeCell ref="AO245:AP245"/>
    <mergeCell ref="AQ245:AR245"/>
    <mergeCell ref="AS245:AT245"/>
    <mergeCell ref="AU245:AV245"/>
    <mergeCell ref="AW245:AX245"/>
    <mergeCell ref="AY245:AZ245"/>
    <mergeCell ref="BA245:BB245"/>
    <mergeCell ref="BC245:BD245"/>
    <mergeCell ref="BE245:BF245"/>
    <mergeCell ref="BG245:BH245"/>
    <mergeCell ref="BI245:BJ245"/>
    <mergeCell ref="BK245:BL245"/>
    <mergeCell ref="BM245:BN245"/>
    <mergeCell ref="BO245:BQ245"/>
    <mergeCell ref="BS245:BT245"/>
    <mergeCell ref="BU245:CA245"/>
    <mergeCell ref="B245:C245"/>
    <mergeCell ref="D245:F245"/>
    <mergeCell ref="G245:H245"/>
    <mergeCell ref="K245:L245"/>
    <mergeCell ref="M245:N245"/>
    <mergeCell ref="O245:P245"/>
    <mergeCell ref="Q245:R245"/>
    <mergeCell ref="S245:T245"/>
    <mergeCell ref="U245:V245"/>
    <mergeCell ref="W245:X245"/>
    <mergeCell ref="Y245:Z245"/>
    <mergeCell ref="AA245:AB245"/>
    <mergeCell ref="AC245:AD245"/>
    <mergeCell ref="AE245:AF245"/>
    <mergeCell ref="AG245:AH245"/>
    <mergeCell ref="AI245:AJ245"/>
    <mergeCell ref="AK245:AL245"/>
    <mergeCell ref="BO246:BQ246"/>
    <mergeCell ref="BS246:BT246"/>
    <mergeCell ref="BU246:CA246"/>
    <mergeCell ref="CB246:CH246"/>
    <mergeCell ref="B247:C247"/>
    <mergeCell ref="D247:F247"/>
    <mergeCell ref="G247:H247"/>
    <mergeCell ref="K247:L247"/>
    <mergeCell ref="M247:N247"/>
    <mergeCell ref="O247:P247"/>
    <mergeCell ref="Q247:R247"/>
    <mergeCell ref="S247:T247"/>
    <mergeCell ref="U247:V247"/>
    <mergeCell ref="W247:X247"/>
    <mergeCell ref="Y247:Z247"/>
    <mergeCell ref="AA247:AB247"/>
    <mergeCell ref="AC247:AD247"/>
    <mergeCell ref="AE247:AF247"/>
    <mergeCell ref="AG247:AH247"/>
    <mergeCell ref="AI247:AJ247"/>
    <mergeCell ref="AK247:AL247"/>
    <mergeCell ref="AM247:AN247"/>
    <mergeCell ref="AO247:AP247"/>
    <mergeCell ref="AQ247:AR247"/>
    <mergeCell ref="AS247:AT247"/>
    <mergeCell ref="AU247:AV247"/>
    <mergeCell ref="AW247:AX247"/>
    <mergeCell ref="AY247:AZ247"/>
    <mergeCell ref="BA247:BB247"/>
    <mergeCell ref="BC247:BD247"/>
    <mergeCell ref="BE247:BF247"/>
    <mergeCell ref="BG247:BH247"/>
    <mergeCell ref="CB245:CH245"/>
    <mergeCell ref="B246:C246"/>
    <mergeCell ref="D246:F246"/>
    <mergeCell ref="G246:H246"/>
    <mergeCell ref="K246:L246"/>
    <mergeCell ref="M246:N246"/>
    <mergeCell ref="O246:P246"/>
    <mergeCell ref="Q246:R246"/>
    <mergeCell ref="S246:T246"/>
    <mergeCell ref="U246:V246"/>
    <mergeCell ref="W246:X246"/>
    <mergeCell ref="Y246:Z246"/>
    <mergeCell ref="AA246:AB246"/>
    <mergeCell ref="AC246:AD246"/>
    <mergeCell ref="AE246:AF246"/>
    <mergeCell ref="AG246:AH246"/>
    <mergeCell ref="AI246:AJ246"/>
    <mergeCell ref="AK246:AL246"/>
    <mergeCell ref="AM246:AN246"/>
    <mergeCell ref="AO246:AP246"/>
    <mergeCell ref="AQ246:AR246"/>
    <mergeCell ref="AS246:AT246"/>
    <mergeCell ref="AU246:AV246"/>
    <mergeCell ref="AW246:AX246"/>
    <mergeCell ref="AY246:AZ246"/>
    <mergeCell ref="BA246:BB246"/>
    <mergeCell ref="BC246:BD246"/>
    <mergeCell ref="BE246:BF246"/>
    <mergeCell ref="BG246:BH246"/>
    <mergeCell ref="BI246:BJ246"/>
    <mergeCell ref="BK246:BL246"/>
    <mergeCell ref="BM246:BN246"/>
    <mergeCell ref="BC248:BD248"/>
    <mergeCell ref="BE248:BF248"/>
    <mergeCell ref="BG248:BH248"/>
    <mergeCell ref="BI248:BJ248"/>
    <mergeCell ref="BK248:BL248"/>
    <mergeCell ref="BM248:BN248"/>
    <mergeCell ref="BO248:BQ248"/>
    <mergeCell ref="BS248:BT248"/>
    <mergeCell ref="BU248:CA248"/>
    <mergeCell ref="CB248:CH248"/>
    <mergeCell ref="B249:C249"/>
    <mergeCell ref="D249:F249"/>
    <mergeCell ref="G249:H249"/>
    <mergeCell ref="K249:L249"/>
    <mergeCell ref="M249:N249"/>
    <mergeCell ref="O249:P249"/>
    <mergeCell ref="Q249:R249"/>
    <mergeCell ref="S249:T249"/>
    <mergeCell ref="U249:V249"/>
    <mergeCell ref="W249:X249"/>
    <mergeCell ref="Y249:Z249"/>
    <mergeCell ref="AA249:AB249"/>
    <mergeCell ref="AC249:AD249"/>
    <mergeCell ref="AE249:AF249"/>
    <mergeCell ref="AG249:AH249"/>
    <mergeCell ref="AI249:AJ249"/>
    <mergeCell ref="AK249:AL249"/>
    <mergeCell ref="AM249:AN249"/>
    <mergeCell ref="AO249:AP249"/>
    <mergeCell ref="AQ249:AR249"/>
    <mergeCell ref="AS249:AT249"/>
    <mergeCell ref="AU249:AV249"/>
    <mergeCell ref="BI247:BJ247"/>
    <mergeCell ref="BK247:BL247"/>
    <mergeCell ref="BM247:BN247"/>
    <mergeCell ref="BO247:BQ247"/>
    <mergeCell ref="BS247:BT247"/>
    <mergeCell ref="BU247:CA247"/>
    <mergeCell ref="CB247:CH247"/>
    <mergeCell ref="B248:C248"/>
    <mergeCell ref="D248:F248"/>
    <mergeCell ref="G248:H248"/>
    <mergeCell ref="K248:L248"/>
    <mergeCell ref="M248:N248"/>
    <mergeCell ref="O248:P248"/>
    <mergeCell ref="Q248:R248"/>
    <mergeCell ref="S248:T248"/>
    <mergeCell ref="U248:V248"/>
    <mergeCell ref="W248:X248"/>
    <mergeCell ref="Y248:Z248"/>
    <mergeCell ref="AA248:AB248"/>
    <mergeCell ref="AC248:AD248"/>
    <mergeCell ref="AE248:AF248"/>
    <mergeCell ref="AG248:AH248"/>
    <mergeCell ref="AI248:AJ248"/>
    <mergeCell ref="AK248:AL248"/>
    <mergeCell ref="AM248:AN248"/>
    <mergeCell ref="AO248:AP248"/>
    <mergeCell ref="AQ248:AR248"/>
    <mergeCell ref="AS248:AT248"/>
    <mergeCell ref="AU248:AV248"/>
    <mergeCell ref="AW248:AX248"/>
    <mergeCell ref="AY248:AZ248"/>
    <mergeCell ref="BA248:BB248"/>
    <mergeCell ref="B251:C251"/>
    <mergeCell ref="D251:F251"/>
    <mergeCell ref="G251:H251"/>
    <mergeCell ref="K251:L251"/>
    <mergeCell ref="M251:N251"/>
    <mergeCell ref="O251:P251"/>
    <mergeCell ref="Q251:R251"/>
    <mergeCell ref="S251:T251"/>
    <mergeCell ref="U251:V251"/>
    <mergeCell ref="W251:X251"/>
    <mergeCell ref="Y251:Z251"/>
    <mergeCell ref="AA251:AB251"/>
    <mergeCell ref="AC251:AD251"/>
    <mergeCell ref="AE251:AF251"/>
    <mergeCell ref="AG251:AH251"/>
    <mergeCell ref="AI251:AJ251"/>
    <mergeCell ref="AW249:AX249"/>
    <mergeCell ref="AY249:AZ249"/>
    <mergeCell ref="BA249:BB249"/>
    <mergeCell ref="BC249:BD249"/>
    <mergeCell ref="BE249:BF249"/>
    <mergeCell ref="BG249:BH249"/>
    <mergeCell ref="BI249:BJ249"/>
    <mergeCell ref="BK249:BL249"/>
    <mergeCell ref="BM249:BN249"/>
    <mergeCell ref="BO249:BQ249"/>
    <mergeCell ref="BS249:BT249"/>
    <mergeCell ref="BU249:CA249"/>
    <mergeCell ref="CB249:CH249"/>
    <mergeCell ref="B250:C250"/>
    <mergeCell ref="D250:F250"/>
    <mergeCell ref="G250:H250"/>
    <mergeCell ref="K250:L250"/>
    <mergeCell ref="M250:N250"/>
    <mergeCell ref="O250:P250"/>
    <mergeCell ref="Q250:R250"/>
    <mergeCell ref="S250:T250"/>
    <mergeCell ref="U250:V250"/>
    <mergeCell ref="W250:X250"/>
    <mergeCell ref="Y250:Z250"/>
    <mergeCell ref="AA250:AB250"/>
    <mergeCell ref="AC250:AD250"/>
    <mergeCell ref="AE250:AF250"/>
    <mergeCell ref="AG250:AH250"/>
    <mergeCell ref="AI250:AJ250"/>
    <mergeCell ref="AK250:AL250"/>
    <mergeCell ref="AM250:AN250"/>
    <mergeCell ref="AO250:AP250"/>
    <mergeCell ref="AK251:AL251"/>
    <mergeCell ref="AM251:AN251"/>
    <mergeCell ref="AO251:AP251"/>
    <mergeCell ref="AQ251:AR251"/>
    <mergeCell ref="AS251:AT251"/>
    <mergeCell ref="AU251:AV251"/>
    <mergeCell ref="AW251:AX251"/>
    <mergeCell ref="AY251:AZ251"/>
    <mergeCell ref="BA251:BB251"/>
    <mergeCell ref="BC251:BD251"/>
    <mergeCell ref="BE251:BF251"/>
    <mergeCell ref="BG251:BH251"/>
    <mergeCell ref="BI251:BJ251"/>
    <mergeCell ref="BK251:BL251"/>
    <mergeCell ref="BM251:BN251"/>
    <mergeCell ref="BO251:BQ251"/>
    <mergeCell ref="BS251:BT251"/>
    <mergeCell ref="AQ250:AR250"/>
    <mergeCell ref="AS250:AT250"/>
    <mergeCell ref="AU250:AV250"/>
    <mergeCell ref="AW250:AX250"/>
    <mergeCell ref="AY250:AZ250"/>
    <mergeCell ref="BA250:BB250"/>
    <mergeCell ref="BC250:BD250"/>
    <mergeCell ref="BE250:BF250"/>
    <mergeCell ref="BG250:BH250"/>
    <mergeCell ref="BI250:BJ250"/>
    <mergeCell ref="BK250:BL250"/>
    <mergeCell ref="BM250:BN250"/>
    <mergeCell ref="BO250:BQ250"/>
    <mergeCell ref="BS250:BT250"/>
    <mergeCell ref="BU250:CA250"/>
    <mergeCell ref="CB250:CH250"/>
    <mergeCell ref="BM252:BN252"/>
    <mergeCell ref="BO252:BQ252"/>
    <mergeCell ref="BS252:BT252"/>
    <mergeCell ref="BU252:CA252"/>
    <mergeCell ref="CB252:CH252"/>
    <mergeCell ref="B253:C253"/>
    <mergeCell ref="D253:F253"/>
    <mergeCell ref="G253:H253"/>
    <mergeCell ref="K253:L253"/>
    <mergeCell ref="M253:N253"/>
    <mergeCell ref="O253:P253"/>
    <mergeCell ref="Q253:R253"/>
    <mergeCell ref="S253:T253"/>
    <mergeCell ref="U253:V253"/>
    <mergeCell ref="W253:X253"/>
    <mergeCell ref="Y253:Z253"/>
    <mergeCell ref="AA253:AB253"/>
    <mergeCell ref="AC253:AD253"/>
    <mergeCell ref="AE253:AF253"/>
    <mergeCell ref="AG253:AH253"/>
    <mergeCell ref="AI253:AJ253"/>
    <mergeCell ref="AK253:AL253"/>
    <mergeCell ref="AM253:AN253"/>
    <mergeCell ref="AO253:AP253"/>
    <mergeCell ref="AQ253:AR253"/>
    <mergeCell ref="AS253:AT253"/>
    <mergeCell ref="AU253:AV253"/>
    <mergeCell ref="AW253:AX253"/>
    <mergeCell ref="AY253:AZ253"/>
    <mergeCell ref="BA253:BB253"/>
    <mergeCell ref="BC253:BD253"/>
    <mergeCell ref="BE253:BF253"/>
    <mergeCell ref="BU251:CA251"/>
    <mergeCell ref="CB251:CH251"/>
    <mergeCell ref="B252:C252"/>
    <mergeCell ref="D252:F252"/>
    <mergeCell ref="G252:H252"/>
    <mergeCell ref="K252:L252"/>
    <mergeCell ref="M252:N252"/>
    <mergeCell ref="O252:P252"/>
    <mergeCell ref="Q252:R252"/>
    <mergeCell ref="S252:T252"/>
    <mergeCell ref="U252:V252"/>
    <mergeCell ref="W252:X252"/>
    <mergeCell ref="Y252:Z252"/>
    <mergeCell ref="AA252:AB252"/>
    <mergeCell ref="AC252:AD252"/>
    <mergeCell ref="AE252:AF252"/>
    <mergeCell ref="AG252:AH252"/>
    <mergeCell ref="AI252:AJ252"/>
    <mergeCell ref="AK252:AL252"/>
    <mergeCell ref="AM252:AN252"/>
    <mergeCell ref="AO252:AP252"/>
    <mergeCell ref="AQ252:AR252"/>
    <mergeCell ref="AS252:AT252"/>
    <mergeCell ref="AU252:AV252"/>
    <mergeCell ref="AW252:AX252"/>
    <mergeCell ref="AY252:AZ252"/>
    <mergeCell ref="BA252:BB252"/>
    <mergeCell ref="BC252:BD252"/>
    <mergeCell ref="BE252:BF252"/>
    <mergeCell ref="BG252:BH252"/>
    <mergeCell ref="BI252:BJ252"/>
    <mergeCell ref="BK252:BL252"/>
    <mergeCell ref="BA254:BB254"/>
    <mergeCell ref="BC254:BD254"/>
    <mergeCell ref="BE254:BF254"/>
    <mergeCell ref="BG254:BH254"/>
    <mergeCell ref="BI254:BJ254"/>
    <mergeCell ref="BK254:BL254"/>
    <mergeCell ref="BM254:BN254"/>
    <mergeCell ref="BO254:BQ254"/>
    <mergeCell ref="BS254:BT254"/>
    <mergeCell ref="BU254:CA254"/>
    <mergeCell ref="CB254:CH254"/>
    <mergeCell ref="B255:C255"/>
    <mergeCell ref="D255:F255"/>
    <mergeCell ref="G255:H255"/>
    <mergeCell ref="K255:L255"/>
    <mergeCell ref="M255:N255"/>
    <mergeCell ref="O255:P255"/>
    <mergeCell ref="Q255:R255"/>
    <mergeCell ref="S255:T255"/>
    <mergeCell ref="U255:V255"/>
    <mergeCell ref="W255:X255"/>
    <mergeCell ref="Y255:Z255"/>
    <mergeCell ref="AA255:AB255"/>
    <mergeCell ref="AC255:AD255"/>
    <mergeCell ref="AE255:AF255"/>
    <mergeCell ref="AG255:AH255"/>
    <mergeCell ref="AI255:AJ255"/>
    <mergeCell ref="AK255:AL255"/>
    <mergeCell ref="AM255:AN255"/>
    <mergeCell ref="AO255:AP255"/>
    <mergeCell ref="AQ255:AR255"/>
    <mergeCell ref="AS255:AT255"/>
    <mergeCell ref="BG253:BH253"/>
    <mergeCell ref="BI253:BJ253"/>
    <mergeCell ref="BK253:BL253"/>
    <mergeCell ref="BM253:BN253"/>
    <mergeCell ref="BO253:BQ253"/>
    <mergeCell ref="BS253:BT253"/>
    <mergeCell ref="BU253:CA253"/>
    <mergeCell ref="CB253:CH253"/>
    <mergeCell ref="B254:C254"/>
    <mergeCell ref="D254:F254"/>
    <mergeCell ref="G254:H254"/>
    <mergeCell ref="K254:L254"/>
    <mergeCell ref="M254:N254"/>
    <mergeCell ref="O254:P254"/>
    <mergeCell ref="Q254:R254"/>
    <mergeCell ref="S254:T254"/>
    <mergeCell ref="U254:V254"/>
    <mergeCell ref="W254:X254"/>
    <mergeCell ref="Y254:Z254"/>
    <mergeCell ref="AA254:AB254"/>
    <mergeCell ref="AC254:AD254"/>
    <mergeCell ref="AE254:AF254"/>
    <mergeCell ref="AG254:AH254"/>
    <mergeCell ref="AI254:AJ254"/>
    <mergeCell ref="AK254:AL254"/>
    <mergeCell ref="AM254:AN254"/>
    <mergeCell ref="AO254:AP254"/>
    <mergeCell ref="AQ254:AR254"/>
    <mergeCell ref="AS254:AT254"/>
    <mergeCell ref="AU254:AV254"/>
    <mergeCell ref="AW254:AX254"/>
    <mergeCell ref="AY254:AZ254"/>
    <mergeCell ref="AO256:AP256"/>
    <mergeCell ref="AQ256:AR256"/>
    <mergeCell ref="AS256:AT256"/>
    <mergeCell ref="AU256:AV256"/>
    <mergeCell ref="AW256:AX256"/>
    <mergeCell ref="AY256:AZ256"/>
    <mergeCell ref="BA256:BB256"/>
    <mergeCell ref="BC256:BD256"/>
    <mergeCell ref="BE256:BF256"/>
    <mergeCell ref="BG256:BH256"/>
    <mergeCell ref="BI256:BJ256"/>
    <mergeCell ref="BK256:BL256"/>
    <mergeCell ref="BM256:BN256"/>
    <mergeCell ref="BO256:BQ256"/>
    <mergeCell ref="BS256:BT256"/>
    <mergeCell ref="BU256:CA256"/>
    <mergeCell ref="CB256:CH256"/>
    <mergeCell ref="AU255:AV255"/>
    <mergeCell ref="AW255:AX255"/>
    <mergeCell ref="AY255:AZ255"/>
    <mergeCell ref="BA255:BB255"/>
    <mergeCell ref="BC255:BD255"/>
    <mergeCell ref="BE255:BF255"/>
    <mergeCell ref="BG255:BH255"/>
    <mergeCell ref="BI255:BJ255"/>
    <mergeCell ref="BK255:BL255"/>
    <mergeCell ref="BM255:BN255"/>
    <mergeCell ref="BO255:BQ255"/>
    <mergeCell ref="BS255:BT255"/>
    <mergeCell ref="BU255:CA255"/>
    <mergeCell ref="CB255:CH255"/>
    <mergeCell ref="B256:C256"/>
    <mergeCell ref="D256:F256"/>
    <mergeCell ref="G256:H256"/>
    <mergeCell ref="K256:L256"/>
    <mergeCell ref="M256:N256"/>
    <mergeCell ref="O256:P256"/>
    <mergeCell ref="Q256:R256"/>
    <mergeCell ref="S256:T256"/>
    <mergeCell ref="U256:V256"/>
    <mergeCell ref="W256:X256"/>
    <mergeCell ref="Y256:Z256"/>
    <mergeCell ref="AA256:AB256"/>
    <mergeCell ref="AC256:AD256"/>
    <mergeCell ref="AE256:AF256"/>
    <mergeCell ref="AG256:AH256"/>
    <mergeCell ref="AI256:AJ256"/>
    <mergeCell ref="AK256:AL256"/>
    <mergeCell ref="AM256:AN256"/>
    <mergeCell ref="AM257:AN257"/>
    <mergeCell ref="AO257:AP257"/>
    <mergeCell ref="AQ257:AR257"/>
    <mergeCell ref="AS257:AT257"/>
    <mergeCell ref="AU257:AV257"/>
    <mergeCell ref="AW257:AX257"/>
    <mergeCell ref="AY257:AZ257"/>
    <mergeCell ref="BA257:BB257"/>
    <mergeCell ref="BC257:BD257"/>
    <mergeCell ref="BE257:BF257"/>
    <mergeCell ref="BG257:BH257"/>
    <mergeCell ref="BI257:BJ257"/>
    <mergeCell ref="BK257:BL257"/>
    <mergeCell ref="BM257:BN257"/>
    <mergeCell ref="BO257:BQ257"/>
    <mergeCell ref="BS257:BT257"/>
    <mergeCell ref="BU257:CA257"/>
    <mergeCell ref="B257:C257"/>
    <mergeCell ref="D257:F257"/>
    <mergeCell ref="G257:H257"/>
    <mergeCell ref="K257:L257"/>
    <mergeCell ref="M257:N257"/>
    <mergeCell ref="O257:P257"/>
    <mergeCell ref="Q257:R257"/>
    <mergeCell ref="S257:T257"/>
    <mergeCell ref="U257:V257"/>
    <mergeCell ref="W257:X257"/>
    <mergeCell ref="Y257:Z257"/>
    <mergeCell ref="AA257:AB257"/>
    <mergeCell ref="AC257:AD257"/>
    <mergeCell ref="AE257:AF257"/>
    <mergeCell ref="AG257:AH257"/>
    <mergeCell ref="AI257:AJ257"/>
    <mergeCell ref="AK257:AL257"/>
    <mergeCell ref="BO258:BQ258"/>
    <mergeCell ref="BS258:BT258"/>
    <mergeCell ref="BU258:CA258"/>
    <mergeCell ref="CB258:CH258"/>
    <mergeCell ref="B259:C259"/>
    <mergeCell ref="D259:F259"/>
    <mergeCell ref="G259:H259"/>
    <mergeCell ref="K259:L259"/>
    <mergeCell ref="M259:N259"/>
    <mergeCell ref="O259:P259"/>
    <mergeCell ref="Q259:R259"/>
    <mergeCell ref="S259:T259"/>
    <mergeCell ref="U259:V259"/>
    <mergeCell ref="W259:X259"/>
    <mergeCell ref="Y259:Z259"/>
    <mergeCell ref="AA259:AB259"/>
    <mergeCell ref="AC259:AD259"/>
    <mergeCell ref="AE259:AF259"/>
    <mergeCell ref="AG259:AH259"/>
    <mergeCell ref="AI259:AJ259"/>
    <mergeCell ref="AK259:AL259"/>
    <mergeCell ref="AM259:AN259"/>
    <mergeCell ref="AO259:AP259"/>
    <mergeCell ref="AQ259:AR259"/>
    <mergeCell ref="AS259:AT259"/>
    <mergeCell ref="AU259:AV259"/>
    <mergeCell ref="AW259:AX259"/>
    <mergeCell ref="AY259:AZ259"/>
    <mergeCell ref="BA259:BB259"/>
    <mergeCell ref="BC259:BD259"/>
    <mergeCell ref="BE259:BF259"/>
    <mergeCell ref="BG259:BH259"/>
    <mergeCell ref="CB257:CH257"/>
    <mergeCell ref="B258:C258"/>
    <mergeCell ref="D258:F258"/>
    <mergeCell ref="G258:H258"/>
    <mergeCell ref="K258:L258"/>
    <mergeCell ref="M258:N258"/>
    <mergeCell ref="O258:P258"/>
    <mergeCell ref="Q258:R258"/>
    <mergeCell ref="S258:T258"/>
    <mergeCell ref="U258:V258"/>
    <mergeCell ref="W258:X258"/>
    <mergeCell ref="Y258:Z258"/>
    <mergeCell ref="AA258:AB258"/>
    <mergeCell ref="AC258:AD258"/>
    <mergeCell ref="AE258:AF258"/>
    <mergeCell ref="AG258:AH258"/>
    <mergeCell ref="AI258:AJ258"/>
    <mergeCell ref="AK258:AL258"/>
    <mergeCell ref="AM258:AN258"/>
    <mergeCell ref="AO258:AP258"/>
    <mergeCell ref="AQ258:AR258"/>
    <mergeCell ref="AS258:AT258"/>
    <mergeCell ref="AU258:AV258"/>
    <mergeCell ref="AW258:AX258"/>
    <mergeCell ref="AY258:AZ258"/>
    <mergeCell ref="BA258:BB258"/>
    <mergeCell ref="BC258:BD258"/>
    <mergeCell ref="BE258:BF258"/>
    <mergeCell ref="BG258:BH258"/>
    <mergeCell ref="BI258:BJ258"/>
    <mergeCell ref="BK258:BL258"/>
    <mergeCell ref="BM258:BN258"/>
    <mergeCell ref="BC260:BD260"/>
    <mergeCell ref="BE260:BF260"/>
    <mergeCell ref="BG260:BH260"/>
    <mergeCell ref="BI260:BJ260"/>
    <mergeCell ref="BK260:BL260"/>
    <mergeCell ref="BM260:BN260"/>
    <mergeCell ref="BO260:BQ260"/>
    <mergeCell ref="BS260:BT260"/>
    <mergeCell ref="BU260:CA260"/>
    <mergeCell ref="CB260:CH260"/>
    <mergeCell ref="B261:C261"/>
    <mergeCell ref="D261:F261"/>
    <mergeCell ref="G261:H261"/>
    <mergeCell ref="K261:L261"/>
    <mergeCell ref="M261:N261"/>
    <mergeCell ref="O261:P261"/>
    <mergeCell ref="Q261:R261"/>
    <mergeCell ref="S261:T261"/>
    <mergeCell ref="U261:V261"/>
    <mergeCell ref="W261:X261"/>
    <mergeCell ref="Y261:Z261"/>
    <mergeCell ref="AA261:AB261"/>
    <mergeCell ref="AC261:AD261"/>
    <mergeCell ref="AE261:AF261"/>
    <mergeCell ref="AG261:AH261"/>
    <mergeCell ref="AI261:AJ261"/>
    <mergeCell ref="AK261:AL261"/>
    <mergeCell ref="AM261:AN261"/>
    <mergeCell ref="AO261:AP261"/>
    <mergeCell ref="AQ261:AR261"/>
    <mergeCell ref="AS261:AT261"/>
    <mergeCell ref="AU261:AV261"/>
    <mergeCell ref="BI259:BJ259"/>
    <mergeCell ref="BK259:BL259"/>
    <mergeCell ref="BM259:BN259"/>
    <mergeCell ref="BO259:BQ259"/>
    <mergeCell ref="BS259:BT259"/>
    <mergeCell ref="BU259:CA259"/>
    <mergeCell ref="CB259:CH259"/>
    <mergeCell ref="B260:C260"/>
    <mergeCell ref="D260:F260"/>
    <mergeCell ref="G260:H260"/>
    <mergeCell ref="K260:L260"/>
    <mergeCell ref="M260:N260"/>
    <mergeCell ref="O260:P260"/>
    <mergeCell ref="Q260:R260"/>
    <mergeCell ref="S260:T260"/>
    <mergeCell ref="U260:V260"/>
    <mergeCell ref="W260:X260"/>
    <mergeCell ref="Y260:Z260"/>
    <mergeCell ref="AA260:AB260"/>
    <mergeCell ref="AC260:AD260"/>
    <mergeCell ref="AE260:AF260"/>
    <mergeCell ref="AG260:AH260"/>
    <mergeCell ref="AI260:AJ260"/>
    <mergeCell ref="AK260:AL260"/>
    <mergeCell ref="AM260:AN260"/>
    <mergeCell ref="AO260:AP260"/>
    <mergeCell ref="AQ260:AR260"/>
    <mergeCell ref="AS260:AT260"/>
    <mergeCell ref="AU260:AV260"/>
    <mergeCell ref="AW260:AX260"/>
    <mergeCell ref="AY260:AZ260"/>
    <mergeCell ref="BA260:BB260"/>
    <mergeCell ref="B263:C263"/>
    <mergeCell ref="D263:F263"/>
    <mergeCell ref="G263:H263"/>
    <mergeCell ref="K263:L263"/>
    <mergeCell ref="M263:N263"/>
    <mergeCell ref="O263:P263"/>
    <mergeCell ref="Q263:R263"/>
    <mergeCell ref="S263:T263"/>
    <mergeCell ref="U263:V263"/>
    <mergeCell ref="W263:X263"/>
    <mergeCell ref="Y263:Z263"/>
    <mergeCell ref="AA263:AB263"/>
    <mergeCell ref="AC263:AD263"/>
    <mergeCell ref="AE263:AF263"/>
    <mergeCell ref="AG263:AH263"/>
    <mergeCell ref="AI263:AJ263"/>
    <mergeCell ref="AW261:AX261"/>
    <mergeCell ref="AY261:AZ261"/>
    <mergeCell ref="BA261:BB261"/>
    <mergeCell ref="BC261:BD261"/>
    <mergeCell ref="BE261:BF261"/>
    <mergeCell ref="BG261:BH261"/>
    <mergeCell ref="BI261:BJ261"/>
    <mergeCell ref="BK261:BL261"/>
    <mergeCell ref="BM261:BN261"/>
    <mergeCell ref="BO261:BQ261"/>
    <mergeCell ref="BS261:BT261"/>
    <mergeCell ref="BU261:CA261"/>
    <mergeCell ref="CB261:CH261"/>
    <mergeCell ref="B262:C262"/>
    <mergeCell ref="D262:F262"/>
    <mergeCell ref="G262:H262"/>
    <mergeCell ref="K262:L262"/>
    <mergeCell ref="M262:N262"/>
    <mergeCell ref="O262:P262"/>
    <mergeCell ref="Q262:R262"/>
    <mergeCell ref="S262:T262"/>
    <mergeCell ref="U262:V262"/>
    <mergeCell ref="W262:X262"/>
    <mergeCell ref="Y262:Z262"/>
    <mergeCell ref="AA262:AB262"/>
    <mergeCell ref="AC262:AD262"/>
    <mergeCell ref="AE262:AF262"/>
    <mergeCell ref="AG262:AH262"/>
    <mergeCell ref="AI262:AJ262"/>
    <mergeCell ref="AK262:AL262"/>
    <mergeCell ref="AM262:AN262"/>
    <mergeCell ref="AO262:AP262"/>
    <mergeCell ref="AK263:AL263"/>
    <mergeCell ref="AM263:AN263"/>
    <mergeCell ref="AO263:AP263"/>
    <mergeCell ref="AQ263:AR263"/>
    <mergeCell ref="AS263:AT263"/>
    <mergeCell ref="AU263:AV263"/>
    <mergeCell ref="AW263:AX263"/>
    <mergeCell ref="AY263:AZ263"/>
    <mergeCell ref="BA263:BB263"/>
    <mergeCell ref="BC263:BD263"/>
    <mergeCell ref="BE263:BF263"/>
    <mergeCell ref="BG263:BH263"/>
    <mergeCell ref="BI263:BJ263"/>
    <mergeCell ref="BK263:BL263"/>
    <mergeCell ref="BM263:BN263"/>
    <mergeCell ref="BO263:BQ263"/>
    <mergeCell ref="BS263:BT263"/>
    <mergeCell ref="AQ262:AR262"/>
    <mergeCell ref="AS262:AT262"/>
    <mergeCell ref="AU262:AV262"/>
    <mergeCell ref="AW262:AX262"/>
    <mergeCell ref="AY262:AZ262"/>
    <mergeCell ref="BA262:BB262"/>
    <mergeCell ref="BC262:BD262"/>
    <mergeCell ref="BE262:BF262"/>
    <mergeCell ref="BG262:BH262"/>
    <mergeCell ref="BI262:BJ262"/>
    <mergeCell ref="BK262:BL262"/>
    <mergeCell ref="BM262:BN262"/>
    <mergeCell ref="BO262:BQ262"/>
    <mergeCell ref="BS262:BT262"/>
    <mergeCell ref="BU262:CA262"/>
    <mergeCell ref="CB262:CH262"/>
    <mergeCell ref="BM264:BN264"/>
    <mergeCell ref="BO264:BQ264"/>
    <mergeCell ref="BS264:BT264"/>
    <mergeCell ref="BU264:CA264"/>
    <mergeCell ref="CB264:CH264"/>
    <mergeCell ref="B265:C265"/>
    <mergeCell ref="D265:F265"/>
    <mergeCell ref="G265:H265"/>
    <mergeCell ref="K265:L265"/>
    <mergeCell ref="M265:N265"/>
    <mergeCell ref="O265:P265"/>
    <mergeCell ref="Q265:R265"/>
    <mergeCell ref="S265:T265"/>
    <mergeCell ref="U265:V265"/>
    <mergeCell ref="W265:X265"/>
    <mergeCell ref="Y265:Z265"/>
    <mergeCell ref="AA265:AB265"/>
    <mergeCell ref="AC265:AD265"/>
    <mergeCell ref="AE265:AF265"/>
    <mergeCell ref="AG265:AH265"/>
    <mergeCell ref="AI265:AJ265"/>
    <mergeCell ref="AK265:AL265"/>
    <mergeCell ref="AM265:AN265"/>
    <mergeCell ref="AO265:AP265"/>
    <mergeCell ref="AQ265:AR265"/>
    <mergeCell ref="AS265:AT265"/>
    <mergeCell ref="AU265:AV265"/>
    <mergeCell ref="AW265:AX265"/>
    <mergeCell ref="AY265:AZ265"/>
    <mergeCell ref="BA265:BB265"/>
    <mergeCell ref="BC265:BD265"/>
    <mergeCell ref="BE265:BF265"/>
    <mergeCell ref="BU263:CA263"/>
    <mergeCell ref="CB263:CH263"/>
    <mergeCell ref="B264:C264"/>
    <mergeCell ref="D264:F264"/>
    <mergeCell ref="G264:H264"/>
    <mergeCell ref="K264:L264"/>
    <mergeCell ref="M264:N264"/>
    <mergeCell ref="O264:P264"/>
    <mergeCell ref="Q264:R264"/>
    <mergeCell ref="S264:T264"/>
    <mergeCell ref="U264:V264"/>
    <mergeCell ref="W264:X264"/>
    <mergeCell ref="Y264:Z264"/>
    <mergeCell ref="AA264:AB264"/>
    <mergeCell ref="AC264:AD264"/>
    <mergeCell ref="AE264:AF264"/>
    <mergeCell ref="AG264:AH264"/>
    <mergeCell ref="AI264:AJ264"/>
    <mergeCell ref="AK264:AL264"/>
    <mergeCell ref="AM264:AN264"/>
    <mergeCell ref="AO264:AP264"/>
    <mergeCell ref="AQ264:AR264"/>
    <mergeCell ref="AS264:AT264"/>
    <mergeCell ref="AU264:AV264"/>
    <mergeCell ref="AW264:AX264"/>
    <mergeCell ref="AY264:AZ264"/>
    <mergeCell ref="BA264:BB264"/>
    <mergeCell ref="BC264:BD264"/>
    <mergeCell ref="BE264:BF264"/>
    <mergeCell ref="BG264:BH264"/>
    <mergeCell ref="BI264:BJ264"/>
    <mergeCell ref="BK264:BL264"/>
    <mergeCell ref="BA266:BB266"/>
    <mergeCell ref="BC266:BD266"/>
    <mergeCell ref="BE266:BF266"/>
    <mergeCell ref="BG266:BH266"/>
    <mergeCell ref="BI266:BJ266"/>
    <mergeCell ref="BK266:BL266"/>
    <mergeCell ref="BM266:BN266"/>
    <mergeCell ref="BO266:BQ266"/>
    <mergeCell ref="BS266:BT266"/>
    <mergeCell ref="BU266:CA266"/>
    <mergeCell ref="CB266:CH266"/>
    <mergeCell ref="B267:C267"/>
    <mergeCell ref="D267:F267"/>
    <mergeCell ref="G267:H267"/>
    <mergeCell ref="K267:L267"/>
    <mergeCell ref="M267:N267"/>
    <mergeCell ref="O267:P267"/>
    <mergeCell ref="Q267:R267"/>
    <mergeCell ref="S267:T267"/>
    <mergeCell ref="U267:V267"/>
    <mergeCell ref="W267:X267"/>
    <mergeCell ref="Y267:Z267"/>
    <mergeCell ref="AA267:AB267"/>
    <mergeCell ref="AC267:AD267"/>
    <mergeCell ref="AE267:AF267"/>
    <mergeCell ref="AG267:AH267"/>
    <mergeCell ref="AI267:AJ267"/>
    <mergeCell ref="AK267:AL267"/>
    <mergeCell ref="AM267:AN267"/>
    <mergeCell ref="AO267:AP267"/>
    <mergeCell ref="AQ267:AR267"/>
    <mergeCell ref="AS267:AT267"/>
    <mergeCell ref="BG265:BH265"/>
    <mergeCell ref="BI265:BJ265"/>
    <mergeCell ref="BK265:BL265"/>
    <mergeCell ref="BM265:BN265"/>
    <mergeCell ref="BO265:BQ265"/>
    <mergeCell ref="BS265:BT265"/>
    <mergeCell ref="BU265:CA265"/>
    <mergeCell ref="CB265:CH265"/>
    <mergeCell ref="B266:C266"/>
    <mergeCell ref="D266:F266"/>
    <mergeCell ref="G266:H266"/>
    <mergeCell ref="K266:L266"/>
    <mergeCell ref="M266:N266"/>
    <mergeCell ref="O266:P266"/>
    <mergeCell ref="Q266:R266"/>
    <mergeCell ref="S266:T266"/>
    <mergeCell ref="U266:V266"/>
    <mergeCell ref="W266:X266"/>
    <mergeCell ref="Y266:Z266"/>
    <mergeCell ref="AA266:AB266"/>
    <mergeCell ref="AC266:AD266"/>
    <mergeCell ref="AE266:AF266"/>
    <mergeCell ref="AG266:AH266"/>
    <mergeCell ref="AI266:AJ266"/>
    <mergeCell ref="AK266:AL266"/>
    <mergeCell ref="AM266:AN266"/>
    <mergeCell ref="AO266:AP266"/>
    <mergeCell ref="AQ266:AR266"/>
    <mergeCell ref="AS266:AT266"/>
    <mergeCell ref="AU266:AV266"/>
    <mergeCell ref="AW266:AX266"/>
    <mergeCell ref="AY266:AZ266"/>
    <mergeCell ref="AO268:AP268"/>
    <mergeCell ref="AQ268:AR268"/>
    <mergeCell ref="AS268:AT268"/>
    <mergeCell ref="AU268:AV268"/>
    <mergeCell ref="AW268:AX268"/>
    <mergeCell ref="AY268:AZ268"/>
    <mergeCell ref="BA268:BB268"/>
    <mergeCell ref="BC268:BD268"/>
    <mergeCell ref="BE268:BF268"/>
    <mergeCell ref="BG268:BH268"/>
    <mergeCell ref="BI268:BJ268"/>
    <mergeCell ref="BK268:BL268"/>
    <mergeCell ref="BM268:BN268"/>
    <mergeCell ref="BO268:BQ268"/>
    <mergeCell ref="BS268:BT268"/>
    <mergeCell ref="BU268:CA268"/>
    <mergeCell ref="CB268:CH268"/>
    <mergeCell ref="AU267:AV267"/>
    <mergeCell ref="AW267:AX267"/>
    <mergeCell ref="AY267:AZ267"/>
    <mergeCell ref="BA267:BB267"/>
    <mergeCell ref="BC267:BD267"/>
    <mergeCell ref="BE267:BF267"/>
    <mergeCell ref="BG267:BH267"/>
    <mergeCell ref="BI267:BJ267"/>
    <mergeCell ref="BK267:BL267"/>
    <mergeCell ref="BM267:BN267"/>
    <mergeCell ref="BO267:BQ267"/>
    <mergeCell ref="BS267:BT267"/>
    <mergeCell ref="BU267:CA267"/>
    <mergeCell ref="CB267:CH267"/>
    <mergeCell ref="B268:C268"/>
    <mergeCell ref="D268:F268"/>
    <mergeCell ref="G268:H268"/>
    <mergeCell ref="K268:L268"/>
    <mergeCell ref="M268:N268"/>
    <mergeCell ref="O268:P268"/>
    <mergeCell ref="Q268:R268"/>
    <mergeCell ref="S268:T268"/>
    <mergeCell ref="U268:V268"/>
    <mergeCell ref="W268:X268"/>
    <mergeCell ref="Y268:Z268"/>
    <mergeCell ref="AA268:AB268"/>
    <mergeCell ref="AC268:AD268"/>
    <mergeCell ref="AE268:AF268"/>
    <mergeCell ref="AG268:AH268"/>
    <mergeCell ref="AI268:AJ268"/>
    <mergeCell ref="AK268:AL268"/>
    <mergeCell ref="AM268:AN268"/>
    <mergeCell ref="AM269:AN269"/>
    <mergeCell ref="AO269:AP269"/>
    <mergeCell ref="AQ269:AR269"/>
    <mergeCell ref="AS269:AT269"/>
    <mergeCell ref="AU269:AV269"/>
    <mergeCell ref="AW269:AX269"/>
    <mergeCell ref="AY269:AZ269"/>
    <mergeCell ref="BA269:BB269"/>
    <mergeCell ref="BC269:BD269"/>
    <mergeCell ref="BE269:BF269"/>
    <mergeCell ref="BG269:BH269"/>
    <mergeCell ref="BI269:BJ269"/>
    <mergeCell ref="BK269:BL269"/>
    <mergeCell ref="BM269:BN269"/>
    <mergeCell ref="BO269:BQ269"/>
    <mergeCell ref="BS269:BT269"/>
    <mergeCell ref="BU269:CA269"/>
    <mergeCell ref="B269:C269"/>
    <mergeCell ref="D269:F269"/>
    <mergeCell ref="G269:H269"/>
    <mergeCell ref="K269:L269"/>
    <mergeCell ref="M269:N269"/>
    <mergeCell ref="O269:P269"/>
    <mergeCell ref="Q269:R269"/>
    <mergeCell ref="S269:T269"/>
    <mergeCell ref="U269:V269"/>
    <mergeCell ref="W269:X269"/>
    <mergeCell ref="Y269:Z269"/>
    <mergeCell ref="AA269:AB269"/>
    <mergeCell ref="AC269:AD269"/>
    <mergeCell ref="AE269:AF269"/>
    <mergeCell ref="AG269:AH269"/>
    <mergeCell ref="AI269:AJ269"/>
    <mergeCell ref="AK269:AL269"/>
    <mergeCell ref="BO270:BQ270"/>
    <mergeCell ref="BS270:BT270"/>
    <mergeCell ref="BU270:CA270"/>
    <mergeCell ref="CB270:CH270"/>
    <mergeCell ref="B271:C271"/>
    <mergeCell ref="D271:F271"/>
    <mergeCell ref="G271:H271"/>
    <mergeCell ref="K271:L271"/>
    <mergeCell ref="M271:N271"/>
    <mergeCell ref="O271:P271"/>
    <mergeCell ref="Q271:R271"/>
    <mergeCell ref="S271:T271"/>
    <mergeCell ref="U271:V271"/>
    <mergeCell ref="W271:X271"/>
    <mergeCell ref="Y271:Z271"/>
    <mergeCell ref="AA271:AB271"/>
    <mergeCell ref="AC271:AD271"/>
    <mergeCell ref="AE271:AF271"/>
    <mergeCell ref="AG271:AH271"/>
    <mergeCell ref="AI271:AJ271"/>
    <mergeCell ref="AK271:AL271"/>
    <mergeCell ref="AM271:AN271"/>
    <mergeCell ref="AO271:AP271"/>
    <mergeCell ref="AQ271:AR271"/>
    <mergeCell ref="AS271:AT271"/>
    <mergeCell ref="AU271:AV271"/>
    <mergeCell ref="AW271:AX271"/>
    <mergeCell ref="AY271:AZ271"/>
    <mergeCell ref="BA271:BB271"/>
    <mergeCell ref="BC271:BD271"/>
    <mergeCell ref="BE271:BF271"/>
    <mergeCell ref="BG271:BH271"/>
    <mergeCell ref="CB269:CH269"/>
    <mergeCell ref="B270:C270"/>
    <mergeCell ref="D270:F270"/>
    <mergeCell ref="G270:H270"/>
    <mergeCell ref="K270:L270"/>
    <mergeCell ref="M270:N270"/>
    <mergeCell ref="O270:P270"/>
    <mergeCell ref="Q270:R270"/>
    <mergeCell ref="S270:T270"/>
    <mergeCell ref="U270:V270"/>
    <mergeCell ref="W270:X270"/>
    <mergeCell ref="Y270:Z270"/>
    <mergeCell ref="AA270:AB270"/>
    <mergeCell ref="AC270:AD270"/>
    <mergeCell ref="AE270:AF270"/>
    <mergeCell ref="AG270:AH270"/>
    <mergeCell ref="AI270:AJ270"/>
    <mergeCell ref="AK270:AL270"/>
    <mergeCell ref="AM270:AN270"/>
    <mergeCell ref="AO270:AP270"/>
    <mergeCell ref="AQ270:AR270"/>
    <mergeCell ref="AS270:AT270"/>
    <mergeCell ref="AU270:AV270"/>
    <mergeCell ref="AW270:AX270"/>
    <mergeCell ref="AY270:AZ270"/>
    <mergeCell ref="BA270:BB270"/>
    <mergeCell ref="BC270:BD270"/>
    <mergeCell ref="BE270:BF270"/>
    <mergeCell ref="BG270:BH270"/>
    <mergeCell ref="BI270:BJ270"/>
    <mergeCell ref="BK270:BL270"/>
    <mergeCell ref="BM270:BN270"/>
    <mergeCell ref="BC272:BD272"/>
    <mergeCell ref="BE272:BF272"/>
    <mergeCell ref="BG272:BH272"/>
    <mergeCell ref="BI272:BJ272"/>
    <mergeCell ref="BK272:BL272"/>
    <mergeCell ref="BM272:BN272"/>
    <mergeCell ref="BO272:BQ272"/>
    <mergeCell ref="BS272:BT272"/>
    <mergeCell ref="BU272:CA272"/>
    <mergeCell ref="CB272:CH272"/>
    <mergeCell ref="B273:C273"/>
    <mergeCell ref="D273:F273"/>
    <mergeCell ref="G273:H273"/>
    <mergeCell ref="K273:L273"/>
    <mergeCell ref="M273:N273"/>
    <mergeCell ref="O273:P273"/>
    <mergeCell ref="Q273:R273"/>
    <mergeCell ref="S273:T273"/>
    <mergeCell ref="U273:V273"/>
    <mergeCell ref="W273:X273"/>
    <mergeCell ref="Y273:Z273"/>
    <mergeCell ref="AA273:AB273"/>
    <mergeCell ref="AC273:AD273"/>
    <mergeCell ref="AE273:AF273"/>
    <mergeCell ref="AG273:AH273"/>
    <mergeCell ref="AI273:AJ273"/>
    <mergeCell ref="AK273:AL273"/>
    <mergeCell ref="AM273:AN273"/>
    <mergeCell ref="AO273:AP273"/>
    <mergeCell ref="AQ273:AR273"/>
    <mergeCell ref="AS273:AT273"/>
    <mergeCell ref="AU273:AV273"/>
    <mergeCell ref="BI271:BJ271"/>
    <mergeCell ref="BK271:BL271"/>
    <mergeCell ref="BM271:BN271"/>
    <mergeCell ref="BO271:BQ271"/>
    <mergeCell ref="BS271:BT271"/>
    <mergeCell ref="BU271:CA271"/>
    <mergeCell ref="CB271:CH271"/>
    <mergeCell ref="B272:C272"/>
    <mergeCell ref="D272:F272"/>
    <mergeCell ref="G272:H272"/>
    <mergeCell ref="K272:L272"/>
    <mergeCell ref="M272:N272"/>
    <mergeCell ref="O272:P272"/>
    <mergeCell ref="Q272:R272"/>
    <mergeCell ref="S272:T272"/>
    <mergeCell ref="U272:V272"/>
    <mergeCell ref="W272:X272"/>
    <mergeCell ref="Y272:Z272"/>
    <mergeCell ref="AA272:AB272"/>
    <mergeCell ref="AC272:AD272"/>
    <mergeCell ref="AE272:AF272"/>
    <mergeCell ref="AG272:AH272"/>
    <mergeCell ref="AI272:AJ272"/>
    <mergeCell ref="AK272:AL272"/>
    <mergeCell ref="AM272:AN272"/>
    <mergeCell ref="AO272:AP272"/>
    <mergeCell ref="AQ272:AR272"/>
    <mergeCell ref="AS272:AT272"/>
    <mergeCell ref="AU272:AV272"/>
    <mergeCell ref="AW272:AX272"/>
    <mergeCell ref="AY272:AZ272"/>
    <mergeCell ref="BA272:BB272"/>
    <mergeCell ref="B275:C275"/>
    <mergeCell ref="D275:F275"/>
    <mergeCell ref="G275:H275"/>
    <mergeCell ref="K275:L275"/>
    <mergeCell ref="M275:N275"/>
    <mergeCell ref="O275:P275"/>
    <mergeCell ref="Q275:R275"/>
    <mergeCell ref="S275:T275"/>
    <mergeCell ref="U275:V275"/>
    <mergeCell ref="W275:X275"/>
    <mergeCell ref="Y275:Z275"/>
    <mergeCell ref="AA275:AB275"/>
    <mergeCell ref="AC275:AD275"/>
    <mergeCell ref="AE275:AF275"/>
    <mergeCell ref="AG275:AH275"/>
    <mergeCell ref="AI275:AJ275"/>
    <mergeCell ref="AW273:AX273"/>
    <mergeCell ref="AY273:AZ273"/>
    <mergeCell ref="BA273:BB273"/>
    <mergeCell ref="BC273:BD273"/>
    <mergeCell ref="BE273:BF273"/>
    <mergeCell ref="BG273:BH273"/>
    <mergeCell ref="BI273:BJ273"/>
    <mergeCell ref="BK273:BL273"/>
    <mergeCell ref="BM273:BN273"/>
    <mergeCell ref="BO273:BQ273"/>
    <mergeCell ref="BS273:BT273"/>
    <mergeCell ref="BU273:CA273"/>
    <mergeCell ref="CB273:CH273"/>
    <mergeCell ref="B274:C274"/>
    <mergeCell ref="D274:F274"/>
    <mergeCell ref="G274:H274"/>
    <mergeCell ref="K274:L274"/>
    <mergeCell ref="M274:N274"/>
    <mergeCell ref="O274:P274"/>
    <mergeCell ref="Q274:R274"/>
    <mergeCell ref="S274:T274"/>
    <mergeCell ref="U274:V274"/>
    <mergeCell ref="W274:X274"/>
    <mergeCell ref="Y274:Z274"/>
    <mergeCell ref="AA274:AB274"/>
    <mergeCell ref="AC274:AD274"/>
    <mergeCell ref="AE274:AF274"/>
    <mergeCell ref="AG274:AH274"/>
    <mergeCell ref="AI274:AJ274"/>
    <mergeCell ref="AK274:AL274"/>
    <mergeCell ref="AM274:AN274"/>
    <mergeCell ref="AO274:AP274"/>
    <mergeCell ref="AK275:AL275"/>
    <mergeCell ref="AM275:AN275"/>
    <mergeCell ref="AO275:AP275"/>
    <mergeCell ref="AQ275:AR275"/>
    <mergeCell ref="AS275:AT275"/>
    <mergeCell ref="AU275:AV275"/>
    <mergeCell ref="AW275:AX275"/>
    <mergeCell ref="AY275:AZ275"/>
    <mergeCell ref="BA275:BB275"/>
    <mergeCell ref="BC275:BD275"/>
    <mergeCell ref="BE275:BF275"/>
    <mergeCell ref="BG275:BH275"/>
    <mergeCell ref="BI275:BJ275"/>
    <mergeCell ref="BK275:BL275"/>
    <mergeCell ref="BM275:BN275"/>
    <mergeCell ref="BO275:BQ275"/>
    <mergeCell ref="BS275:BT275"/>
    <mergeCell ref="AQ274:AR274"/>
    <mergeCell ref="AS274:AT274"/>
    <mergeCell ref="AU274:AV274"/>
    <mergeCell ref="AW274:AX274"/>
    <mergeCell ref="AY274:AZ274"/>
    <mergeCell ref="BA274:BB274"/>
    <mergeCell ref="BC274:BD274"/>
    <mergeCell ref="BE274:BF274"/>
    <mergeCell ref="BG274:BH274"/>
    <mergeCell ref="BI274:BJ274"/>
    <mergeCell ref="BK274:BL274"/>
    <mergeCell ref="BM274:BN274"/>
    <mergeCell ref="BO274:BQ274"/>
    <mergeCell ref="BS274:BT274"/>
    <mergeCell ref="BU274:CA274"/>
    <mergeCell ref="CB274:CH274"/>
    <mergeCell ref="BM276:BN276"/>
    <mergeCell ref="BO276:BQ276"/>
    <mergeCell ref="BS276:BT276"/>
    <mergeCell ref="BU276:CA276"/>
    <mergeCell ref="CB276:CH276"/>
    <mergeCell ref="B277:C277"/>
    <mergeCell ref="D277:F277"/>
    <mergeCell ref="G277:H277"/>
    <mergeCell ref="K277:L277"/>
    <mergeCell ref="M277:N277"/>
    <mergeCell ref="O277:P277"/>
    <mergeCell ref="Q277:R277"/>
    <mergeCell ref="S277:T277"/>
    <mergeCell ref="U277:V277"/>
    <mergeCell ref="W277:X277"/>
    <mergeCell ref="Y277:Z277"/>
    <mergeCell ref="AA277:AB277"/>
    <mergeCell ref="AC277:AD277"/>
    <mergeCell ref="AE277:AF277"/>
    <mergeCell ref="AG277:AH277"/>
    <mergeCell ref="AI277:AJ277"/>
    <mergeCell ref="AK277:AL277"/>
    <mergeCell ref="AM277:AN277"/>
    <mergeCell ref="AO277:AP277"/>
    <mergeCell ref="AQ277:AR277"/>
    <mergeCell ref="AS277:AT277"/>
    <mergeCell ref="AU277:AV277"/>
    <mergeCell ref="AW277:AX277"/>
    <mergeCell ref="AY277:AZ277"/>
    <mergeCell ref="BA277:BB277"/>
    <mergeCell ref="BC277:BD277"/>
    <mergeCell ref="BE277:BF277"/>
    <mergeCell ref="BU275:CA275"/>
    <mergeCell ref="CB275:CH275"/>
    <mergeCell ref="B276:C276"/>
    <mergeCell ref="D276:F276"/>
    <mergeCell ref="G276:H276"/>
    <mergeCell ref="K276:L276"/>
    <mergeCell ref="M276:N276"/>
    <mergeCell ref="O276:P276"/>
    <mergeCell ref="Q276:R276"/>
    <mergeCell ref="S276:T276"/>
    <mergeCell ref="U276:V276"/>
    <mergeCell ref="W276:X276"/>
    <mergeCell ref="Y276:Z276"/>
    <mergeCell ref="AA276:AB276"/>
    <mergeCell ref="AC276:AD276"/>
    <mergeCell ref="AE276:AF276"/>
    <mergeCell ref="AG276:AH276"/>
    <mergeCell ref="AI276:AJ276"/>
    <mergeCell ref="AK276:AL276"/>
    <mergeCell ref="AM276:AN276"/>
    <mergeCell ref="AO276:AP276"/>
    <mergeCell ref="AQ276:AR276"/>
    <mergeCell ref="AS276:AT276"/>
    <mergeCell ref="AU276:AV276"/>
    <mergeCell ref="AW276:AX276"/>
    <mergeCell ref="AY276:AZ276"/>
    <mergeCell ref="BA276:BB276"/>
    <mergeCell ref="BC276:BD276"/>
    <mergeCell ref="BE276:BF276"/>
    <mergeCell ref="BG276:BH276"/>
    <mergeCell ref="BI276:BJ276"/>
    <mergeCell ref="BK276:BL276"/>
    <mergeCell ref="BA278:BB278"/>
    <mergeCell ref="BC278:BD278"/>
    <mergeCell ref="BE278:BF278"/>
    <mergeCell ref="BG278:BH278"/>
    <mergeCell ref="BI278:BJ278"/>
    <mergeCell ref="BK278:BL278"/>
    <mergeCell ref="BM278:BN278"/>
    <mergeCell ref="BO278:BQ278"/>
    <mergeCell ref="BS278:BT278"/>
    <mergeCell ref="BU278:CA278"/>
    <mergeCell ref="CB278:CH278"/>
    <mergeCell ref="B279:C279"/>
    <mergeCell ref="D279:F279"/>
    <mergeCell ref="G279:H279"/>
    <mergeCell ref="K279:L279"/>
    <mergeCell ref="M279:N279"/>
    <mergeCell ref="O279:P279"/>
    <mergeCell ref="Q279:R279"/>
    <mergeCell ref="S279:T279"/>
    <mergeCell ref="U279:V279"/>
    <mergeCell ref="W279:X279"/>
    <mergeCell ref="Y279:Z279"/>
    <mergeCell ref="AA279:AB279"/>
    <mergeCell ref="AC279:AD279"/>
    <mergeCell ref="AE279:AF279"/>
    <mergeCell ref="AG279:AH279"/>
    <mergeCell ref="AI279:AJ279"/>
    <mergeCell ref="AK279:AL279"/>
    <mergeCell ref="AM279:AN279"/>
    <mergeCell ref="AO279:AP279"/>
    <mergeCell ref="AQ279:AR279"/>
    <mergeCell ref="AS279:AT279"/>
    <mergeCell ref="BG277:BH277"/>
    <mergeCell ref="BI277:BJ277"/>
    <mergeCell ref="BK277:BL277"/>
    <mergeCell ref="BM277:BN277"/>
    <mergeCell ref="BO277:BQ277"/>
    <mergeCell ref="BS277:BT277"/>
    <mergeCell ref="BU277:CA277"/>
    <mergeCell ref="CB277:CH277"/>
    <mergeCell ref="B278:C278"/>
    <mergeCell ref="D278:F278"/>
    <mergeCell ref="G278:H278"/>
    <mergeCell ref="K278:L278"/>
    <mergeCell ref="M278:N278"/>
    <mergeCell ref="O278:P278"/>
    <mergeCell ref="Q278:R278"/>
    <mergeCell ref="S278:T278"/>
    <mergeCell ref="U278:V278"/>
    <mergeCell ref="W278:X278"/>
    <mergeCell ref="Y278:Z278"/>
    <mergeCell ref="AA278:AB278"/>
    <mergeCell ref="AC278:AD278"/>
    <mergeCell ref="AE278:AF278"/>
    <mergeCell ref="AG278:AH278"/>
    <mergeCell ref="AI278:AJ278"/>
    <mergeCell ref="AK278:AL278"/>
    <mergeCell ref="AM278:AN278"/>
    <mergeCell ref="AO278:AP278"/>
    <mergeCell ref="AQ278:AR278"/>
    <mergeCell ref="AS278:AT278"/>
    <mergeCell ref="AU278:AV278"/>
    <mergeCell ref="AW278:AX278"/>
    <mergeCell ref="AY278:AZ278"/>
    <mergeCell ref="AO280:AP280"/>
    <mergeCell ref="AQ280:AR280"/>
    <mergeCell ref="AS280:AT280"/>
    <mergeCell ref="AU280:AV280"/>
    <mergeCell ref="AW280:AX280"/>
    <mergeCell ref="AY280:AZ280"/>
    <mergeCell ref="BA280:BB280"/>
    <mergeCell ref="BC280:BD280"/>
    <mergeCell ref="BE280:BF280"/>
    <mergeCell ref="BG280:BH280"/>
    <mergeCell ref="BI280:BJ280"/>
    <mergeCell ref="BK280:BL280"/>
    <mergeCell ref="BM280:BN280"/>
    <mergeCell ref="BO280:BQ280"/>
    <mergeCell ref="BS280:BT280"/>
    <mergeCell ref="BU280:CA280"/>
    <mergeCell ref="CB280:CH280"/>
    <mergeCell ref="AU279:AV279"/>
    <mergeCell ref="AW279:AX279"/>
    <mergeCell ref="AY279:AZ279"/>
    <mergeCell ref="BA279:BB279"/>
    <mergeCell ref="BC279:BD279"/>
    <mergeCell ref="BE279:BF279"/>
    <mergeCell ref="BG279:BH279"/>
    <mergeCell ref="BI279:BJ279"/>
    <mergeCell ref="BK279:BL279"/>
    <mergeCell ref="BM279:BN279"/>
    <mergeCell ref="BO279:BQ279"/>
    <mergeCell ref="BS279:BT279"/>
    <mergeCell ref="BU279:CA279"/>
    <mergeCell ref="CB279:CH279"/>
    <mergeCell ref="B280:C280"/>
    <mergeCell ref="D280:F280"/>
    <mergeCell ref="G280:H280"/>
    <mergeCell ref="K280:L280"/>
    <mergeCell ref="M280:N280"/>
    <mergeCell ref="O280:P280"/>
    <mergeCell ref="Q280:R280"/>
    <mergeCell ref="S280:T280"/>
    <mergeCell ref="U280:V280"/>
    <mergeCell ref="W280:X280"/>
    <mergeCell ref="Y280:Z280"/>
    <mergeCell ref="AA280:AB280"/>
    <mergeCell ref="AC280:AD280"/>
    <mergeCell ref="AE280:AF280"/>
    <mergeCell ref="AG280:AH280"/>
    <mergeCell ref="AI280:AJ280"/>
    <mergeCell ref="AK280:AL280"/>
    <mergeCell ref="AM280:AN280"/>
    <mergeCell ref="AM281:AN281"/>
    <mergeCell ref="AO281:AP281"/>
    <mergeCell ref="AQ281:AR281"/>
    <mergeCell ref="AS281:AT281"/>
    <mergeCell ref="AU281:AV281"/>
    <mergeCell ref="AW281:AX281"/>
    <mergeCell ref="AY281:AZ281"/>
    <mergeCell ref="BA281:BB281"/>
    <mergeCell ref="BC281:BD281"/>
    <mergeCell ref="BE281:BF281"/>
    <mergeCell ref="BG281:BH281"/>
    <mergeCell ref="BI281:BJ281"/>
    <mergeCell ref="BK281:BL281"/>
    <mergeCell ref="BM281:BN281"/>
    <mergeCell ref="BO281:BQ281"/>
    <mergeCell ref="BS281:BT281"/>
    <mergeCell ref="BU281:CA281"/>
    <mergeCell ref="B281:C281"/>
    <mergeCell ref="D281:F281"/>
    <mergeCell ref="G281:H281"/>
    <mergeCell ref="K281:L281"/>
    <mergeCell ref="M281:N281"/>
    <mergeCell ref="O281:P281"/>
    <mergeCell ref="Q281:R281"/>
    <mergeCell ref="S281:T281"/>
    <mergeCell ref="U281:V281"/>
    <mergeCell ref="W281:X281"/>
    <mergeCell ref="Y281:Z281"/>
    <mergeCell ref="AA281:AB281"/>
    <mergeCell ref="AC281:AD281"/>
    <mergeCell ref="AE281:AF281"/>
    <mergeCell ref="AG281:AH281"/>
    <mergeCell ref="AI281:AJ281"/>
    <mergeCell ref="AK281:AL281"/>
    <mergeCell ref="BO282:BQ282"/>
    <mergeCell ref="BS282:BT282"/>
    <mergeCell ref="BU282:CA282"/>
    <mergeCell ref="CB282:CH282"/>
    <mergeCell ref="B283:C283"/>
    <mergeCell ref="D283:F283"/>
    <mergeCell ref="G283:H283"/>
    <mergeCell ref="K283:L283"/>
    <mergeCell ref="M283:N283"/>
    <mergeCell ref="O283:P283"/>
    <mergeCell ref="Q283:R283"/>
    <mergeCell ref="S283:T283"/>
    <mergeCell ref="U283:V283"/>
    <mergeCell ref="W283:X283"/>
    <mergeCell ref="Y283:Z283"/>
    <mergeCell ref="AA283:AB283"/>
    <mergeCell ref="AC283:AD283"/>
    <mergeCell ref="AE283:AF283"/>
    <mergeCell ref="AG283:AH283"/>
    <mergeCell ref="AI283:AJ283"/>
    <mergeCell ref="AK283:AL283"/>
    <mergeCell ref="AM283:AN283"/>
    <mergeCell ref="AO283:AP283"/>
    <mergeCell ref="AQ283:AR283"/>
    <mergeCell ref="AS283:AT283"/>
    <mergeCell ref="AU283:AV283"/>
    <mergeCell ref="AW283:AX283"/>
    <mergeCell ref="AY283:AZ283"/>
    <mergeCell ref="BA283:BB283"/>
    <mergeCell ref="BC283:BD283"/>
    <mergeCell ref="BE283:BF283"/>
    <mergeCell ref="BG283:BH283"/>
    <mergeCell ref="CB281:CH281"/>
    <mergeCell ref="B282:C282"/>
    <mergeCell ref="D282:F282"/>
    <mergeCell ref="G282:H282"/>
    <mergeCell ref="K282:L282"/>
    <mergeCell ref="M282:N282"/>
    <mergeCell ref="O282:P282"/>
    <mergeCell ref="Q282:R282"/>
    <mergeCell ref="S282:T282"/>
    <mergeCell ref="U282:V282"/>
    <mergeCell ref="W282:X282"/>
    <mergeCell ref="Y282:Z282"/>
    <mergeCell ref="AA282:AB282"/>
    <mergeCell ref="AC282:AD282"/>
    <mergeCell ref="AE282:AF282"/>
    <mergeCell ref="AG282:AH282"/>
    <mergeCell ref="AI282:AJ282"/>
    <mergeCell ref="AK282:AL282"/>
    <mergeCell ref="AM282:AN282"/>
    <mergeCell ref="AO282:AP282"/>
    <mergeCell ref="AQ282:AR282"/>
    <mergeCell ref="AS282:AT282"/>
    <mergeCell ref="AU282:AV282"/>
    <mergeCell ref="AW282:AX282"/>
    <mergeCell ref="AY282:AZ282"/>
    <mergeCell ref="BA282:BB282"/>
    <mergeCell ref="BC282:BD282"/>
    <mergeCell ref="BE282:BF282"/>
    <mergeCell ref="BG282:BH282"/>
    <mergeCell ref="BI282:BJ282"/>
    <mergeCell ref="BK282:BL282"/>
    <mergeCell ref="BM282:BN282"/>
    <mergeCell ref="BC284:BD284"/>
    <mergeCell ref="BE284:BF284"/>
    <mergeCell ref="BG284:BH284"/>
    <mergeCell ref="BI284:BJ284"/>
    <mergeCell ref="BK284:BL284"/>
    <mergeCell ref="BM284:BN284"/>
    <mergeCell ref="BO284:BQ284"/>
    <mergeCell ref="BS284:BT284"/>
    <mergeCell ref="BU284:CA284"/>
    <mergeCell ref="CB284:CH284"/>
    <mergeCell ref="B285:C285"/>
    <mergeCell ref="D285:F285"/>
    <mergeCell ref="G285:H285"/>
    <mergeCell ref="K285:L285"/>
    <mergeCell ref="M285:N285"/>
    <mergeCell ref="O285:P285"/>
    <mergeCell ref="Q285:R285"/>
    <mergeCell ref="S285:T285"/>
    <mergeCell ref="U285:V285"/>
    <mergeCell ref="W285:X285"/>
    <mergeCell ref="Y285:Z285"/>
    <mergeCell ref="AA285:AB285"/>
    <mergeCell ref="AC285:AD285"/>
    <mergeCell ref="AE285:AF285"/>
    <mergeCell ref="AG285:AH285"/>
    <mergeCell ref="AI285:AJ285"/>
    <mergeCell ref="AK285:AL285"/>
    <mergeCell ref="AM285:AN285"/>
    <mergeCell ref="AO285:AP285"/>
    <mergeCell ref="AQ285:AR285"/>
    <mergeCell ref="AS285:AT285"/>
    <mergeCell ref="AU285:AV285"/>
    <mergeCell ref="BI283:BJ283"/>
    <mergeCell ref="BK283:BL283"/>
    <mergeCell ref="BM283:BN283"/>
    <mergeCell ref="BO283:BQ283"/>
    <mergeCell ref="BS283:BT283"/>
    <mergeCell ref="BU283:CA283"/>
    <mergeCell ref="CB283:CH283"/>
    <mergeCell ref="B284:C284"/>
    <mergeCell ref="D284:F284"/>
    <mergeCell ref="G284:H284"/>
    <mergeCell ref="K284:L284"/>
    <mergeCell ref="M284:N284"/>
    <mergeCell ref="O284:P284"/>
    <mergeCell ref="Q284:R284"/>
    <mergeCell ref="S284:T284"/>
    <mergeCell ref="U284:V284"/>
    <mergeCell ref="W284:X284"/>
    <mergeCell ref="Y284:Z284"/>
    <mergeCell ref="AA284:AB284"/>
    <mergeCell ref="AC284:AD284"/>
    <mergeCell ref="AE284:AF284"/>
    <mergeCell ref="AG284:AH284"/>
    <mergeCell ref="AI284:AJ284"/>
    <mergeCell ref="AK284:AL284"/>
    <mergeCell ref="AM284:AN284"/>
    <mergeCell ref="AO284:AP284"/>
    <mergeCell ref="AQ284:AR284"/>
    <mergeCell ref="AS284:AT284"/>
    <mergeCell ref="AU284:AV284"/>
    <mergeCell ref="AW284:AX284"/>
    <mergeCell ref="AY284:AZ284"/>
    <mergeCell ref="BA284:BB284"/>
    <mergeCell ref="B287:C287"/>
    <mergeCell ref="D287:F287"/>
    <mergeCell ref="G287:H287"/>
    <mergeCell ref="K287:L287"/>
    <mergeCell ref="M287:N287"/>
    <mergeCell ref="O287:P287"/>
    <mergeCell ref="Q287:R287"/>
    <mergeCell ref="S287:T287"/>
    <mergeCell ref="U287:V287"/>
    <mergeCell ref="W287:X287"/>
    <mergeCell ref="Y287:Z287"/>
    <mergeCell ref="AA287:AB287"/>
    <mergeCell ref="AC287:AD287"/>
    <mergeCell ref="AE287:AF287"/>
    <mergeCell ref="AG287:AH287"/>
    <mergeCell ref="AI287:AJ287"/>
    <mergeCell ref="AW285:AX285"/>
    <mergeCell ref="AY285:AZ285"/>
    <mergeCell ref="BA285:BB285"/>
    <mergeCell ref="BC285:BD285"/>
    <mergeCell ref="BE285:BF285"/>
    <mergeCell ref="BG285:BH285"/>
    <mergeCell ref="BI285:BJ285"/>
    <mergeCell ref="BK285:BL285"/>
    <mergeCell ref="BM285:BN285"/>
    <mergeCell ref="BO285:BQ285"/>
    <mergeCell ref="BS285:BT285"/>
    <mergeCell ref="BU285:CA285"/>
    <mergeCell ref="CB285:CH285"/>
    <mergeCell ref="B286:C286"/>
    <mergeCell ref="D286:F286"/>
    <mergeCell ref="G286:H286"/>
    <mergeCell ref="K286:L286"/>
    <mergeCell ref="M286:N286"/>
    <mergeCell ref="O286:P286"/>
    <mergeCell ref="Q286:R286"/>
    <mergeCell ref="S286:T286"/>
    <mergeCell ref="U286:V286"/>
    <mergeCell ref="W286:X286"/>
    <mergeCell ref="Y286:Z286"/>
    <mergeCell ref="AA286:AB286"/>
    <mergeCell ref="AC286:AD286"/>
    <mergeCell ref="AE286:AF286"/>
    <mergeCell ref="AG286:AH286"/>
    <mergeCell ref="AI286:AJ286"/>
    <mergeCell ref="AK286:AL286"/>
    <mergeCell ref="AM286:AN286"/>
    <mergeCell ref="AO286:AP286"/>
    <mergeCell ref="AK287:AL287"/>
    <mergeCell ref="AM287:AN287"/>
    <mergeCell ref="AO287:AP287"/>
    <mergeCell ref="AQ287:AR287"/>
    <mergeCell ref="AS287:AT287"/>
    <mergeCell ref="AU287:AV287"/>
    <mergeCell ref="AW287:AX287"/>
    <mergeCell ref="AY287:AZ287"/>
    <mergeCell ref="BA287:BB287"/>
    <mergeCell ref="BC287:BD287"/>
    <mergeCell ref="BE287:BF287"/>
    <mergeCell ref="BG287:BH287"/>
    <mergeCell ref="BI287:BJ287"/>
    <mergeCell ref="BK287:BL287"/>
    <mergeCell ref="BM287:BN287"/>
    <mergeCell ref="BO287:BQ287"/>
    <mergeCell ref="BS287:BT287"/>
    <mergeCell ref="AQ286:AR286"/>
    <mergeCell ref="AS286:AT286"/>
    <mergeCell ref="AU286:AV286"/>
    <mergeCell ref="AW286:AX286"/>
    <mergeCell ref="AY286:AZ286"/>
    <mergeCell ref="BA286:BB286"/>
    <mergeCell ref="BC286:BD286"/>
    <mergeCell ref="BE286:BF286"/>
    <mergeCell ref="BG286:BH286"/>
    <mergeCell ref="BI286:BJ286"/>
    <mergeCell ref="BK286:BL286"/>
    <mergeCell ref="BM286:BN286"/>
    <mergeCell ref="BO286:BQ286"/>
    <mergeCell ref="BS286:BT286"/>
    <mergeCell ref="BU286:CA286"/>
    <mergeCell ref="CB286:CH286"/>
    <mergeCell ref="BM288:BN288"/>
    <mergeCell ref="BO288:BQ288"/>
    <mergeCell ref="BS288:BT288"/>
    <mergeCell ref="BU288:CA288"/>
    <mergeCell ref="CB288:CH288"/>
    <mergeCell ref="B289:C289"/>
    <mergeCell ref="D289:F289"/>
    <mergeCell ref="G289:H289"/>
    <mergeCell ref="K289:L289"/>
    <mergeCell ref="M289:N289"/>
    <mergeCell ref="O289:P289"/>
    <mergeCell ref="Q289:R289"/>
    <mergeCell ref="S289:T289"/>
    <mergeCell ref="U289:V289"/>
    <mergeCell ref="W289:X289"/>
    <mergeCell ref="Y289:Z289"/>
    <mergeCell ref="AA289:AB289"/>
    <mergeCell ref="AC289:AD289"/>
    <mergeCell ref="AE289:AF289"/>
    <mergeCell ref="AG289:AH289"/>
    <mergeCell ref="AI289:AJ289"/>
    <mergeCell ref="AK289:AL289"/>
    <mergeCell ref="AM289:AN289"/>
    <mergeCell ref="AO289:AP289"/>
    <mergeCell ref="AQ289:AR289"/>
    <mergeCell ref="AS289:AT289"/>
    <mergeCell ref="AU289:AV289"/>
    <mergeCell ref="AW289:AX289"/>
    <mergeCell ref="AY289:AZ289"/>
    <mergeCell ref="BA289:BB289"/>
    <mergeCell ref="BC289:BD289"/>
    <mergeCell ref="BE289:BF289"/>
    <mergeCell ref="BU287:CA287"/>
    <mergeCell ref="CB287:CH287"/>
    <mergeCell ref="B288:C288"/>
    <mergeCell ref="D288:F288"/>
    <mergeCell ref="G288:H288"/>
    <mergeCell ref="K288:L288"/>
    <mergeCell ref="M288:N288"/>
    <mergeCell ref="O288:P288"/>
    <mergeCell ref="Q288:R288"/>
    <mergeCell ref="S288:T288"/>
    <mergeCell ref="U288:V288"/>
    <mergeCell ref="W288:X288"/>
    <mergeCell ref="Y288:Z288"/>
    <mergeCell ref="AA288:AB288"/>
    <mergeCell ref="AC288:AD288"/>
    <mergeCell ref="AE288:AF288"/>
    <mergeCell ref="AG288:AH288"/>
    <mergeCell ref="AI288:AJ288"/>
    <mergeCell ref="AK288:AL288"/>
    <mergeCell ref="AM288:AN288"/>
    <mergeCell ref="AO288:AP288"/>
    <mergeCell ref="AQ288:AR288"/>
    <mergeCell ref="AS288:AT288"/>
    <mergeCell ref="AU288:AV288"/>
    <mergeCell ref="AW288:AX288"/>
    <mergeCell ref="AY288:AZ288"/>
    <mergeCell ref="BA288:BB288"/>
    <mergeCell ref="BC288:BD288"/>
    <mergeCell ref="BE288:BF288"/>
    <mergeCell ref="BG288:BH288"/>
    <mergeCell ref="BI288:BJ288"/>
    <mergeCell ref="BK288:BL288"/>
    <mergeCell ref="BA290:BB290"/>
    <mergeCell ref="BC290:BD290"/>
    <mergeCell ref="BE290:BF290"/>
    <mergeCell ref="BG290:BH290"/>
    <mergeCell ref="BI290:BJ290"/>
    <mergeCell ref="BK290:BL290"/>
    <mergeCell ref="BM290:BN290"/>
    <mergeCell ref="BO290:BQ290"/>
    <mergeCell ref="BS290:BT290"/>
    <mergeCell ref="BU290:CA290"/>
    <mergeCell ref="CB290:CH290"/>
    <mergeCell ref="B291:C291"/>
    <mergeCell ref="D291:F291"/>
    <mergeCell ref="G291:H291"/>
    <mergeCell ref="K291:L291"/>
    <mergeCell ref="M291:N291"/>
    <mergeCell ref="O291:P291"/>
    <mergeCell ref="Q291:R291"/>
    <mergeCell ref="S291:T291"/>
    <mergeCell ref="U291:V291"/>
    <mergeCell ref="W291:X291"/>
    <mergeCell ref="Y291:Z291"/>
    <mergeCell ref="AA291:AB291"/>
    <mergeCell ref="AC291:AD291"/>
    <mergeCell ref="AE291:AF291"/>
    <mergeCell ref="AG291:AH291"/>
    <mergeCell ref="AI291:AJ291"/>
    <mergeCell ref="AK291:AL291"/>
    <mergeCell ref="AM291:AN291"/>
    <mergeCell ref="AO291:AP291"/>
    <mergeCell ref="AQ291:AR291"/>
    <mergeCell ref="AS291:AT291"/>
    <mergeCell ref="BG289:BH289"/>
    <mergeCell ref="BI289:BJ289"/>
    <mergeCell ref="BK289:BL289"/>
    <mergeCell ref="BM289:BN289"/>
    <mergeCell ref="BO289:BQ289"/>
    <mergeCell ref="BS289:BT289"/>
    <mergeCell ref="BU289:CA289"/>
    <mergeCell ref="CB289:CH289"/>
    <mergeCell ref="B290:C290"/>
    <mergeCell ref="D290:F290"/>
    <mergeCell ref="G290:H290"/>
    <mergeCell ref="K290:L290"/>
    <mergeCell ref="M290:N290"/>
    <mergeCell ref="O290:P290"/>
    <mergeCell ref="Q290:R290"/>
    <mergeCell ref="S290:T290"/>
    <mergeCell ref="U290:V290"/>
    <mergeCell ref="W290:X290"/>
    <mergeCell ref="Y290:Z290"/>
    <mergeCell ref="AA290:AB290"/>
    <mergeCell ref="AC290:AD290"/>
    <mergeCell ref="AE290:AF290"/>
    <mergeCell ref="AG290:AH290"/>
    <mergeCell ref="AI290:AJ290"/>
    <mergeCell ref="AK290:AL290"/>
    <mergeCell ref="AM290:AN290"/>
    <mergeCell ref="AO290:AP290"/>
    <mergeCell ref="AQ290:AR290"/>
    <mergeCell ref="AS290:AT290"/>
    <mergeCell ref="AU290:AV290"/>
    <mergeCell ref="AW290:AX290"/>
    <mergeCell ref="AY290:AZ290"/>
    <mergeCell ref="AO292:AP292"/>
    <mergeCell ref="AQ292:AR292"/>
    <mergeCell ref="AS292:AT292"/>
    <mergeCell ref="AU292:AV292"/>
    <mergeCell ref="AW292:AX292"/>
    <mergeCell ref="AY292:AZ292"/>
    <mergeCell ref="BA292:BB292"/>
    <mergeCell ref="BC292:BD292"/>
    <mergeCell ref="BE292:BF292"/>
    <mergeCell ref="BG292:BH292"/>
    <mergeCell ref="BI292:BJ292"/>
    <mergeCell ref="BK292:BL292"/>
    <mergeCell ref="BM292:BN292"/>
    <mergeCell ref="BO292:BQ292"/>
    <mergeCell ref="BS292:BT292"/>
    <mergeCell ref="BU292:CA292"/>
    <mergeCell ref="CB292:CH292"/>
    <mergeCell ref="AU291:AV291"/>
    <mergeCell ref="AW291:AX291"/>
    <mergeCell ref="AY291:AZ291"/>
    <mergeCell ref="BA291:BB291"/>
    <mergeCell ref="BC291:BD291"/>
    <mergeCell ref="BE291:BF291"/>
    <mergeCell ref="BG291:BH291"/>
    <mergeCell ref="BI291:BJ291"/>
    <mergeCell ref="BK291:BL291"/>
    <mergeCell ref="BM291:BN291"/>
    <mergeCell ref="BO291:BQ291"/>
    <mergeCell ref="BS291:BT291"/>
    <mergeCell ref="BU291:CA291"/>
    <mergeCell ref="CB291:CH291"/>
    <mergeCell ref="B292:C292"/>
    <mergeCell ref="D292:F292"/>
    <mergeCell ref="G292:H292"/>
    <mergeCell ref="K292:L292"/>
    <mergeCell ref="M292:N292"/>
    <mergeCell ref="O292:P292"/>
    <mergeCell ref="Q292:R292"/>
    <mergeCell ref="S292:T292"/>
    <mergeCell ref="U292:V292"/>
    <mergeCell ref="W292:X292"/>
    <mergeCell ref="Y292:Z292"/>
    <mergeCell ref="AA292:AB292"/>
    <mergeCell ref="AC292:AD292"/>
    <mergeCell ref="AE292:AF292"/>
    <mergeCell ref="AG292:AH292"/>
    <mergeCell ref="AI292:AJ292"/>
    <mergeCell ref="AK292:AL292"/>
    <mergeCell ref="AM292:AN292"/>
    <mergeCell ref="AM293:AN293"/>
    <mergeCell ref="AO293:AP293"/>
    <mergeCell ref="AQ293:AR293"/>
    <mergeCell ref="AS293:AT293"/>
    <mergeCell ref="AU293:AV293"/>
    <mergeCell ref="AW293:AX293"/>
    <mergeCell ref="AY293:AZ293"/>
    <mergeCell ref="BA293:BB293"/>
    <mergeCell ref="BC293:BD293"/>
    <mergeCell ref="BE293:BF293"/>
    <mergeCell ref="BG293:BH293"/>
    <mergeCell ref="BI293:BJ293"/>
    <mergeCell ref="BK293:BL293"/>
    <mergeCell ref="BM293:BN293"/>
    <mergeCell ref="BO293:BQ293"/>
    <mergeCell ref="BS293:BT293"/>
    <mergeCell ref="BU293:CA293"/>
    <mergeCell ref="B293:C293"/>
    <mergeCell ref="D293:F293"/>
    <mergeCell ref="G293:H293"/>
    <mergeCell ref="K293:L293"/>
    <mergeCell ref="M293:N293"/>
    <mergeCell ref="O293:P293"/>
    <mergeCell ref="Q293:R293"/>
    <mergeCell ref="S293:T293"/>
    <mergeCell ref="U293:V293"/>
    <mergeCell ref="W293:X293"/>
    <mergeCell ref="Y293:Z293"/>
    <mergeCell ref="AA293:AB293"/>
    <mergeCell ref="AC293:AD293"/>
    <mergeCell ref="AE293:AF293"/>
    <mergeCell ref="AG293:AH293"/>
    <mergeCell ref="AI293:AJ293"/>
    <mergeCell ref="AK293:AL293"/>
    <mergeCell ref="BO294:BQ294"/>
    <mergeCell ref="BS294:BT294"/>
    <mergeCell ref="BU294:CA294"/>
    <mergeCell ref="CB294:CH294"/>
    <mergeCell ref="B295:C295"/>
    <mergeCell ref="D295:F295"/>
    <mergeCell ref="G295:H295"/>
    <mergeCell ref="K295:L295"/>
    <mergeCell ref="M295:N295"/>
    <mergeCell ref="O295:P295"/>
    <mergeCell ref="Q295:R295"/>
    <mergeCell ref="S295:T295"/>
    <mergeCell ref="U295:V295"/>
    <mergeCell ref="W295:X295"/>
    <mergeCell ref="Y295:Z295"/>
    <mergeCell ref="AA295:AB295"/>
    <mergeCell ref="AC295:AD295"/>
    <mergeCell ref="AE295:AF295"/>
    <mergeCell ref="AG295:AH295"/>
    <mergeCell ref="AI295:AJ295"/>
    <mergeCell ref="AK295:AL295"/>
    <mergeCell ref="AM295:AN295"/>
    <mergeCell ref="AO295:AP295"/>
    <mergeCell ref="AQ295:AR295"/>
    <mergeCell ref="AS295:AT295"/>
    <mergeCell ref="AU295:AV295"/>
    <mergeCell ref="AW295:AX295"/>
    <mergeCell ref="AY295:AZ295"/>
    <mergeCell ref="BA295:BB295"/>
    <mergeCell ref="BC295:BD295"/>
    <mergeCell ref="BE295:BF295"/>
    <mergeCell ref="BG295:BH295"/>
    <mergeCell ref="CB293:CH293"/>
    <mergeCell ref="B294:C294"/>
    <mergeCell ref="D294:F294"/>
    <mergeCell ref="G294:H294"/>
    <mergeCell ref="K294:L294"/>
    <mergeCell ref="M294:N294"/>
    <mergeCell ref="O294:P294"/>
    <mergeCell ref="Q294:R294"/>
    <mergeCell ref="S294:T294"/>
    <mergeCell ref="U294:V294"/>
    <mergeCell ref="W294:X294"/>
    <mergeCell ref="Y294:Z294"/>
    <mergeCell ref="AA294:AB294"/>
    <mergeCell ref="AC294:AD294"/>
    <mergeCell ref="AE294:AF294"/>
    <mergeCell ref="AG294:AH294"/>
    <mergeCell ref="AI294:AJ294"/>
    <mergeCell ref="AK294:AL294"/>
    <mergeCell ref="AM294:AN294"/>
    <mergeCell ref="AO294:AP294"/>
    <mergeCell ref="AQ294:AR294"/>
    <mergeCell ref="AS294:AT294"/>
    <mergeCell ref="AU294:AV294"/>
    <mergeCell ref="AW294:AX294"/>
    <mergeCell ref="AY294:AZ294"/>
    <mergeCell ref="BA294:BB294"/>
    <mergeCell ref="BC294:BD294"/>
    <mergeCell ref="BE294:BF294"/>
    <mergeCell ref="BG294:BH294"/>
    <mergeCell ref="BI294:BJ294"/>
    <mergeCell ref="BK294:BL294"/>
    <mergeCell ref="BM294:BN294"/>
    <mergeCell ref="BC296:BD296"/>
    <mergeCell ref="BE296:BF296"/>
    <mergeCell ref="BG296:BH296"/>
    <mergeCell ref="BI296:BJ296"/>
    <mergeCell ref="BK296:BL296"/>
    <mergeCell ref="BM296:BN296"/>
    <mergeCell ref="BO296:BQ296"/>
    <mergeCell ref="BS296:BT296"/>
    <mergeCell ref="BU296:CA296"/>
    <mergeCell ref="CB296:CH296"/>
    <mergeCell ref="B297:C297"/>
    <mergeCell ref="D297:F297"/>
    <mergeCell ref="G297:H297"/>
    <mergeCell ref="K297:L297"/>
    <mergeCell ref="M297:N297"/>
    <mergeCell ref="O297:P297"/>
    <mergeCell ref="Q297:R297"/>
    <mergeCell ref="S297:T297"/>
    <mergeCell ref="U297:V297"/>
    <mergeCell ref="W297:X297"/>
    <mergeCell ref="Y297:Z297"/>
    <mergeCell ref="AA297:AB297"/>
    <mergeCell ref="AC297:AD297"/>
    <mergeCell ref="AE297:AF297"/>
    <mergeCell ref="AG297:AH297"/>
    <mergeCell ref="AI297:AJ297"/>
    <mergeCell ref="AK297:AL297"/>
    <mergeCell ref="AM297:AN297"/>
    <mergeCell ref="AO297:AP297"/>
    <mergeCell ref="AQ297:AR297"/>
    <mergeCell ref="AS297:AT297"/>
    <mergeCell ref="AU297:AV297"/>
    <mergeCell ref="BI295:BJ295"/>
    <mergeCell ref="BK295:BL295"/>
    <mergeCell ref="BM295:BN295"/>
    <mergeCell ref="BO295:BQ295"/>
    <mergeCell ref="BS295:BT295"/>
    <mergeCell ref="BU295:CA295"/>
    <mergeCell ref="CB295:CH295"/>
    <mergeCell ref="B296:C296"/>
    <mergeCell ref="D296:F296"/>
    <mergeCell ref="G296:H296"/>
    <mergeCell ref="K296:L296"/>
    <mergeCell ref="M296:N296"/>
    <mergeCell ref="O296:P296"/>
    <mergeCell ref="Q296:R296"/>
    <mergeCell ref="S296:T296"/>
    <mergeCell ref="U296:V296"/>
    <mergeCell ref="W296:X296"/>
    <mergeCell ref="Y296:Z296"/>
    <mergeCell ref="AA296:AB296"/>
    <mergeCell ref="AC296:AD296"/>
    <mergeCell ref="AE296:AF296"/>
    <mergeCell ref="AG296:AH296"/>
    <mergeCell ref="AI296:AJ296"/>
    <mergeCell ref="AK296:AL296"/>
    <mergeCell ref="AM296:AN296"/>
    <mergeCell ref="AO296:AP296"/>
    <mergeCell ref="AQ296:AR296"/>
    <mergeCell ref="AS296:AT296"/>
    <mergeCell ref="AU296:AV296"/>
    <mergeCell ref="AW296:AX296"/>
    <mergeCell ref="AY296:AZ296"/>
    <mergeCell ref="BA296:BB296"/>
    <mergeCell ref="B299:C299"/>
    <mergeCell ref="D299:F299"/>
    <mergeCell ref="G299:H299"/>
    <mergeCell ref="K299:L299"/>
    <mergeCell ref="M299:N299"/>
    <mergeCell ref="O299:P299"/>
    <mergeCell ref="Q299:R299"/>
    <mergeCell ref="S299:T299"/>
    <mergeCell ref="U299:V299"/>
    <mergeCell ref="W299:X299"/>
    <mergeCell ref="Y299:Z299"/>
    <mergeCell ref="AA299:AB299"/>
    <mergeCell ref="AC299:AD299"/>
    <mergeCell ref="AE299:AF299"/>
    <mergeCell ref="AG299:AH299"/>
    <mergeCell ref="AI299:AJ299"/>
    <mergeCell ref="AW297:AX297"/>
    <mergeCell ref="AY297:AZ297"/>
    <mergeCell ref="BA297:BB297"/>
    <mergeCell ref="BC297:BD297"/>
    <mergeCell ref="BE297:BF297"/>
    <mergeCell ref="BG297:BH297"/>
    <mergeCell ref="BI297:BJ297"/>
    <mergeCell ref="BK297:BL297"/>
    <mergeCell ref="BM297:BN297"/>
    <mergeCell ref="BO297:BQ297"/>
    <mergeCell ref="BS297:BT297"/>
    <mergeCell ref="BU297:CA297"/>
    <mergeCell ref="CB297:CH297"/>
    <mergeCell ref="B298:C298"/>
    <mergeCell ref="D298:F298"/>
    <mergeCell ref="G298:H298"/>
    <mergeCell ref="K298:L298"/>
    <mergeCell ref="M298:N298"/>
    <mergeCell ref="O298:P298"/>
    <mergeCell ref="Q298:R298"/>
    <mergeCell ref="S298:T298"/>
    <mergeCell ref="U298:V298"/>
    <mergeCell ref="W298:X298"/>
    <mergeCell ref="Y298:Z298"/>
    <mergeCell ref="AA298:AB298"/>
    <mergeCell ref="AC298:AD298"/>
    <mergeCell ref="AE298:AF298"/>
    <mergeCell ref="AG298:AH298"/>
    <mergeCell ref="AI298:AJ298"/>
    <mergeCell ref="AK298:AL298"/>
    <mergeCell ref="AM298:AN298"/>
    <mergeCell ref="AO298:AP298"/>
    <mergeCell ref="AK299:AL299"/>
    <mergeCell ref="AM299:AN299"/>
    <mergeCell ref="AO299:AP299"/>
    <mergeCell ref="AQ299:AR299"/>
    <mergeCell ref="AS299:AT299"/>
    <mergeCell ref="AU299:AV299"/>
    <mergeCell ref="AW299:AX299"/>
    <mergeCell ref="AY299:AZ299"/>
    <mergeCell ref="BA299:BB299"/>
    <mergeCell ref="BC299:BD299"/>
    <mergeCell ref="BE299:BF299"/>
    <mergeCell ref="BG299:BH299"/>
    <mergeCell ref="BI299:BJ299"/>
    <mergeCell ref="BK299:BL299"/>
    <mergeCell ref="BM299:BN299"/>
    <mergeCell ref="BO299:BQ299"/>
    <mergeCell ref="BS299:BT299"/>
    <mergeCell ref="AQ298:AR298"/>
    <mergeCell ref="AS298:AT298"/>
    <mergeCell ref="AU298:AV298"/>
    <mergeCell ref="AW298:AX298"/>
    <mergeCell ref="AY298:AZ298"/>
    <mergeCell ref="BA298:BB298"/>
    <mergeCell ref="BC298:BD298"/>
    <mergeCell ref="BE298:BF298"/>
    <mergeCell ref="BG298:BH298"/>
    <mergeCell ref="BI298:BJ298"/>
    <mergeCell ref="BK298:BL298"/>
    <mergeCell ref="BM298:BN298"/>
    <mergeCell ref="BO298:BQ298"/>
    <mergeCell ref="BS298:BT298"/>
    <mergeCell ref="BU298:CA298"/>
    <mergeCell ref="CB298:CH298"/>
    <mergeCell ref="BM300:BN300"/>
    <mergeCell ref="BO300:BQ300"/>
    <mergeCell ref="BS300:BT300"/>
    <mergeCell ref="BU300:CA300"/>
    <mergeCell ref="CB300:CH300"/>
    <mergeCell ref="B301:C301"/>
    <mergeCell ref="D301:F301"/>
    <mergeCell ref="G301:H301"/>
    <mergeCell ref="K301:L301"/>
    <mergeCell ref="M301:N301"/>
    <mergeCell ref="O301:P301"/>
    <mergeCell ref="Q301:R301"/>
    <mergeCell ref="S301:T301"/>
    <mergeCell ref="U301:V301"/>
    <mergeCell ref="W301:X301"/>
    <mergeCell ref="Y301:Z301"/>
    <mergeCell ref="AA301:AB301"/>
    <mergeCell ref="AC301:AD301"/>
    <mergeCell ref="AE301:AF301"/>
    <mergeCell ref="AG301:AH301"/>
    <mergeCell ref="AI301:AJ301"/>
    <mergeCell ref="AK301:AL301"/>
    <mergeCell ref="AM301:AN301"/>
    <mergeCell ref="AO301:AP301"/>
    <mergeCell ref="AQ301:AR301"/>
    <mergeCell ref="AS301:AT301"/>
    <mergeCell ref="AU301:AV301"/>
    <mergeCell ref="AW301:AX301"/>
    <mergeCell ref="AY301:AZ301"/>
    <mergeCell ref="BA301:BB301"/>
    <mergeCell ref="BC301:BD301"/>
    <mergeCell ref="BE301:BF301"/>
    <mergeCell ref="BU299:CA299"/>
    <mergeCell ref="CB299:CH299"/>
    <mergeCell ref="B300:C300"/>
    <mergeCell ref="D300:F300"/>
    <mergeCell ref="G300:H300"/>
    <mergeCell ref="K300:L300"/>
    <mergeCell ref="M300:N300"/>
    <mergeCell ref="O300:P300"/>
    <mergeCell ref="Q300:R300"/>
    <mergeCell ref="S300:T300"/>
    <mergeCell ref="U300:V300"/>
    <mergeCell ref="W300:X300"/>
    <mergeCell ref="Y300:Z300"/>
    <mergeCell ref="AA300:AB300"/>
    <mergeCell ref="AC300:AD300"/>
    <mergeCell ref="AE300:AF300"/>
    <mergeCell ref="AG300:AH300"/>
    <mergeCell ref="AI300:AJ300"/>
    <mergeCell ref="AK300:AL300"/>
    <mergeCell ref="AM300:AN300"/>
    <mergeCell ref="AO300:AP300"/>
    <mergeCell ref="AQ300:AR300"/>
    <mergeCell ref="AS300:AT300"/>
    <mergeCell ref="AU300:AV300"/>
    <mergeCell ref="AW300:AX300"/>
    <mergeCell ref="AY300:AZ300"/>
    <mergeCell ref="BA300:BB300"/>
    <mergeCell ref="BC300:BD300"/>
    <mergeCell ref="BE300:BF300"/>
    <mergeCell ref="BG300:BH300"/>
    <mergeCell ref="BI300:BJ300"/>
    <mergeCell ref="BK300:BL300"/>
    <mergeCell ref="BA302:BB302"/>
    <mergeCell ref="BC302:BD302"/>
    <mergeCell ref="BE302:BF302"/>
    <mergeCell ref="BG302:BH302"/>
    <mergeCell ref="BI302:BJ302"/>
    <mergeCell ref="BK302:BL302"/>
    <mergeCell ref="BM302:BN302"/>
    <mergeCell ref="BO302:BQ302"/>
    <mergeCell ref="BS302:BT302"/>
    <mergeCell ref="BU302:CA302"/>
    <mergeCell ref="CB302:CH302"/>
    <mergeCell ref="B303:C303"/>
    <mergeCell ref="D303:F303"/>
    <mergeCell ref="G303:H303"/>
    <mergeCell ref="K303:L303"/>
    <mergeCell ref="M303:N303"/>
    <mergeCell ref="O303:P303"/>
    <mergeCell ref="Q303:R303"/>
    <mergeCell ref="S303:T303"/>
    <mergeCell ref="U303:V303"/>
    <mergeCell ref="W303:X303"/>
    <mergeCell ref="Y303:Z303"/>
    <mergeCell ref="AA303:AB303"/>
    <mergeCell ref="AC303:AD303"/>
    <mergeCell ref="AE303:AF303"/>
    <mergeCell ref="AG303:AH303"/>
    <mergeCell ref="AI303:AJ303"/>
    <mergeCell ref="AK303:AL303"/>
    <mergeCell ref="AM303:AN303"/>
    <mergeCell ref="AO303:AP303"/>
    <mergeCell ref="AQ303:AR303"/>
    <mergeCell ref="AS303:AT303"/>
    <mergeCell ref="BG301:BH301"/>
    <mergeCell ref="BI301:BJ301"/>
    <mergeCell ref="BK301:BL301"/>
    <mergeCell ref="BM301:BN301"/>
    <mergeCell ref="BO301:BQ301"/>
    <mergeCell ref="BS301:BT301"/>
    <mergeCell ref="BU301:CA301"/>
    <mergeCell ref="CB301:CH301"/>
    <mergeCell ref="B302:C302"/>
    <mergeCell ref="D302:F302"/>
    <mergeCell ref="G302:H302"/>
    <mergeCell ref="K302:L302"/>
    <mergeCell ref="M302:N302"/>
    <mergeCell ref="O302:P302"/>
    <mergeCell ref="Q302:R302"/>
    <mergeCell ref="S302:T302"/>
    <mergeCell ref="U302:V302"/>
    <mergeCell ref="W302:X302"/>
    <mergeCell ref="Y302:Z302"/>
    <mergeCell ref="AA302:AB302"/>
    <mergeCell ref="AC302:AD302"/>
    <mergeCell ref="AE302:AF302"/>
    <mergeCell ref="AG302:AH302"/>
    <mergeCell ref="AI302:AJ302"/>
    <mergeCell ref="AK302:AL302"/>
    <mergeCell ref="AM302:AN302"/>
    <mergeCell ref="AO302:AP302"/>
    <mergeCell ref="AQ302:AR302"/>
    <mergeCell ref="AS302:AT302"/>
    <mergeCell ref="AU302:AV302"/>
    <mergeCell ref="AW302:AX302"/>
    <mergeCell ref="AY302:AZ302"/>
    <mergeCell ref="AO304:AP304"/>
    <mergeCell ref="AQ304:AR304"/>
    <mergeCell ref="AS304:AT304"/>
    <mergeCell ref="AU304:AV304"/>
    <mergeCell ref="AW304:AX304"/>
    <mergeCell ref="AY304:AZ304"/>
    <mergeCell ref="BA304:BB304"/>
    <mergeCell ref="BC304:BD304"/>
    <mergeCell ref="BE304:BF304"/>
    <mergeCell ref="BG304:BH304"/>
    <mergeCell ref="BI304:BJ304"/>
    <mergeCell ref="BK304:BL304"/>
    <mergeCell ref="BM304:BN304"/>
    <mergeCell ref="BO304:BQ304"/>
    <mergeCell ref="BS304:BT304"/>
    <mergeCell ref="BU304:CA304"/>
    <mergeCell ref="CB304:CH304"/>
    <mergeCell ref="AU303:AV303"/>
    <mergeCell ref="AW303:AX303"/>
    <mergeCell ref="AY303:AZ303"/>
    <mergeCell ref="BA303:BB303"/>
    <mergeCell ref="BC303:BD303"/>
    <mergeCell ref="BE303:BF303"/>
    <mergeCell ref="BG303:BH303"/>
    <mergeCell ref="BI303:BJ303"/>
    <mergeCell ref="BK303:BL303"/>
    <mergeCell ref="BM303:BN303"/>
    <mergeCell ref="BO303:BQ303"/>
    <mergeCell ref="BS303:BT303"/>
    <mergeCell ref="BU303:CA303"/>
    <mergeCell ref="CB303:CH303"/>
    <mergeCell ref="B304:C304"/>
    <mergeCell ref="D304:F304"/>
    <mergeCell ref="G304:H304"/>
    <mergeCell ref="K304:L304"/>
    <mergeCell ref="M304:N304"/>
    <mergeCell ref="O304:P304"/>
    <mergeCell ref="Q304:R304"/>
    <mergeCell ref="S304:T304"/>
    <mergeCell ref="U304:V304"/>
    <mergeCell ref="W304:X304"/>
    <mergeCell ref="Y304:Z304"/>
    <mergeCell ref="AA304:AB304"/>
    <mergeCell ref="AC304:AD304"/>
    <mergeCell ref="AE304:AF304"/>
    <mergeCell ref="AG304:AH304"/>
    <mergeCell ref="AI304:AJ304"/>
    <mergeCell ref="AK304:AL304"/>
    <mergeCell ref="AM304:AN304"/>
    <mergeCell ref="AM305:AN305"/>
    <mergeCell ref="AO305:AP305"/>
    <mergeCell ref="AQ305:AR305"/>
    <mergeCell ref="AS305:AT305"/>
    <mergeCell ref="AU305:AV305"/>
    <mergeCell ref="AW305:AX305"/>
    <mergeCell ref="AY305:AZ305"/>
    <mergeCell ref="BA305:BB305"/>
    <mergeCell ref="BC305:BD305"/>
    <mergeCell ref="BE305:BF305"/>
    <mergeCell ref="BG305:BH305"/>
    <mergeCell ref="BI305:BJ305"/>
    <mergeCell ref="BK305:BL305"/>
    <mergeCell ref="BM305:BN305"/>
    <mergeCell ref="BO305:BQ305"/>
    <mergeCell ref="BS305:BT305"/>
    <mergeCell ref="BU305:CA305"/>
    <mergeCell ref="B305:C305"/>
    <mergeCell ref="D305:F305"/>
    <mergeCell ref="G305:H305"/>
    <mergeCell ref="K305:L305"/>
    <mergeCell ref="M305:N305"/>
    <mergeCell ref="O305:P305"/>
    <mergeCell ref="Q305:R305"/>
    <mergeCell ref="S305:T305"/>
    <mergeCell ref="U305:V305"/>
    <mergeCell ref="W305:X305"/>
    <mergeCell ref="Y305:Z305"/>
    <mergeCell ref="AA305:AB305"/>
    <mergeCell ref="AC305:AD305"/>
    <mergeCell ref="AE305:AF305"/>
    <mergeCell ref="AG305:AH305"/>
    <mergeCell ref="AI305:AJ305"/>
    <mergeCell ref="AK305:AL305"/>
    <mergeCell ref="BO306:BQ306"/>
    <mergeCell ref="BS306:BT306"/>
    <mergeCell ref="BU306:CA306"/>
    <mergeCell ref="CB306:CH306"/>
    <mergeCell ref="B307:C307"/>
    <mergeCell ref="D307:F307"/>
    <mergeCell ref="G307:H307"/>
    <mergeCell ref="K307:L307"/>
    <mergeCell ref="M307:N307"/>
    <mergeCell ref="O307:P307"/>
    <mergeCell ref="Q307:R307"/>
    <mergeCell ref="S307:T307"/>
    <mergeCell ref="U307:V307"/>
    <mergeCell ref="W307:X307"/>
    <mergeCell ref="Y307:Z307"/>
    <mergeCell ref="AA307:AB307"/>
    <mergeCell ref="AC307:AD307"/>
    <mergeCell ref="AE307:AF307"/>
    <mergeCell ref="AG307:AH307"/>
    <mergeCell ref="AI307:AJ307"/>
    <mergeCell ref="AK307:AL307"/>
    <mergeCell ref="AM307:AN307"/>
    <mergeCell ref="AO307:AP307"/>
    <mergeCell ref="AQ307:AR307"/>
    <mergeCell ref="AS307:AT307"/>
    <mergeCell ref="AU307:AV307"/>
    <mergeCell ref="AW307:AX307"/>
    <mergeCell ref="AY307:AZ307"/>
    <mergeCell ref="BA307:BB307"/>
    <mergeCell ref="BC307:BD307"/>
    <mergeCell ref="BE307:BF307"/>
    <mergeCell ref="BG307:BH307"/>
    <mergeCell ref="CB305:CH305"/>
    <mergeCell ref="B306:C306"/>
    <mergeCell ref="D306:F306"/>
    <mergeCell ref="G306:H306"/>
    <mergeCell ref="K306:L306"/>
    <mergeCell ref="M306:N306"/>
    <mergeCell ref="O306:P306"/>
    <mergeCell ref="Q306:R306"/>
    <mergeCell ref="S306:T306"/>
    <mergeCell ref="U306:V306"/>
    <mergeCell ref="W306:X306"/>
    <mergeCell ref="Y306:Z306"/>
    <mergeCell ref="AA306:AB306"/>
    <mergeCell ref="AC306:AD306"/>
    <mergeCell ref="AE306:AF306"/>
    <mergeCell ref="AG306:AH306"/>
    <mergeCell ref="AI306:AJ306"/>
    <mergeCell ref="AK306:AL306"/>
    <mergeCell ref="AM306:AN306"/>
    <mergeCell ref="AO306:AP306"/>
    <mergeCell ref="AQ306:AR306"/>
    <mergeCell ref="AS306:AT306"/>
    <mergeCell ref="AU306:AV306"/>
    <mergeCell ref="AW306:AX306"/>
    <mergeCell ref="AY306:AZ306"/>
    <mergeCell ref="BA306:BB306"/>
    <mergeCell ref="BC306:BD306"/>
    <mergeCell ref="BE306:BF306"/>
    <mergeCell ref="BG306:BH306"/>
    <mergeCell ref="BI306:BJ306"/>
    <mergeCell ref="BK306:BL306"/>
    <mergeCell ref="BM306:BN306"/>
    <mergeCell ref="BC308:BD308"/>
    <mergeCell ref="BE308:BF308"/>
    <mergeCell ref="BG308:BH308"/>
    <mergeCell ref="BI308:BJ308"/>
    <mergeCell ref="BK308:BL308"/>
    <mergeCell ref="BM308:BN308"/>
    <mergeCell ref="BO308:BQ308"/>
    <mergeCell ref="BS308:BT308"/>
    <mergeCell ref="BU308:CA308"/>
    <mergeCell ref="CB308:CH308"/>
    <mergeCell ref="B309:C309"/>
    <mergeCell ref="D309:F309"/>
    <mergeCell ref="G309:H309"/>
    <mergeCell ref="K309:L309"/>
    <mergeCell ref="M309:N309"/>
    <mergeCell ref="O309:P309"/>
    <mergeCell ref="Q309:R309"/>
    <mergeCell ref="S309:T309"/>
    <mergeCell ref="U309:V309"/>
    <mergeCell ref="W309:X309"/>
    <mergeCell ref="Y309:Z309"/>
    <mergeCell ref="AA309:AB309"/>
    <mergeCell ref="AC309:AD309"/>
    <mergeCell ref="AE309:AF309"/>
    <mergeCell ref="AG309:AH309"/>
    <mergeCell ref="AI309:AJ309"/>
    <mergeCell ref="AK309:AL309"/>
    <mergeCell ref="AM309:AN309"/>
    <mergeCell ref="AO309:AP309"/>
    <mergeCell ref="AQ309:AR309"/>
    <mergeCell ref="AS309:AT309"/>
    <mergeCell ref="AU309:AV309"/>
    <mergeCell ref="BI307:BJ307"/>
    <mergeCell ref="BK307:BL307"/>
    <mergeCell ref="BM307:BN307"/>
    <mergeCell ref="BO307:BQ307"/>
    <mergeCell ref="BS307:BT307"/>
    <mergeCell ref="BU307:CA307"/>
    <mergeCell ref="CB307:CH307"/>
    <mergeCell ref="B308:C308"/>
    <mergeCell ref="D308:F308"/>
    <mergeCell ref="G308:H308"/>
    <mergeCell ref="K308:L308"/>
    <mergeCell ref="M308:N308"/>
    <mergeCell ref="O308:P308"/>
    <mergeCell ref="Q308:R308"/>
    <mergeCell ref="S308:T308"/>
    <mergeCell ref="U308:V308"/>
    <mergeCell ref="W308:X308"/>
    <mergeCell ref="Y308:Z308"/>
    <mergeCell ref="AA308:AB308"/>
    <mergeCell ref="AC308:AD308"/>
    <mergeCell ref="AE308:AF308"/>
    <mergeCell ref="AG308:AH308"/>
    <mergeCell ref="AI308:AJ308"/>
    <mergeCell ref="AK308:AL308"/>
    <mergeCell ref="AM308:AN308"/>
    <mergeCell ref="AO308:AP308"/>
    <mergeCell ref="AQ308:AR308"/>
    <mergeCell ref="AS308:AT308"/>
    <mergeCell ref="AU308:AV308"/>
    <mergeCell ref="AW308:AX308"/>
    <mergeCell ref="AY308:AZ308"/>
    <mergeCell ref="BA308:BB308"/>
    <mergeCell ref="B311:C311"/>
    <mergeCell ref="D311:F311"/>
    <mergeCell ref="G311:H311"/>
    <mergeCell ref="K311:L311"/>
    <mergeCell ref="M311:N311"/>
    <mergeCell ref="O311:P311"/>
    <mergeCell ref="Q311:R311"/>
    <mergeCell ref="S311:T311"/>
    <mergeCell ref="U311:V311"/>
    <mergeCell ref="W311:X311"/>
    <mergeCell ref="Y311:Z311"/>
    <mergeCell ref="AA311:AB311"/>
    <mergeCell ref="AC311:AD311"/>
    <mergeCell ref="AE311:AF311"/>
    <mergeCell ref="AG311:AH311"/>
    <mergeCell ref="AI311:AJ311"/>
    <mergeCell ref="AW309:AX309"/>
    <mergeCell ref="AY309:AZ309"/>
    <mergeCell ref="BA309:BB309"/>
    <mergeCell ref="BC309:BD309"/>
    <mergeCell ref="BE309:BF309"/>
    <mergeCell ref="BG309:BH309"/>
    <mergeCell ref="BI309:BJ309"/>
    <mergeCell ref="BK309:BL309"/>
    <mergeCell ref="BM309:BN309"/>
    <mergeCell ref="BO309:BQ309"/>
    <mergeCell ref="BS309:BT309"/>
    <mergeCell ref="BU309:CA309"/>
    <mergeCell ref="CB309:CH309"/>
    <mergeCell ref="B310:C310"/>
    <mergeCell ref="D310:F310"/>
    <mergeCell ref="G310:H310"/>
    <mergeCell ref="K310:L310"/>
    <mergeCell ref="M310:N310"/>
    <mergeCell ref="O310:P310"/>
    <mergeCell ref="Q310:R310"/>
    <mergeCell ref="S310:T310"/>
    <mergeCell ref="U310:V310"/>
    <mergeCell ref="W310:X310"/>
    <mergeCell ref="Y310:Z310"/>
    <mergeCell ref="AA310:AB310"/>
    <mergeCell ref="AC310:AD310"/>
    <mergeCell ref="AE310:AF310"/>
    <mergeCell ref="AG310:AH310"/>
    <mergeCell ref="AI310:AJ310"/>
    <mergeCell ref="AK310:AL310"/>
    <mergeCell ref="AM310:AN310"/>
    <mergeCell ref="AO310:AP310"/>
    <mergeCell ref="AK311:AL311"/>
    <mergeCell ref="AM311:AN311"/>
    <mergeCell ref="AO311:AP311"/>
    <mergeCell ref="AQ311:AR311"/>
    <mergeCell ref="AS311:AT311"/>
    <mergeCell ref="AU311:AV311"/>
    <mergeCell ref="AW311:AX311"/>
    <mergeCell ref="AY311:AZ311"/>
    <mergeCell ref="BA311:BB311"/>
    <mergeCell ref="BC311:BD311"/>
    <mergeCell ref="BE311:BF311"/>
    <mergeCell ref="BG311:BH311"/>
    <mergeCell ref="BI311:BJ311"/>
    <mergeCell ref="BK311:BL311"/>
    <mergeCell ref="BM311:BN311"/>
    <mergeCell ref="BO311:BQ311"/>
    <mergeCell ref="BS311:BT311"/>
    <mergeCell ref="AQ310:AR310"/>
    <mergeCell ref="AS310:AT310"/>
    <mergeCell ref="AU310:AV310"/>
    <mergeCell ref="AW310:AX310"/>
    <mergeCell ref="AY310:AZ310"/>
    <mergeCell ref="BA310:BB310"/>
    <mergeCell ref="BC310:BD310"/>
    <mergeCell ref="BE310:BF310"/>
    <mergeCell ref="BG310:BH310"/>
    <mergeCell ref="BI310:BJ310"/>
    <mergeCell ref="BK310:BL310"/>
    <mergeCell ref="BM310:BN310"/>
    <mergeCell ref="BO310:BQ310"/>
    <mergeCell ref="BS310:BT310"/>
    <mergeCell ref="BU310:CA310"/>
    <mergeCell ref="CB310:CH310"/>
    <mergeCell ref="BM312:BN312"/>
    <mergeCell ref="BO312:BQ312"/>
    <mergeCell ref="BS312:BT312"/>
    <mergeCell ref="BU312:CA312"/>
    <mergeCell ref="CB312:CH312"/>
    <mergeCell ref="B313:C313"/>
    <mergeCell ref="D313:F313"/>
    <mergeCell ref="G313:H313"/>
    <mergeCell ref="K313:L313"/>
    <mergeCell ref="M313:N313"/>
    <mergeCell ref="O313:P313"/>
    <mergeCell ref="Q313:R313"/>
    <mergeCell ref="S313:T313"/>
    <mergeCell ref="U313:V313"/>
    <mergeCell ref="W313:X313"/>
    <mergeCell ref="Y313:Z313"/>
    <mergeCell ref="AA313:AB313"/>
    <mergeCell ref="AC313:AD313"/>
    <mergeCell ref="AE313:AF313"/>
    <mergeCell ref="AG313:AH313"/>
    <mergeCell ref="AI313:AJ313"/>
    <mergeCell ref="AK313:AL313"/>
    <mergeCell ref="AM313:AN313"/>
    <mergeCell ref="AO313:AP313"/>
    <mergeCell ref="AQ313:AR313"/>
    <mergeCell ref="AS313:AT313"/>
    <mergeCell ref="AU313:AV313"/>
    <mergeCell ref="AW313:AX313"/>
    <mergeCell ref="AY313:AZ313"/>
    <mergeCell ref="BA313:BB313"/>
    <mergeCell ref="BC313:BD313"/>
    <mergeCell ref="BE313:BF313"/>
    <mergeCell ref="BU311:CA311"/>
    <mergeCell ref="CB311:CH311"/>
    <mergeCell ref="B312:C312"/>
    <mergeCell ref="D312:F312"/>
    <mergeCell ref="G312:H312"/>
    <mergeCell ref="K312:L312"/>
    <mergeCell ref="M312:N312"/>
    <mergeCell ref="O312:P312"/>
    <mergeCell ref="Q312:R312"/>
    <mergeCell ref="S312:T312"/>
    <mergeCell ref="U312:V312"/>
    <mergeCell ref="W312:X312"/>
    <mergeCell ref="Y312:Z312"/>
    <mergeCell ref="AA312:AB312"/>
    <mergeCell ref="AC312:AD312"/>
    <mergeCell ref="AE312:AF312"/>
    <mergeCell ref="AG312:AH312"/>
    <mergeCell ref="AI312:AJ312"/>
    <mergeCell ref="AK312:AL312"/>
    <mergeCell ref="AM312:AN312"/>
    <mergeCell ref="AO312:AP312"/>
    <mergeCell ref="AQ312:AR312"/>
    <mergeCell ref="AS312:AT312"/>
    <mergeCell ref="AU312:AV312"/>
    <mergeCell ref="AW312:AX312"/>
    <mergeCell ref="AY312:AZ312"/>
    <mergeCell ref="BA312:BB312"/>
    <mergeCell ref="BC312:BD312"/>
    <mergeCell ref="BE312:BF312"/>
    <mergeCell ref="BG312:BH312"/>
    <mergeCell ref="BI312:BJ312"/>
    <mergeCell ref="BK312:BL312"/>
    <mergeCell ref="BA314:BB314"/>
    <mergeCell ref="BC314:BD314"/>
    <mergeCell ref="BE314:BF314"/>
    <mergeCell ref="BG314:BH314"/>
    <mergeCell ref="BI314:BJ314"/>
    <mergeCell ref="BK314:BL314"/>
    <mergeCell ref="BM314:BN314"/>
    <mergeCell ref="BO314:BQ314"/>
    <mergeCell ref="BS314:BT314"/>
    <mergeCell ref="BU314:CA314"/>
    <mergeCell ref="CB314:CH314"/>
    <mergeCell ref="B315:C315"/>
    <mergeCell ref="D315:F315"/>
    <mergeCell ref="G315:H315"/>
    <mergeCell ref="K315:L315"/>
    <mergeCell ref="M315:N315"/>
    <mergeCell ref="O315:P315"/>
    <mergeCell ref="Q315:R315"/>
    <mergeCell ref="S315:T315"/>
    <mergeCell ref="U315:V315"/>
    <mergeCell ref="W315:X315"/>
    <mergeCell ref="Y315:Z315"/>
    <mergeCell ref="AA315:AB315"/>
    <mergeCell ref="AC315:AD315"/>
    <mergeCell ref="AE315:AF315"/>
    <mergeCell ref="AG315:AH315"/>
    <mergeCell ref="AI315:AJ315"/>
    <mergeCell ref="AK315:AL315"/>
    <mergeCell ref="AM315:AN315"/>
    <mergeCell ref="AO315:AP315"/>
    <mergeCell ref="AQ315:AR315"/>
    <mergeCell ref="AS315:AT315"/>
    <mergeCell ref="BG313:BH313"/>
    <mergeCell ref="BI313:BJ313"/>
    <mergeCell ref="BK313:BL313"/>
    <mergeCell ref="BM313:BN313"/>
    <mergeCell ref="BO313:BQ313"/>
    <mergeCell ref="BS313:BT313"/>
    <mergeCell ref="BU313:CA313"/>
    <mergeCell ref="CB313:CH313"/>
    <mergeCell ref="B314:C314"/>
    <mergeCell ref="D314:F314"/>
    <mergeCell ref="G314:H314"/>
    <mergeCell ref="K314:L314"/>
    <mergeCell ref="M314:N314"/>
    <mergeCell ref="O314:P314"/>
    <mergeCell ref="Q314:R314"/>
    <mergeCell ref="S314:T314"/>
    <mergeCell ref="U314:V314"/>
    <mergeCell ref="W314:X314"/>
    <mergeCell ref="Y314:Z314"/>
    <mergeCell ref="AA314:AB314"/>
    <mergeCell ref="AC314:AD314"/>
    <mergeCell ref="AE314:AF314"/>
    <mergeCell ref="AG314:AH314"/>
    <mergeCell ref="AI314:AJ314"/>
    <mergeCell ref="AK314:AL314"/>
    <mergeCell ref="AM314:AN314"/>
    <mergeCell ref="AO314:AP314"/>
    <mergeCell ref="AQ314:AR314"/>
    <mergeCell ref="AS314:AT314"/>
    <mergeCell ref="AU314:AV314"/>
    <mergeCell ref="AW314:AX314"/>
    <mergeCell ref="AY314:AZ314"/>
    <mergeCell ref="AO316:AP316"/>
    <mergeCell ref="AQ316:AR316"/>
    <mergeCell ref="AS316:AT316"/>
    <mergeCell ref="AU316:AV316"/>
    <mergeCell ref="AW316:AX316"/>
    <mergeCell ref="AY316:AZ316"/>
    <mergeCell ref="BA316:BB316"/>
    <mergeCell ref="BC316:BD316"/>
    <mergeCell ref="BE316:BF316"/>
    <mergeCell ref="BG316:BH316"/>
    <mergeCell ref="BI316:BJ316"/>
    <mergeCell ref="BK316:BL316"/>
    <mergeCell ref="BM316:BN316"/>
    <mergeCell ref="BO316:BQ316"/>
    <mergeCell ref="BS316:BT316"/>
    <mergeCell ref="BU316:CA316"/>
    <mergeCell ref="CB316:CH316"/>
    <mergeCell ref="AU315:AV315"/>
    <mergeCell ref="AW315:AX315"/>
    <mergeCell ref="AY315:AZ315"/>
    <mergeCell ref="BA315:BB315"/>
    <mergeCell ref="BC315:BD315"/>
    <mergeCell ref="BE315:BF315"/>
    <mergeCell ref="BG315:BH315"/>
    <mergeCell ref="BI315:BJ315"/>
    <mergeCell ref="BK315:BL315"/>
    <mergeCell ref="BM315:BN315"/>
    <mergeCell ref="BO315:BQ315"/>
    <mergeCell ref="BS315:BT315"/>
    <mergeCell ref="BU315:CA315"/>
    <mergeCell ref="CB315:CH315"/>
    <mergeCell ref="B316:C316"/>
    <mergeCell ref="D316:F316"/>
    <mergeCell ref="G316:H316"/>
    <mergeCell ref="K316:L316"/>
    <mergeCell ref="M316:N316"/>
    <mergeCell ref="O316:P316"/>
    <mergeCell ref="Q316:R316"/>
    <mergeCell ref="S316:T316"/>
    <mergeCell ref="U316:V316"/>
    <mergeCell ref="W316:X316"/>
    <mergeCell ref="Y316:Z316"/>
    <mergeCell ref="AA316:AB316"/>
    <mergeCell ref="AC316:AD316"/>
    <mergeCell ref="AE316:AF316"/>
    <mergeCell ref="AG316:AH316"/>
    <mergeCell ref="AI316:AJ316"/>
    <mergeCell ref="AK316:AL316"/>
    <mergeCell ref="AM316:AN316"/>
    <mergeCell ref="AM317:AN317"/>
    <mergeCell ref="AO317:AP317"/>
    <mergeCell ref="AQ317:AR317"/>
    <mergeCell ref="AS317:AT317"/>
    <mergeCell ref="AU317:AV317"/>
    <mergeCell ref="AW317:AX317"/>
    <mergeCell ref="AY317:AZ317"/>
    <mergeCell ref="BA317:BB317"/>
    <mergeCell ref="BC317:BD317"/>
    <mergeCell ref="BE317:BF317"/>
    <mergeCell ref="BG317:BH317"/>
    <mergeCell ref="BI317:BJ317"/>
    <mergeCell ref="BK317:BL317"/>
    <mergeCell ref="BM317:BN317"/>
    <mergeCell ref="BO317:BQ317"/>
    <mergeCell ref="BS317:BT317"/>
    <mergeCell ref="BU317:CA317"/>
    <mergeCell ref="B317:C317"/>
    <mergeCell ref="D317:F317"/>
    <mergeCell ref="G317:H317"/>
    <mergeCell ref="K317:L317"/>
    <mergeCell ref="M317:N317"/>
    <mergeCell ref="O317:P317"/>
    <mergeCell ref="Q317:R317"/>
    <mergeCell ref="S317:T317"/>
    <mergeCell ref="U317:V317"/>
    <mergeCell ref="W317:X317"/>
    <mergeCell ref="Y317:Z317"/>
    <mergeCell ref="AA317:AB317"/>
    <mergeCell ref="AC317:AD317"/>
    <mergeCell ref="AE317:AF317"/>
    <mergeCell ref="AG317:AH317"/>
    <mergeCell ref="AI317:AJ317"/>
    <mergeCell ref="AK317:AL317"/>
    <mergeCell ref="BO318:BQ318"/>
    <mergeCell ref="BS318:BT318"/>
    <mergeCell ref="BU318:CA318"/>
    <mergeCell ref="CB318:CH318"/>
    <mergeCell ref="B319:C319"/>
    <mergeCell ref="D319:F319"/>
    <mergeCell ref="G319:H319"/>
    <mergeCell ref="K319:L319"/>
    <mergeCell ref="M319:N319"/>
    <mergeCell ref="O319:P319"/>
    <mergeCell ref="Q319:R319"/>
    <mergeCell ref="S319:T319"/>
    <mergeCell ref="U319:V319"/>
    <mergeCell ref="W319:X319"/>
    <mergeCell ref="Y319:Z319"/>
    <mergeCell ref="AA319:AB319"/>
    <mergeCell ref="AC319:AD319"/>
    <mergeCell ref="AE319:AF319"/>
    <mergeCell ref="AG319:AH319"/>
    <mergeCell ref="AI319:AJ319"/>
    <mergeCell ref="AK319:AL319"/>
    <mergeCell ref="AM319:AN319"/>
    <mergeCell ref="AO319:AP319"/>
    <mergeCell ref="AQ319:AR319"/>
    <mergeCell ref="AS319:AT319"/>
    <mergeCell ref="AU319:AV319"/>
    <mergeCell ref="AW319:AX319"/>
    <mergeCell ref="AY319:AZ319"/>
    <mergeCell ref="BA319:BB319"/>
    <mergeCell ref="BC319:BD319"/>
    <mergeCell ref="BE319:BF319"/>
    <mergeCell ref="BG319:BH319"/>
    <mergeCell ref="CB317:CH317"/>
    <mergeCell ref="B318:C318"/>
    <mergeCell ref="D318:F318"/>
    <mergeCell ref="G318:H318"/>
    <mergeCell ref="K318:L318"/>
    <mergeCell ref="M318:N318"/>
    <mergeCell ref="O318:P318"/>
    <mergeCell ref="Q318:R318"/>
    <mergeCell ref="S318:T318"/>
    <mergeCell ref="U318:V318"/>
    <mergeCell ref="W318:X318"/>
    <mergeCell ref="Y318:Z318"/>
    <mergeCell ref="AA318:AB318"/>
    <mergeCell ref="AC318:AD318"/>
    <mergeCell ref="AE318:AF318"/>
    <mergeCell ref="AG318:AH318"/>
    <mergeCell ref="AI318:AJ318"/>
    <mergeCell ref="AK318:AL318"/>
    <mergeCell ref="AM318:AN318"/>
    <mergeCell ref="AO318:AP318"/>
    <mergeCell ref="AQ318:AR318"/>
    <mergeCell ref="AS318:AT318"/>
    <mergeCell ref="AU318:AV318"/>
    <mergeCell ref="AW318:AX318"/>
    <mergeCell ref="AY318:AZ318"/>
    <mergeCell ref="BA318:BB318"/>
    <mergeCell ref="BC318:BD318"/>
    <mergeCell ref="BE318:BF318"/>
    <mergeCell ref="BG318:BH318"/>
    <mergeCell ref="BI318:BJ318"/>
    <mergeCell ref="BK318:BL318"/>
    <mergeCell ref="BM318:BN318"/>
    <mergeCell ref="BC320:BD320"/>
    <mergeCell ref="BE320:BF320"/>
    <mergeCell ref="BG320:BH320"/>
    <mergeCell ref="BI320:BJ320"/>
    <mergeCell ref="BK320:BL320"/>
    <mergeCell ref="BM320:BN320"/>
    <mergeCell ref="BO320:BQ320"/>
    <mergeCell ref="BS320:BT320"/>
    <mergeCell ref="BU320:CA320"/>
    <mergeCell ref="CB320:CH320"/>
    <mergeCell ref="B321:C321"/>
    <mergeCell ref="D321:F321"/>
    <mergeCell ref="G321:H321"/>
    <mergeCell ref="K321:L321"/>
    <mergeCell ref="M321:N321"/>
    <mergeCell ref="O321:P321"/>
    <mergeCell ref="Q321:R321"/>
    <mergeCell ref="S321:T321"/>
    <mergeCell ref="U321:V321"/>
    <mergeCell ref="W321:X321"/>
    <mergeCell ref="Y321:Z321"/>
    <mergeCell ref="AA321:AB321"/>
    <mergeCell ref="AC321:AD321"/>
    <mergeCell ref="AE321:AF321"/>
    <mergeCell ref="AG321:AH321"/>
    <mergeCell ref="AI321:AJ321"/>
    <mergeCell ref="AK321:AL321"/>
    <mergeCell ref="AM321:AN321"/>
    <mergeCell ref="AO321:AP321"/>
    <mergeCell ref="AQ321:AR321"/>
    <mergeCell ref="AS321:AT321"/>
    <mergeCell ref="AU321:AV321"/>
    <mergeCell ref="BI319:BJ319"/>
    <mergeCell ref="BK319:BL319"/>
    <mergeCell ref="BM319:BN319"/>
    <mergeCell ref="BO319:BQ319"/>
    <mergeCell ref="BS319:BT319"/>
    <mergeCell ref="BU319:CA319"/>
    <mergeCell ref="CB319:CH319"/>
    <mergeCell ref="B320:C320"/>
    <mergeCell ref="D320:F320"/>
    <mergeCell ref="G320:H320"/>
    <mergeCell ref="K320:L320"/>
    <mergeCell ref="M320:N320"/>
    <mergeCell ref="O320:P320"/>
    <mergeCell ref="Q320:R320"/>
    <mergeCell ref="S320:T320"/>
    <mergeCell ref="U320:V320"/>
    <mergeCell ref="W320:X320"/>
    <mergeCell ref="Y320:Z320"/>
    <mergeCell ref="AA320:AB320"/>
    <mergeCell ref="AC320:AD320"/>
    <mergeCell ref="AE320:AF320"/>
    <mergeCell ref="AG320:AH320"/>
    <mergeCell ref="AI320:AJ320"/>
    <mergeCell ref="AK320:AL320"/>
    <mergeCell ref="AM320:AN320"/>
    <mergeCell ref="AO320:AP320"/>
    <mergeCell ref="AQ320:AR320"/>
    <mergeCell ref="AS320:AT320"/>
    <mergeCell ref="AU320:AV320"/>
    <mergeCell ref="AW320:AX320"/>
    <mergeCell ref="AY320:AZ320"/>
    <mergeCell ref="BA320:BB320"/>
    <mergeCell ref="B323:C323"/>
    <mergeCell ref="D323:F323"/>
    <mergeCell ref="G323:H323"/>
    <mergeCell ref="K323:L323"/>
    <mergeCell ref="M323:N323"/>
    <mergeCell ref="O323:P323"/>
    <mergeCell ref="Q323:R323"/>
    <mergeCell ref="S323:T323"/>
    <mergeCell ref="U323:V323"/>
    <mergeCell ref="W323:X323"/>
    <mergeCell ref="Y323:Z323"/>
    <mergeCell ref="AA323:AB323"/>
    <mergeCell ref="AC323:AD323"/>
    <mergeCell ref="AE323:AF323"/>
    <mergeCell ref="AG323:AH323"/>
    <mergeCell ref="AI323:AJ323"/>
    <mergeCell ref="AW321:AX321"/>
    <mergeCell ref="AY321:AZ321"/>
    <mergeCell ref="BA321:BB321"/>
    <mergeCell ref="BC321:BD321"/>
    <mergeCell ref="BE321:BF321"/>
    <mergeCell ref="BG321:BH321"/>
    <mergeCell ref="BI321:BJ321"/>
    <mergeCell ref="BK321:BL321"/>
    <mergeCell ref="BM321:BN321"/>
    <mergeCell ref="BO321:BQ321"/>
    <mergeCell ref="BS321:BT321"/>
    <mergeCell ref="BU321:CA321"/>
    <mergeCell ref="CB321:CH321"/>
    <mergeCell ref="B322:C322"/>
    <mergeCell ref="D322:F322"/>
    <mergeCell ref="G322:H322"/>
    <mergeCell ref="K322:L322"/>
    <mergeCell ref="M322:N322"/>
    <mergeCell ref="O322:P322"/>
    <mergeCell ref="Q322:R322"/>
    <mergeCell ref="S322:T322"/>
    <mergeCell ref="U322:V322"/>
    <mergeCell ref="W322:X322"/>
    <mergeCell ref="Y322:Z322"/>
    <mergeCell ref="AA322:AB322"/>
    <mergeCell ref="AC322:AD322"/>
    <mergeCell ref="AE322:AF322"/>
    <mergeCell ref="AG322:AH322"/>
    <mergeCell ref="AI322:AJ322"/>
    <mergeCell ref="AK322:AL322"/>
    <mergeCell ref="AM322:AN322"/>
    <mergeCell ref="AO322:AP322"/>
    <mergeCell ref="AK323:AL323"/>
    <mergeCell ref="AM323:AN323"/>
    <mergeCell ref="AO323:AP323"/>
    <mergeCell ref="AQ323:AR323"/>
    <mergeCell ref="AS323:AT323"/>
    <mergeCell ref="AU323:AV323"/>
    <mergeCell ref="AW323:AX323"/>
    <mergeCell ref="AY323:AZ323"/>
    <mergeCell ref="BA323:BB323"/>
    <mergeCell ref="BC323:BD323"/>
    <mergeCell ref="BE323:BF323"/>
    <mergeCell ref="BG323:BH323"/>
    <mergeCell ref="BI323:BJ323"/>
    <mergeCell ref="BK323:BL323"/>
    <mergeCell ref="BM323:BN323"/>
    <mergeCell ref="BO323:BQ323"/>
    <mergeCell ref="BS323:BT323"/>
    <mergeCell ref="AQ322:AR322"/>
    <mergeCell ref="AS322:AT322"/>
    <mergeCell ref="AU322:AV322"/>
    <mergeCell ref="AW322:AX322"/>
    <mergeCell ref="AY322:AZ322"/>
    <mergeCell ref="BA322:BB322"/>
    <mergeCell ref="BC322:BD322"/>
    <mergeCell ref="BE322:BF322"/>
    <mergeCell ref="BG322:BH322"/>
    <mergeCell ref="BI322:BJ322"/>
    <mergeCell ref="BK322:BL322"/>
    <mergeCell ref="BM322:BN322"/>
    <mergeCell ref="BO322:BQ322"/>
    <mergeCell ref="BS322:BT322"/>
    <mergeCell ref="BU322:CA322"/>
    <mergeCell ref="CB322:CH322"/>
    <mergeCell ref="BM324:BN324"/>
    <mergeCell ref="BO324:BQ324"/>
    <mergeCell ref="BS324:BT324"/>
    <mergeCell ref="BU324:CA324"/>
    <mergeCell ref="CB324:CH324"/>
    <mergeCell ref="B325:C325"/>
    <mergeCell ref="D325:F325"/>
    <mergeCell ref="G325:H325"/>
    <mergeCell ref="K325:L325"/>
    <mergeCell ref="M325:N325"/>
    <mergeCell ref="O325:P325"/>
    <mergeCell ref="Q325:R325"/>
    <mergeCell ref="S325:T325"/>
    <mergeCell ref="U325:V325"/>
    <mergeCell ref="W325:X325"/>
    <mergeCell ref="Y325:Z325"/>
    <mergeCell ref="AA325:AB325"/>
    <mergeCell ref="AC325:AD325"/>
    <mergeCell ref="AE325:AF325"/>
    <mergeCell ref="AG325:AH325"/>
    <mergeCell ref="AI325:AJ325"/>
    <mergeCell ref="AK325:AL325"/>
    <mergeCell ref="AM325:AN325"/>
    <mergeCell ref="AO325:AP325"/>
    <mergeCell ref="AQ325:AR325"/>
    <mergeCell ref="AS325:AT325"/>
    <mergeCell ref="AU325:AV325"/>
    <mergeCell ref="AW325:AX325"/>
    <mergeCell ref="AY325:AZ325"/>
    <mergeCell ref="BA325:BB325"/>
    <mergeCell ref="BC325:BD325"/>
    <mergeCell ref="BE325:BF325"/>
    <mergeCell ref="BU323:CA323"/>
    <mergeCell ref="CB323:CH323"/>
    <mergeCell ref="B324:C324"/>
    <mergeCell ref="D324:F324"/>
    <mergeCell ref="G324:H324"/>
    <mergeCell ref="K324:L324"/>
    <mergeCell ref="M324:N324"/>
    <mergeCell ref="O324:P324"/>
    <mergeCell ref="Q324:R324"/>
    <mergeCell ref="S324:T324"/>
    <mergeCell ref="U324:V324"/>
    <mergeCell ref="W324:X324"/>
    <mergeCell ref="Y324:Z324"/>
    <mergeCell ref="AA324:AB324"/>
    <mergeCell ref="AC324:AD324"/>
    <mergeCell ref="AE324:AF324"/>
    <mergeCell ref="AG324:AH324"/>
    <mergeCell ref="AI324:AJ324"/>
    <mergeCell ref="AK324:AL324"/>
    <mergeCell ref="AM324:AN324"/>
    <mergeCell ref="AO324:AP324"/>
    <mergeCell ref="AQ324:AR324"/>
    <mergeCell ref="AS324:AT324"/>
    <mergeCell ref="AU324:AV324"/>
    <mergeCell ref="AW324:AX324"/>
    <mergeCell ref="AY324:AZ324"/>
    <mergeCell ref="BA324:BB324"/>
    <mergeCell ref="BC324:BD324"/>
    <mergeCell ref="BE324:BF324"/>
    <mergeCell ref="BG324:BH324"/>
    <mergeCell ref="BI324:BJ324"/>
    <mergeCell ref="BK324:BL324"/>
    <mergeCell ref="BA326:BB326"/>
    <mergeCell ref="BC326:BD326"/>
    <mergeCell ref="BE326:BF326"/>
    <mergeCell ref="BG326:BH326"/>
    <mergeCell ref="BI326:BJ326"/>
    <mergeCell ref="BK326:BL326"/>
    <mergeCell ref="BM326:BN326"/>
    <mergeCell ref="BO326:BQ326"/>
    <mergeCell ref="BS326:BT326"/>
    <mergeCell ref="BU326:CA326"/>
    <mergeCell ref="CB326:CH326"/>
    <mergeCell ref="B327:C327"/>
    <mergeCell ref="D327:F327"/>
    <mergeCell ref="G327:H327"/>
    <mergeCell ref="K327:L327"/>
    <mergeCell ref="M327:N327"/>
    <mergeCell ref="O327:P327"/>
    <mergeCell ref="Q327:R327"/>
    <mergeCell ref="S327:T327"/>
    <mergeCell ref="U327:V327"/>
    <mergeCell ref="W327:X327"/>
    <mergeCell ref="Y327:Z327"/>
    <mergeCell ref="AA327:AB327"/>
    <mergeCell ref="AC327:AD327"/>
    <mergeCell ref="AE327:AF327"/>
    <mergeCell ref="AG327:AH327"/>
    <mergeCell ref="AI327:AJ327"/>
    <mergeCell ref="AK327:AL327"/>
    <mergeCell ref="AM327:AN327"/>
    <mergeCell ref="AO327:AP327"/>
    <mergeCell ref="AQ327:AR327"/>
    <mergeCell ref="AS327:AT327"/>
    <mergeCell ref="BG325:BH325"/>
    <mergeCell ref="BI325:BJ325"/>
    <mergeCell ref="BK325:BL325"/>
    <mergeCell ref="BM325:BN325"/>
    <mergeCell ref="BO325:BQ325"/>
    <mergeCell ref="BS325:BT325"/>
    <mergeCell ref="BU325:CA325"/>
    <mergeCell ref="CB325:CH325"/>
    <mergeCell ref="B326:C326"/>
    <mergeCell ref="D326:F326"/>
    <mergeCell ref="G326:H326"/>
    <mergeCell ref="K326:L326"/>
    <mergeCell ref="M326:N326"/>
    <mergeCell ref="O326:P326"/>
    <mergeCell ref="Q326:R326"/>
    <mergeCell ref="S326:T326"/>
    <mergeCell ref="U326:V326"/>
    <mergeCell ref="W326:X326"/>
    <mergeCell ref="Y326:Z326"/>
    <mergeCell ref="AA326:AB326"/>
    <mergeCell ref="AC326:AD326"/>
    <mergeCell ref="AE326:AF326"/>
    <mergeCell ref="AG326:AH326"/>
    <mergeCell ref="AI326:AJ326"/>
    <mergeCell ref="AK326:AL326"/>
    <mergeCell ref="AM326:AN326"/>
    <mergeCell ref="AO326:AP326"/>
    <mergeCell ref="AQ326:AR326"/>
    <mergeCell ref="AS326:AT326"/>
    <mergeCell ref="AU326:AV326"/>
    <mergeCell ref="AW326:AX326"/>
    <mergeCell ref="AY326:AZ326"/>
    <mergeCell ref="AO328:AP328"/>
    <mergeCell ref="AQ328:AR328"/>
    <mergeCell ref="AS328:AT328"/>
    <mergeCell ref="AU328:AV328"/>
    <mergeCell ref="AW328:AX328"/>
    <mergeCell ref="AY328:AZ328"/>
    <mergeCell ref="BA328:BB328"/>
    <mergeCell ref="BC328:BD328"/>
    <mergeCell ref="BE328:BF328"/>
    <mergeCell ref="BG328:BH328"/>
    <mergeCell ref="BI328:BJ328"/>
    <mergeCell ref="BK328:BL328"/>
    <mergeCell ref="BM328:BN328"/>
    <mergeCell ref="BO328:BQ328"/>
    <mergeCell ref="BS328:BT328"/>
    <mergeCell ref="BU328:CA328"/>
    <mergeCell ref="CB328:CH328"/>
    <mergeCell ref="AU327:AV327"/>
    <mergeCell ref="AW327:AX327"/>
    <mergeCell ref="AY327:AZ327"/>
    <mergeCell ref="BA327:BB327"/>
    <mergeCell ref="BC327:BD327"/>
    <mergeCell ref="BE327:BF327"/>
    <mergeCell ref="BG327:BH327"/>
    <mergeCell ref="BI327:BJ327"/>
    <mergeCell ref="BK327:BL327"/>
    <mergeCell ref="BM327:BN327"/>
    <mergeCell ref="BO327:BQ327"/>
    <mergeCell ref="BS327:BT327"/>
    <mergeCell ref="BU327:CA327"/>
    <mergeCell ref="CB327:CH327"/>
    <mergeCell ref="B328:C328"/>
    <mergeCell ref="D328:F328"/>
    <mergeCell ref="G328:H328"/>
    <mergeCell ref="K328:L328"/>
    <mergeCell ref="M328:N328"/>
    <mergeCell ref="O328:P328"/>
    <mergeCell ref="Q328:R328"/>
    <mergeCell ref="S328:T328"/>
    <mergeCell ref="U328:V328"/>
    <mergeCell ref="W328:X328"/>
    <mergeCell ref="Y328:Z328"/>
    <mergeCell ref="AA328:AB328"/>
    <mergeCell ref="AC328:AD328"/>
    <mergeCell ref="AE328:AF328"/>
    <mergeCell ref="AG328:AH328"/>
    <mergeCell ref="AI328:AJ328"/>
    <mergeCell ref="AK328:AL328"/>
    <mergeCell ref="AM328:AN328"/>
    <mergeCell ref="AM329:AN329"/>
    <mergeCell ref="AO329:AP329"/>
    <mergeCell ref="AQ329:AR329"/>
    <mergeCell ref="AS329:AT329"/>
    <mergeCell ref="AU329:AV329"/>
    <mergeCell ref="AW329:AX329"/>
    <mergeCell ref="AY329:AZ329"/>
    <mergeCell ref="BA329:BB329"/>
    <mergeCell ref="BC329:BD329"/>
    <mergeCell ref="BE329:BF329"/>
    <mergeCell ref="BG329:BH329"/>
    <mergeCell ref="BI329:BJ329"/>
    <mergeCell ref="BK329:BL329"/>
    <mergeCell ref="BM329:BN329"/>
    <mergeCell ref="BO329:BQ329"/>
    <mergeCell ref="BS329:BT329"/>
    <mergeCell ref="BU329:CA329"/>
    <mergeCell ref="B329:C329"/>
    <mergeCell ref="D329:F329"/>
    <mergeCell ref="G329:H329"/>
    <mergeCell ref="K329:L329"/>
    <mergeCell ref="M329:N329"/>
    <mergeCell ref="O329:P329"/>
    <mergeCell ref="Q329:R329"/>
    <mergeCell ref="S329:T329"/>
    <mergeCell ref="U329:V329"/>
    <mergeCell ref="W329:X329"/>
    <mergeCell ref="Y329:Z329"/>
    <mergeCell ref="AA329:AB329"/>
    <mergeCell ref="AC329:AD329"/>
    <mergeCell ref="AE329:AF329"/>
    <mergeCell ref="AG329:AH329"/>
    <mergeCell ref="AI329:AJ329"/>
    <mergeCell ref="AK329:AL329"/>
    <mergeCell ref="BO330:BQ330"/>
    <mergeCell ref="BS330:BT330"/>
    <mergeCell ref="BU330:CA330"/>
    <mergeCell ref="CB330:CH330"/>
    <mergeCell ref="B331:C331"/>
    <mergeCell ref="D331:F331"/>
    <mergeCell ref="G331:H331"/>
    <mergeCell ref="K331:L331"/>
    <mergeCell ref="M331:N331"/>
    <mergeCell ref="O331:P331"/>
    <mergeCell ref="Q331:R331"/>
    <mergeCell ref="S331:T331"/>
    <mergeCell ref="U331:V331"/>
    <mergeCell ref="W331:X331"/>
    <mergeCell ref="Y331:Z331"/>
    <mergeCell ref="AA331:AB331"/>
    <mergeCell ref="AC331:AD331"/>
    <mergeCell ref="AE331:AF331"/>
    <mergeCell ref="AG331:AH331"/>
    <mergeCell ref="AI331:AJ331"/>
    <mergeCell ref="AK331:AL331"/>
    <mergeCell ref="AM331:AN331"/>
    <mergeCell ref="AO331:AP331"/>
    <mergeCell ref="AQ331:AR331"/>
    <mergeCell ref="AS331:AT331"/>
    <mergeCell ref="AU331:AV331"/>
    <mergeCell ref="AW331:AX331"/>
    <mergeCell ref="AY331:AZ331"/>
    <mergeCell ref="BA331:BB331"/>
    <mergeCell ref="BC331:BD331"/>
    <mergeCell ref="BE331:BF331"/>
    <mergeCell ref="BG331:BH331"/>
    <mergeCell ref="CB329:CH329"/>
    <mergeCell ref="B330:C330"/>
    <mergeCell ref="D330:F330"/>
    <mergeCell ref="G330:H330"/>
    <mergeCell ref="K330:L330"/>
    <mergeCell ref="M330:N330"/>
    <mergeCell ref="O330:P330"/>
    <mergeCell ref="Q330:R330"/>
    <mergeCell ref="S330:T330"/>
    <mergeCell ref="U330:V330"/>
    <mergeCell ref="W330:X330"/>
    <mergeCell ref="Y330:Z330"/>
    <mergeCell ref="AA330:AB330"/>
    <mergeCell ref="AC330:AD330"/>
    <mergeCell ref="AE330:AF330"/>
    <mergeCell ref="AG330:AH330"/>
    <mergeCell ref="AI330:AJ330"/>
    <mergeCell ref="AK330:AL330"/>
    <mergeCell ref="AM330:AN330"/>
    <mergeCell ref="AO330:AP330"/>
    <mergeCell ref="AQ330:AR330"/>
    <mergeCell ref="AS330:AT330"/>
    <mergeCell ref="AU330:AV330"/>
    <mergeCell ref="AW330:AX330"/>
    <mergeCell ref="AY330:AZ330"/>
    <mergeCell ref="BA330:BB330"/>
    <mergeCell ref="BC330:BD330"/>
    <mergeCell ref="BE330:BF330"/>
    <mergeCell ref="BG330:BH330"/>
    <mergeCell ref="BI330:BJ330"/>
    <mergeCell ref="BK330:BL330"/>
    <mergeCell ref="BM330:BN330"/>
    <mergeCell ref="BC332:BD332"/>
    <mergeCell ref="BE332:BF332"/>
    <mergeCell ref="BG332:BH332"/>
    <mergeCell ref="BI332:BJ332"/>
    <mergeCell ref="BK332:BL332"/>
    <mergeCell ref="BM332:BN332"/>
    <mergeCell ref="BO332:BQ332"/>
    <mergeCell ref="BS332:BT332"/>
    <mergeCell ref="BU332:CA332"/>
    <mergeCell ref="CB332:CH332"/>
    <mergeCell ref="B333:C333"/>
    <mergeCell ref="D333:F333"/>
    <mergeCell ref="G333:H333"/>
    <mergeCell ref="K333:L333"/>
    <mergeCell ref="M333:N333"/>
    <mergeCell ref="O333:P333"/>
    <mergeCell ref="Q333:R333"/>
    <mergeCell ref="S333:T333"/>
    <mergeCell ref="U333:V333"/>
    <mergeCell ref="W333:X333"/>
    <mergeCell ref="Y333:Z333"/>
    <mergeCell ref="AA333:AB333"/>
    <mergeCell ref="AC333:AD333"/>
    <mergeCell ref="AE333:AF333"/>
    <mergeCell ref="AG333:AH333"/>
    <mergeCell ref="AI333:AJ333"/>
    <mergeCell ref="AK333:AL333"/>
    <mergeCell ref="AM333:AN333"/>
    <mergeCell ref="AO333:AP333"/>
    <mergeCell ref="AQ333:AR333"/>
    <mergeCell ref="AS333:AT333"/>
    <mergeCell ref="AU333:AV333"/>
    <mergeCell ref="BI331:BJ331"/>
    <mergeCell ref="BK331:BL331"/>
    <mergeCell ref="BM331:BN331"/>
    <mergeCell ref="BO331:BQ331"/>
    <mergeCell ref="BS331:BT331"/>
    <mergeCell ref="BU331:CA331"/>
    <mergeCell ref="CB331:CH331"/>
    <mergeCell ref="B332:C332"/>
    <mergeCell ref="D332:F332"/>
    <mergeCell ref="G332:H332"/>
    <mergeCell ref="K332:L332"/>
    <mergeCell ref="M332:N332"/>
    <mergeCell ref="O332:P332"/>
    <mergeCell ref="Q332:R332"/>
    <mergeCell ref="S332:T332"/>
    <mergeCell ref="U332:V332"/>
    <mergeCell ref="W332:X332"/>
    <mergeCell ref="Y332:Z332"/>
    <mergeCell ref="AA332:AB332"/>
    <mergeCell ref="AC332:AD332"/>
    <mergeCell ref="AE332:AF332"/>
    <mergeCell ref="AG332:AH332"/>
    <mergeCell ref="AI332:AJ332"/>
    <mergeCell ref="AK332:AL332"/>
    <mergeCell ref="AM332:AN332"/>
    <mergeCell ref="AO332:AP332"/>
    <mergeCell ref="AQ332:AR332"/>
    <mergeCell ref="AS332:AT332"/>
    <mergeCell ref="AU332:AV332"/>
    <mergeCell ref="AW332:AX332"/>
    <mergeCell ref="AY332:AZ332"/>
    <mergeCell ref="BA332:BB332"/>
    <mergeCell ref="B335:C335"/>
    <mergeCell ref="D335:F335"/>
    <mergeCell ref="G335:H335"/>
    <mergeCell ref="K335:L335"/>
    <mergeCell ref="M335:N335"/>
    <mergeCell ref="O335:P335"/>
    <mergeCell ref="Q335:R335"/>
    <mergeCell ref="S335:T335"/>
    <mergeCell ref="U335:V335"/>
    <mergeCell ref="W335:X335"/>
    <mergeCell ref="Y335:Z335"/>
    <mergeCell ref="AA335:AB335"/>
    <mergeCell ref="AC335:AD335"/>
    <mergeCell ref="AE335:AF335"/>
    <mergeCell ref="AG335:AH335"/>
    <mergeCell ref="AI335:AJ335"/>
    <mergeCell ref="AW333:AX333"/>
    <mergeCell ref="AY333:AZ333"/>
    <mergeCell ref="BA333:BB333"/>
    <mergeCell ref="BC333:BD333"/>
    <mergeCell ref="BE333:BF333"/>
    <mergeCell ref="BG333:BH333"/>
    <mergeCell ref="BI333:BJ333"/>
    <mergeCell ref="BK333:BL333"/>
    <mergeCell ref="BM333:BN333"/>
    <mergeCell ref="BO333:BQ333"/>
    <mergeCell ref="BS333:BT333"/>
    <mergeCell ref="BU333:CA333"/>
    <mergeCell ref="CB333:CH333"/>
    <mergeCell ref="B334:C334"/>
    <mergeCell ref="D334:F334"/>
    <mergeCell ref="G334:H334"/>
    <mergeCell ref="K334:L334"/>
    <mergeCell ref="M334:N334"/>
    <mergeCell ref="O334:P334"/>
    <mergeCell ref="Q334:R334"/>
    <mergeCell ref="S334:T334"/>
    <mergeCell ref="U334:V334"/>
    <mergeCell ref="W334:X334"/>
    <mergeCell ref="Y334:Z334"/>
    <mergeCell ref="AA334:AB334"/>
    <mergeCell ref="AC334:AD334"/>
    <mergeCell ref="AE334:AF334"/>
    <mergeCell ref="AG334:AH334"/>
    <mergeCell ref="AI334:AJ334"/>
    <mergeCell ref="AK334:AL334"/>
    <mergeCell ref="AM334:AN334"/>
    <mergeCell ref="AO334:AP334"/>
    <mergeCell ref="AK335:AL335"/>
    <mergeCell ref="AM335:AN335"/>
    <mergeCell ref="AO335:AP335"/>
    <mergeCell ref="AQ335:AR335"/>
    <mergeCell ref="AS335:AT335"/>
    <mergeCell ref="AU335:AV335"/>
    <mergeCell ref="AW335:AX335"/>
    <mergeCell ref="AY335:AZ335"/>
    <mergeCell ref="BA335:BB335"/>
    <mergeCell ref="BC335:BD335"/>
    <mergeCell ref="BE335:BF335"/>
    <mergeCell ref="BG335:BH335"/>
    <mergeCell ref="BI335:BJ335"/>
    <mergeCell ref="BK335:BL335"/>
    <mergeCell ref="BM335:BN335"/>
    <mergeCell ref="BO335:BQ335"/>
    <mergeCell ref="BS335:BT335"/>
    <mergeCell ref="AQ334:AR334"/>
    <mergeCell ref="AS334:AT334"/>
    <mergeCell ref="AU334:AV334"/>
    <mergeCell ref="AW334:AX334"/>
    <mergeCell ref="AY334:AZ334"/>
    <mergeCell ref="BA334:BB334"/>
    <mergeCell ref="BC334:BD334"/>
    <mergeCell ref="BE334:BF334"/>
    <mergeCell ref="BG334:BH334"/>
    <mergeCell ref="BI334:BJ334"/>
    <mergeCell ref="BK334:BL334"/>
    <mergeCell ref="BM334:BN334"/>
    <mergeCell ref="BO334:BQ334"/>
    <mergeCell ref="BS334:BT334"/>
    <mergeCell ref="BU334:CA334"/>
    <mergeCell ref="CB334:CH334"/>
    <mergeCell ref="BM336:BN336"/>
    <mergeCell ref="BO336:BQ336"/>
    <mergeCell ref="BS336:BT336"/>
    <mergeCell ref="BU336:CA336"/>
    <mergeCell ref="CB336:CH336"/>
    <mergeCell ref="B337:C337"/>
    <mergeCell ref="D337:F337"/>
    <mergeCell ref="G337:H337"/>
    <mergeCell ref="K337:L337"/>
    <mergeCell ref="M337:N337"/>
    <mergeCell ref="O337:P337"/>
    <mergeCell ref="Q337:R337"/>
    <mergeCell ref="S337:T337"/>
    <mergeCell ref="U337:V337"/>
    <mergeCell ref="W337:X337"/>
    <mergeCell ref="Y337:Z337"/>
    <mergeCell ref="AA337:AB337"/>
    <mergeCell ref="AC337:AD337"/>
    <mergeCell ref="AE337:AF337"/>
    <mergeCell ref="AG337:AH337"/>
    <mergeCell ref="AI337:AJ337"/>
    <mergeCell ref="AK337:AL337"/>
    <mergeCell ref="AM337:AN337"/>
    <mergeCell ref="AO337:AP337"/>
    <mergeCell ref="AQ337:AR337"/>
    <mergeCell ref="AS337:AT337"/>
    <mergeCell ref="AU337:AV337"/>
    <mergeCell ref="AW337:AX337"/>
    <mergeCell ref="AY337:AZ337"/>
    <mergeCell ref="BA337:BB337"/>
    <mergeCell ref="BC337:BD337"/>
    <mergeCell ref="BE337:BF337"/>
    <mergeCell ref="BU335:CA335"/>
    <mergeCell ref="CB335:CH335"/>
    <mergeCell ref="B336:C336"/>
    <mergeCell ref="D336:F336"/>
    <mergeCell ref="G336:H336"/>
    <mergeCell ref="K336:L336"/>
    <mergeCell ref="M336:N336"/>
    <mergeCell ref="O336:P336"/>
    <mergeCell ref="Q336:R336"/>
    <mergeCell ref="S336:T336"/>
    <mergeCell ref="U336:V336"/>
    <mergeCell ref="W336:X336"/>
    <mergeCell ref="Y336:Z336"/>
    <mergeCell ref="AA336:AB336"/>
    <mergeCell ref="AC336:AD336"/>
    <mergeCell ref="AE336:AF336"/>
    <mergeCell ref="AG336:AH336"/>
    <mergeCell ref="AI336:AJ336"/>
    <mergeCell ref="AK336:AL336"/>
    <mergeCell ref="AM336:AN336"/>
    <mergeCell ref="AO336:AP336"/>
    <mergeCell ref="AQ336:AR336"/>
    <mergeCell ref="AS336:AT336"/>
    <mergeCell ref="AU336:AV336"/>
    <mergeCell ref="AW336:AX336"/>
    <mergeCell ref="AY336:AZ336"/>
    <mergeCell ref="BA336:BB336"/>
    <mergeCell ref="BC336:BD336"/>
    <mergeCell ref="BE336:BF336"/>
    <mergeCell ref="BG336:BH336"/>
    <mergeCell ref="BI336:BJ336"/>
    <mergeCell ref="BK336:BL336"/>
    <mergeCell ref="BA338:BB338"/>
    <mergeCell ref="BC338:BD338"/>
    <mergeCell ref="BE338:BF338"/>
    <mergeCell ref="BG338:BH338"/>
    <mergeCell ref="BI338:BJ338"/>
    <mergeCell ref="BK338:BL338"/>
    <mergeCell ref="BM338:BN338"/>
    <mergeCell ref="BO338:BQ338"/>
    <mergeCell ref="BS338:BT338"/>
    <mergeCell ref="BU338:CA338"/>
    <mergeCell ref="CB338:CH338"/>
    <mergeCell ref="B339:C339"/>
    <mergeCell ref="D339:F339"/>
    <mergeCell ref="G339:H339"/>
    <mergeCell ref="K339:L339"/>
    <mergeCell ref="M339:N339"/>
    <mergeCell ref="O339:P339"/>
    <mergeCell ref="Q339:R339"/>
    <mergeCell ref="S339:T339"/>
    <mergeCell ref="U339:V339"/>
    <mergeCell ref="W339:X339"/>
    <mergeCell ref="Y339:Z339"/>
    <mergeCell ref="AA339:AB339"/>
    <mergeCell ref="AC339:AD339"/>
    <mergeCell ref="AE339:AF339"/>
    <mergeCell ref="AG339:AH339"/>
    <mergeCell ref="AI339:AJ339"/>
    <mergeCell ref="AK339:AL339"/>
    <mergeCell ref="AM339:AN339"/>
    <mergeCell ref="AO339:AP339"/>
    <mergeCell ref="AQ339:AR339"/>
    <mergeCell ref="AS339:AT339"/>
    <mergeCell ref="BG337:BH337"/>
    <mergeCell ref="BI337:BJ337"/>
    <mergeCell ref="BK337:BL337"/>
    <mergeCell ref="BM337:BN337"/>
    <mergeCell ref="BO337:BQ337"/>
    <mergeCell ref="BS337:BT337"/>
    <mergeCell ref="BU337:CA337"/>
    <mergeCell ref="CB337:CH337"/>
    <mergeCell ref="B338:C338"/>
    <mergeCell ref="D338:F338"/>
    <mergeCell ref="G338:H338"/>
    <mergeCell ref="K338:L338"/>
    <mergeCell ref="M338:N338"/>
    <mergeCell ref="O338:P338"/>
    <mergeCell ref="Q338:R338"/>
    <mergeCell ref="S338:T338"/>
    <mergeCell ref="U338:V338"/>
    <mergeCell ref="W338:X338"/>
    <mergeCell ref="Y338:Z338"/>
    <mergeCell ref="AA338:AB338"/>
    <mergeCell ref="AC338:AD338"/>
    <mergeCell ref="AE338:AF338"/>
    <mergeCell ref="AG338:AH338"/>
    <mergeCell ref="AI338:AJ338"/>
    <mergeCell ref="AK338:AL338"/>
    <mergeCell ref="AM338:AN338"/>
    <mergeCell ref="AO338:AP338"/>
    <mergeCell ref="AQ338:AR338"/>
    <mergeCell ref="AS338:AT338"/>
    <mergeCell ref="AU338:AV338"/>
    <mergeCell ref="AW338:AX338"/>
    <mergeCell ref="AY338:AZ338"/>
    <mergeCell ref="AO340:AP340"/>
    <mergeCell ref="AQ340:AR340"/>
    <mergeCell ref="AS340:AT340"/>
    <mergeCell ref="AU340:AV340"/>
    <mergeCell ref="AW340:AX340"/>
    <mergeCell ref="AY340:AZ340"/>
    <mergeCell ref="BA340:BB340"/>
    <mergeCell ref="BC340:BD340"/>
    <mergeCell ref="BE340:BF340"/>
    <mergeCell ref="BG340:BH340"/>
    <mergeCell ref="BI340:BJ340"/>
    <mergeCell ref="BK340:BL340"/>
    <mergeCell ref="BM340:BN340"/>
    <mergeCell ref="BO340:BQ340"/>
    <mergeCell ref="BS340:BT340"/>
    <mergeCell ref="BU340:CA340"/>
    <mergeCell ref="CB340:CH340"/>
    <mergeCell ref="AU339:AV339"/>
    <mergeCell ref="AW339:AX339"/>
    <mergeCell ref="AY339:AZ339"/>
    <mergeCell ref="BA339:BB339"/>
    <mergeCell ref="BC339:BD339"/>
    <mergeCell ref="BE339:BF339"/>
    <mergeCell ref="BG339:BH339"/>
    <mergeCell ref="BI339:BJ339"/>
    <mergeCell ref="BK339:BL339"/>
    <mergeCell ref="BM339:BN339"/>
    <mergeCell ref="BO339:BQ339"/>
    <mergeCell ref="BS339:BT339"/>
    <mergeCell ref="BU339:CA339"/>
    <mergeCell ref="CB339:CH339"/>
    <mergeCell ref="B340:C340"/>
    <mergeCell ref="D340:F340"/>
    <mergeCell ref="G340:H340"/>
    <mergeCell ref="K340:L340"/>
    <mergeCell ref="M340:N340"/>
    <mergeCell ref="O340:P340"/>
    <mergeCell ref="Q340:R340"/>
    <mergeCell ref="S340:T340"/>
    <mergeCell ref="U340:V340"/>
    <mergeCell ref="W340:X340"/>
    <mergeCell ref="Y340:Z340"/>
    <mergeCell ref="AA340:AB340"/>
    <mergeCell ref="AC340:AD340"/>
    <mergeCell ref="AE340:AF340"/>
    <mergeCell ref="AG340:AH340"/>
    <mergeCell ref="AI340:AJ340"/>
    <mergeCell ref="AK340:AL340"/>
    <mergeCell ref="AM340:AN340"/>
    <mergeCell ref="AM341:AN341"/>
    <mergeCell ref="AO341:AP341"/>
    <mergeCell ref="AQ341:AR341"/>
    <mergeCell ref="AS341:AT341"/>
    <mergeCell ref="AU341:AV341"/>
    <mergeCell ref="AW341:AX341"/>
    <mergeCell ref="AY341:AZ341"/>
    <mergeCell ref="BA341:BB341"/>
    <mergeCell ref="BC341:BD341"/>
    <mergeCell ref="BE341:BF341"/>
    <mergeCell ref="BG341:BH341"/>
    <mergeCell ref="BI341:BJ341"/>
    <mergeCell ref="BK341:BL341"/>
    <mergeCell ref="BM341:BN341"/>
    <mergeCell ref="BO341:BQ341"/>
    <mergeCell ref="BS341:BT341"/>
    <mergeCell ref="BU341:CA341"/>
    <mergeCell ref="B341:C341"/>
    <mergeCell ref="D341:F341"/>
    <mergeCell ref="G341:H341"/>
    <mergeCell ref="K341:L341"/>
    <mergeCell ref="M341:N341"/>
    <mergeCell ref="O341:P341"/>
    <mergeCell ref="Q341:R341"/>
    <mergeCell ref="S341:T341"/>
    <mergeCell ref="U341:V341"/>
    <mergeCell ref="W341:X341"/>
    <mergeCell ref="Y341:Z341"/>
    <mergeCell ref="AA341:AB341"/>
    <mergeCell ref="AC341:AD341"/>
    <mergeCell ref="AE341:AF341"/>
    <mergeCell ref="AG341:AH341"/>
    <mergeCell ref="AI341:AJ341"/>
    <mergeCell ref="AK341:AL341"/>
    <mergeCell ref="BO342:BQ342"/>
    <mergeCell ref="BS342:BT342"/>
    <mergeCell ref="BU342:CA342"/>
    <mergeCell ref="CB342:CH342"/>
    <mergeCell ref="B343:C343"/>
    <mergeCell ref="D343:F343"/>
    <mergeCell ref="G343:H343"/>
    <mergeCell ref="K343:L343"/>
    <mergeCell ref="M343:N343"/>
    <mergeCell ref="O343:P343"/>
    <mergeCell ref="Q343:R343"/>
    <mergeCell ref="S343:T343"/>
    <mergeCell ref="U343:V343"/>
    <mergeCell ref="W343:X343"/>
    <mergeCell ref="Y343:Z343"/>
    <mergeCell ref="AA343:AB343"/>
    <mergeCell ref="AC343:AD343"/>
    <mergeCell ref="AE343:AF343"/>
    <mergeCell ref="AG343:AH343"/>
    <mergeCell ref="AI343:AJ343"/>
    <mergeCell ref="AK343:AL343"/>
    <mergeCell ref="AM343:AN343"/>
    <mergeCell ref="AO343:AP343"/>
    <mergeCell ref="AQ343:AR343"/>
    <mergeCell ref="AS343:AT343"/>
    <mergeCell ref="AU343:AV343"/>
    <mergeCell ref="AW343:AX343"/>
    <mergeCell ref="AY343:AZ343"/>
    <mergeCell ref="BA343:BB343"/>
    <mergeCell ref="BC343:BD343"/>
    <mergeCell ref="BE343:BF343"/>
    <mergeCell ref="BG343:BH343"/>
    <mergeCell ref="CB341:CH341"/>
    <mergeCell ref="B342:C342"/>
    <mergeCell ref="D342:F342"/>
    <mergeCell ref="G342:H342"/>
    <mergeCell ref="K342:L342"/>
    <mergeCell ref="M342:N342"/>
    <mergeCell ref="O342:P342"/>
    <mergeCell ref="Q342:R342"/>
    <mergeCell ref="S342:T342"/>
    <mergeCell ref="U342:V342"/>
    <mergeCell ref="W342:X342"/>
    <mergeCell ref="Y342:Z342"/>
    <mergeCell ref="AA342:AB342"/>
    <mergeCell ref="AC342:AD342"/>
    <mergeCell ref="AE342:AF342"/>
    <mergeCell ref="AG342:AH342"/>
    <mergeCell ref="AI342:AJ342"/>
    <mergeCell ref="AK342:AL342"/>
    <mergeCell ref="AM342:AN342"/>
    <mergeCell ref="AO342:AP342"/>
    <mergeCell ref="AQ342:AR342"/>
    <mergeCell ref="AS342:AT342"/>
    <mergeCell ref="AU342:AV342"/>
    <mergeCell ref="AW342:AX342"/>
    <mergeCell ref="AY342:AZ342"/>
    <mergeCell ref="BA342:BB342"/>
    <mergeCell ref="BC342:BD342"/>
    <mergeCell ref="BE342:BF342"/>
    <mergeCell ref="BG342:BH342"/>
    <mergeCell ref="BI342:BJ342"/>
    <mergeCell ref="BK342:BL342"/>
    <mergeCell ref="BM342:BN342"/>
    <mergeCell ref="BC344:BD344"/>
    <mergeCell ref="BE344:BF344"/>
    <mergeCell ref="BG344:BH344"/>
    <mergeCell ref="BI344:BJ344"/>
    <mergeCell ref="BK344:BL344"/>
    <mergeCell ref="BM344:BN344"/>
    <mergeCell ref="BO344:BQ344"/>
    <mergeCell ref="BS344:BT344"/>
    <mergeCell ref="BU344:CA344"/>
    <mergeCell ref="CB344:CH344"/>
    <mergeCell ref="B345:C345"/>
    <mergeCell ref="D345:F345"/>
    <mergeCell ref="G345:H345"/>
    <mergeCell ref="K345:L345"/>
    <mergeCell ref="M345:N345"/>
    <mergeCell ref="O345:P345"/>
    <mergeCell ref="Q345:R345"/>
    <mergeCell ref="S345:T345"/>
    <mergeCell ref="U345:V345"/>
    <mergeCell ref="W345:X345"/>
    <mergeCell ref="Y345:Z345"/>
    <mergeCell ref="AA345:AB345"/>
    <mergeCell ref="AC345:AD345"/>
    <mergeCell ref="AE345:AF345"/>
    <mergeCell ref="AG345:AH345"/>
    <mergeCell ref="AI345:AJ345"/>
    <mergeCell ref="AK345:AL345"/>
    <mergeCell ref="AM345:AN345"/>
    <mergeCell ref="AO345:AP345"/>
    <mergeCell ref="AQ345:AR345"/>
    <mergeCell ref="AS345:AT345"/>
    <mergeCell ref="AU345:AV345"/>
    <mergeCell ref="BI343:BJ343"/>
    <mergeCell ref="BK343:BL343"/>
    <mergeCell ref="BM343:BN343"/>
    <mergeCell ref="BO343:BQ343"/>
    <mergeCell ref="BS343:BT343"/>
    <mergeCell ref="BU343:CA343"/>
    <mergeCell ref="CB343:CH343"/>
    <mergeCell ref="B344:C344"/>
    <mergeCell ref="D344:F344"/>
    <mergeCell ref="G344:H344"/>
    <mergeCell ref="K344:L344"/>
    <mergeCell ref="M344:N344"/>
    <mergeCell ref="O344:P344"/>
    <mergeCell ref="Q344:R344"/>
    <mergeCell ref="S344:T344"/>
    <mergeCell ref="U344:V344"/>
    <mergeCell ref="W344:X344"/>
    <mergeCell ref="Y344:Z344"/>
    <mergeCell ref="AA344:AB344"/>
    <mergeCell ref="AC344:AD344"/>
    <mergeCell ref="AE344:AF344"/>
    <mergeCell ref="AG344:AH344"/>
    <mergeCell ref="AI344:AJ344"/>
    <mergeCell ref="AK344:AL344"/>
    <mergeCell ref="AM344:AN344"/>
    <mergeCell ref="AO344:AP344"/>
    <mergeCell ref="AQ344:AR344"/>
    <mergeCell ref="AS344:AT344"/>
    <mergeCell ref="AU344:AV344"/>
    <mergeCell ref="AW344:AX344"/>
    <mergeCell ref="AY344:AZ344"/>
    <mergeCell ref="BA344:BB344"/>
    <mergeCell ref="B347:C347"/>
    <mergeCell ref="D347:F347"/>
    <mergeCell ref="G347:H347"/>
    <mergeCell ref="K347:L347"/>
    <mergeCell ref="M347:N347"/>
    <mergeCell ref="O347:P347"/>
    <mergeCell ref="Q347:R347"/>
    <mergeCell ref="S347:T347"/>
    <mergeCell ref="U347:V347"/>
    <mergeCell ref="W347:X347"/>
    <mergeCell ref="Y347:Z347"/>
    <mergeCell ref="AA347:AB347"/>
    <mergeCell ref="AC347:AD347"/>
    <mergeCell ref="AE347:AF347"/>
    <mergeCell ref="AG347:AH347"/>
    <mergeCell ref="AI347:AJ347"/>
    <mergeCell ref="AW345:AX345"/>
    <mergeCell ref="AY345:AZ345"/>
    <mergeCell ref="BA345:BB345"/>
    <mergeCell ref="BC345:BD345"/>
    <mergeCell ref="BE345:BF345"/>
    <mergeCell ref="BG345:BH345"/>
    <mergeCell ref="BI345:BJ345"/>
    <mergeCell ref="BK345:BL345"/>
    <mergeCell ref="BM345:BN345"/>
    <mergeCell ref="BO345:BQ345"/>
    <mergeCell ref="BS345:BT345"/>
    <mergeCell ref="BU345:CA345"/>
    <mergeCell ref="CB345:CH345"/>
    <mergeCell ref="B346:C346"/>
    <mergeCell ref="D346:F346"/>
    <mergeCell ref="G346:H346"/>
    <mergeCell ref="K346:L346"/>
    <mergeCell ref="M346:N346"/>
    <mergeCell ref="O346:P346"/>
    <mergeCell ref="Q346:R346"/>
    <mergeCell ref="S346:T346"/>
    <mergeCell ref="U346:V346"/>
    <mergeCell ref="W346:X346"/>
    <mergeCell ref="Y346:Z346"/>
    <mergeCell ref="AA346:AB346"/>
    <mergeCell ref="AC346:AD346"/>
    <mergeCell ref="AE346:AF346"/>
    <mergeCell ref="AG346:AH346"/>
    <mergeCell ref="AI346:AJ346"/>
    <mergeCell ref="AK346:AL346"/>
    <mergeCell ref="AM346:AN346"/>
    <mergeCell ref="AO346:AP346"/>
    <mergeCell ref="AK347:AL347"/>
    <mergeCell ref="AM347:AN347"/>
    <mergeCell ref="AO347:AP347"/>
    <mergeCell ref="AQ347:AR347"/>
    <mergeCell ref="AS347:AT347"/>
    <mergeCell ref="AU347:AV347"/>
    <mergeCell ref="AW347:AX347"/>
    <mergeCell ref="AY347:AZ347"/>
    <mergeCell ref="BA347:BB347"/>
    <mergeCell ref="BC347:BD347"/>
    <mergeCell ref="BE347:BF347"/>
    <mergeCell ref="BG347:BH347"/>
    <mergeCell ref="BI347:BJ347"/>
    <mergeCell ref="BK347:BL347"/>
    <mergeCell ref="BM347:BN347"/>
    <mergeCell ref="BO347:BQ347"/>
    <mergeCell ref="BS347:BT347"/>
    <mergeCell ref="AQ346:AR346"/>
    <mergeCell ref="AS346:AT346"/>
    <mergeCell ref="AU346:AV346"/>
    <mergeCell ref="AW346:AX346"/>
    <mergeCell ref="AY346:AZ346"/>
    <mergeCell ref="BA346:BB346"/>
    <mergeCell ref="BC346:BD346"/>
    <mergeCell ref="BE346:BF346"/>
    <mergeCell ref="BG346:BH346"/>
    <mergeCell ref="BI346:BJ346"/>
    <mergeCell ref="BK346:BL346"/>
    <mergeCell ref="BM346:BN346"/>
    <mergeCell ref="BO346:BQ346"/>
    <mergeCell ref="BS346:BT346"/>
    <mergeCell ref="BU346:CA346"/>
    <mergeCell ref="CB346:CH346"/>
    <mergeCell ref="BM348:BN348"/>
    <mergeCell ref="BO348:BQ348"/>
    <mergeCell ref="BS348:BT348"/>
    <mergeCell ref="BU348:CA348"/>
    <mergeCell ref="CB348:CH348"/>
    <mergeCell ref="B349:C349"/>
    <mergeCell ref="D349:F349"/>
    <mergeCell ref="G349:H349"/>
    <mergeCell ref="K349:L349"/>
    <mergeCell ref="M349:N349"/>
    <mergeCell ref="O349:P349"/>
    <mergeCell ref="Q349:R349"/>
    <mergeCell ref="S349:T349"/>
    <mergeCell ref="U349:V349"/>
    <mergeCell ref="W349:X349"/>
    <mergeCell ref="Y349:Z349"/>
    <mergeCell ref="AA349:AB349"/>
    <mergeCell ref="AC349:AD349"/>
    <mergeCell ref="AE349:AF349"/>
    <mergeCell ref="AG349:AH349"/>
    <mergeCell ref="AI349:AJ349"/>
    <mergeCell ref="AK349:AL349"/>
    <mergeCell ref="AM349:AN349"/>
    <mergeCell ref="AO349:AP349"/>
    <mergeCell ref="AQ349:AR349"/>
    <mergeCell ref="AS349:AT349"/>
    <mergeCell ref="AU349:AV349"/>
    <mergeCell ref="AW349:AX349"/>
    <mergeCell ref="AY349:AZ349"/>
    <mergeCell ref="BA349:BB349"/>
    <mergeCell ref="BC349:BD349"/>
    <mergeCell ref="BE349:BF349"/>
    <mergeCell ref="BU347:CA347"/>
    <mergeCell ref="CB347:CH347"/>
    <mergeCell ref="B348:C348"/>
    <mergeCell ref="D348:F348"/>
    <mergeCell ref="G348:H348"/>
    <mergeCell ref="K348:L348"/>
    <mergeCell ref="M348:N348"/>
    <mergeCell ref="O348:P348"/>
    <mergeCell ref="Q348:R348"/>
    <mergeCell ref="S348:T348"/>
    <mergeCell ref="U348:V348"/>
    <mergeCell ref="W348:X348"/>
    <mergeCell ref="Y348:Z348"/>
    <mergeCell ref="AA348:AB348"/>
    <mergeCell ref="AC348:AD348"/>
    <mergeCell ref="AE348:AF348"/>
    <mergeCell ref="AG348:AH348"/>
    <mergeCell ref="AI348:AJ348"/>
    <mergeCell ref="AK348:AL348"/>
    <mergeCell ref="AM348:AN348"/>
    <mergeCell ref="AO348:AP348"/>
    <mergeCell ref="AQ348:AR348"/>
    <mergeCell ref="AS348:AT348"/>
    <mergeCell ref="AU348:AV348"/>
    <mergeCell ref="AW348:AX348"/>
    <mergeCell ref="AY348:AZ348"/>
    <mergeCell ref="BA348:BB348"/>
    <mergeCell ref="BC348:BD348"/>
    <mergeCell ref="BE348:BF348"/>
    <mergeCell ref="BG348:BH348"/>
    <mergeCell ref="BI348:BJ348"/>
    <mergeCell ref="BK348:BL348"/>
    <mergeCell ref="BA350:BB350"/>
    <mergeCell ref="BC350:BD350"/>
    <mergeCell ref="BE350:BF350"/>
    <mergeCell ref="BG350:BH350"/>
    <mergeCell ref="BI350:BJ350"/>
    <mergeCell ref="BK350:BL350"/>
    <mergeCell ref="BM350:BN350"/>
    <mergeCell ref="BO350:BQ350"/>
    <mergeCell ref="BS350:BT350"/>
    <mergeCell ref="BU350:CA350"/>
    <mergeCell ref="CB350:CH350"/>
    <mergeCell ref="B351:C351"/>
    <mergeCell ref="D351:F351"/>
    <mergeCell ref="G351:H351"/>
    <mergeCell ref="K351:L351"/>
    <mergeCell ref="M351:N351"/>
    <mergeCell ref="O351:P351"/>
    <mergeCell ref="Q351:R351"/>
    <mergeCell ref="S351:T351"/>
    <mergeCell ref="U351:V351"/>
    <mergeCell ref="W351:X351"/>
    <mergeCell ref="Y351:Z351"/>
    <mergeCell ref="AA351:AB351"/>
    <mergeCell ref="AC351:AD351"/>
    <mergeCell ref="AE351:AF351"/>
    <mergeCell ref="AG351:AH351"/>
    <mergeCell ref="AI351:AJ351"/>
    <mergeCell ref="AK351:AL351"/>
    <mergeCell ref="AM351:AN351"/>
    <mergeCell ref="AO351:AP351"/>
    <mergeCell ref="AQ351:AR351"/>
    <mergeCell ref="AS351:AT351"/>
    <mergeCell ref="BG349:BH349"/>
    <mergeCell ref="BI349:BJ349"/>
    <mergeCell ref="BK349:BL349"/>
    <mergeCell ref="BM349:BN349"/>
    <mergeCell ref="BO349:BQ349"/>
    <mergeCell ref="BS349:BT349"/>
    <mergeCell ref="BU349:CA349"/>
    <mergeCell ref="CB349:CH349"/>
    <mergeCell ref="B350:C350"/>
    <mergeCell ref="D350:F350"/>
    <mergeCell ref="G350:H350"/>
    <mergeCell ref="K350:L350"/>
    <mergeCell ref="M350:N350"/>
    <mergeCell ref="O350:P350"/>
    <mergeCell ref="Q350:R350"/>
    <mergeCell ref="S350:T350"/>
    <mergeCell ref="U350:V350"/>
    <mergeCell ref="W350:X350"/>
    <mergeCell ref="Y350:Z350"/>
    <mergeCell ref="AA350:AB350"/>
    <mergeCell ref="AC350:AD350"/>
    <mergeCell ref="AE350:AF350"/>
    <mergeCell ref="AG350:AH350"/>
    <mergeCell ref="AI350:AJ350"/>
    <mergeCell ref="AK350:AL350"/>
    <mergeCell ref="AM350:AN350"/>
    <mergeCell ref="AO350:AP350"/>
    <mergeCell ref="AQ350:AR350"/>
    <mergeCell ref="AS350:AT350"/>
    <mergeCell ref="AU350:AV350"/>
    <mergeCell ref="AW350:AX350"/>
    <mergeCell ref="AY350:AZ350"/>
    <mergeCell ref="AO352:AP352"/>
    <mergeCell ref="AQ352:AR352"/>
    <mergeCell ref="AS352:AT352"/>
    <mergeCell ref="AU352:AV352"/>
    <mergeCell ref="AW352:AX352"/>
    <mergeCell ref="AY352:AZ352"/>
    <mergeCell ref="BA352:BB352"/>
    <mergeCell ref="BC352:BD352"/>
    <mergeCell ref="BE352:BF352"/>
    <mergeCell ref="BG352:BH352"/>
    <mergeCell ref="BI352:BJ352"/>
    <mergeCell ref="BK352:BL352"/>
    <mergeCell ref="BM352:BN352"/>
    <mergeCell ref="BO352:BQ352"/>
    <mergeCell ref="BS352:BT352"/>
    <mergeCell ref="BU352:CA352"/>
    <mergeCell ref="CB352:CH352"/>
    <mergeCell ref="AU351:AV351"/>
    <mergeCell ref="AW351:AX351"/>
    <mergeCell ref="AY351:AZ351"/>
    <mergeCell ref="BA351:BB351"/>
    <mergeCell ref="BC351:BD351"/>
    <mergeCell ref="BE351:BF351"/>
    <mergeCell ref="BG351:BH351"/>
    <mergeCell ref="BI351:BJ351"/>
    <mergeCell ref="BK351:BL351"/>
    <mergeCell ref="BM351:BN351"/>
    <mergeCell ref="BO351:BQ351"/>
    <mergeCell ref="BS351:BT351"/>
    <mergeCell ref="BU351:CA351"/>
    <mergeCell ref="CB351:CH351"/>
    <mergeCell ref="B352:C352"/>
    <mergeCell ref="D352:F352"/>
    <mergeCell ref="G352:H352"/>
    <mergeCell ref="K352:L352"/>
    <mergeCell ref="M352:N352"/>
    <mergeCell ref="O352:P352"/>
    <mergeCell ref="Q352:R352"/>
    <mergeCell ref="S352:T352"/>
    <mergeCell ref="U352:V352"/>
    <mergeCell ref="W352:X352"/>
    <mergeCell ref="Y352:Z352"/>
    <mergeCell ref="AA352:AB352"/>
    <mergeCell ref="AC352:AD352"/>
    <mergeCell ref="AE352:AF352"/>
    <mergeCell ref="AG352:AH352"/>
    <mergeCell ref="AI352:AJ352"/>
    <mergeCell ref="AK352:AL352"/>
    <mergeCell ref="AM352:AN352"/>
    <mergeCell ref="AM353:AN353"/>
    <mergeCell ref="AO353:AP353"/>
    <mergeCell ref="AQ353:AR353"/>
    <mergeCell ref="AS353:AT353"/>
    <mergeCell ref="AU353:AV353"/>
    <mergeCell ref="AW353:AX353"/>
    <mergeCell ref="AY353:AZ353"/>
    <mergeCell ref="BA353:BB353"/>
    <mergeCell ref="BC353:BD353"/>
    <mergeCell ref="BE353:BF353"/>
    <mergeCell ref="BG353:BH353"/>
    <mergeCell ref="BI353:BJ353"/>
    <mergeCell ref="BK353:BL353"/>
    <mergeCell ref="BM353:BN353"/>
    <mergeCell ref="BO353:BQ353"/>
    <mergeCell ref="BS353:BT353"/>
    <mergeCell ref="BU353:CA353"/>
    <mergeCell ref="B353:C353"/>
    <mergeCell ref="D353:F353"/>
    <mergeCell ref="G353:H353"/>
    <mergeCell ref="K353:L353"/>
    <mergeCell ref="M353:N353"/>
    <mergeCell ref="O353:P353"/>
    <mergeCell ref="Q353:R353"/>
    <mergeCell ref="S353:T353"/>
    <mergeCell ref="U353:V353"/>
    <mergeCell ref="W353:X353"/>
    <mergeCell ref="Y353:Z353"/>
    <mergeCell ref="AA353:AB353"/>
    <mergeCell ref="AC353:AD353"/>
    <mergeCell ref="AE353:AF353"/>
    <mergeCell ref="AG353:AH353"/>
    <mergeCell ref="AI353:AJ353"/>
    <mergeCell ref="AK353:AL353"/>
    <mergeCell ref="BO354:BQ354"/>
    <mergeCell ref="BS354:BT354"/>
    <mergeCell ref="BU354:CA354"/>
    <mergeCell ref="CB354:CH354"/>
    <mergeCell ref="B355:C355"/>
    <mergeCell ref="D355:F355"/>
    <mergeCell ref="G355:H355"/>
    <mergeCell ref="K355:L355"/>
    <mergeCell ref="M355:N355"/>
    <mergeCell ref="O355:P355"/>
    <mergeCell ref="Q355:R355"/>
    <mergeCell ref="S355:T355"/>
    <mergeCell ref="U355:V355"/>
    <mergeCell ref="W355:X355"/>
    <mergeCell ref="Y355:Z355"/>
    <mergeCell ref="AA355:AB355"/>
    <mergeCell ref="AC355:AD355"/>
    <mergeCell ref="AE355:AF355"/>
    <mergeCell ref="AG355:AH355"/>
    <mergeCell ref="AI355:AJ355"/>
    <mergeCell ref="AK355:AL355"/>
    <mergeCell ref="AM355:AN355"/>
    <mergeCell ref="AO355:AP355"/>
    <mergeCell ref="AQ355:AR355"/>
    <mergeCell ref="AS355:AT355"/>
    <mergeCell ref="AU355:AV355"/>
    <mergeCell ref="AW355:AX355"/>
    <mergeCell ref="AY355:AZ355"/>
    <mergeCell ref="BA355:BB355"/>
    <mergeCell ref="BC355:BD355"/>
    <mergeCell ref="BE355:BF355"/>
    <mergeCell ref="BG355:BH355"/>
    <mergeCell ref="CB353:CH353"/>
    <mergeCell ref="B354:C354"/>
    <mergeCell ref="D354:F354"/>
    <mergeCell ref="G354:H354"/>
    <mergeCell ref="K354:L354"/>
    <mergeCell ref="M354:N354"/>
    <mergeCell ref="O354:P354"/>
    <mergeCell ref="Q354:R354"/>
    <mergeCell ref="S354:T354"/>
    <mergeCell ref="U354:V354"/>
    <mergeCell ref="W354:X354"/>
    <mergeCell ref="Y354:Z354"/>
    <mergeCell ref="AA354:AB354"/>
    <mergeCell ref="AC354:AD354"/>
    <mergeCell ref="AE354:AF354"/>
    <mergeCell ref="AG354:AH354"/>
    <mergeCell ref="AI354:AJ354"/>
    <mergeCell ref="AK354:AL354"/>
    <mergeCell ref="AM354:AN354"/>
    <mergeCell ref="AO354:AP354"/>
    <mergeCell ref="AQ354:AR354"/>
    <mergeCell ref="AS354:AT354"/>
    <mergeCell ref="AU354:AV354"/>
    <mergeCell ref="AW354:AX354"/>
    <mergeCell ref="AY354:AZ354"/>
    <mergeCell ref="BA354:BB354"/>
    <mergeCell ref="BC354:BD354"/>
    <mergeCell ref="BE354:BF354"/>
    <mergeCell ref="BG354:BH354"/>
    <mergeCell ref="BI354:BJ354"/>
    <mergeCell ref="BK354:BL354"/>
    <mergeCell ref="BM354:BN354"/>
    <mergeCell ref="BC356:BD356"/>
    <mergeCell ref="BE356:BF356"/>
    <mergeCell ref="BG356:BH356"/>
    <mergeCell ref="BI356:BJ356"/>
    <mergeCell ref="BK356:BL356"/>
    <mergeCell ref="BM356:BN356"/>
    <mergeCell ref="BO356:BQ356"/>
    <mergeCell ref="BS356:BT356"/>
    <mergeCell ref="BU356:CA356"/>
    <mergeCell ref="CB356:CH356"/>
    <mergeCell ref="B357:C357"/>
    <mergeCell ref="D357:F357"/>
    <mergeCell ref="G357:H357"/>
    <mergeCell ref="K357:L357"/>
    <mergeCell ref="M357:N357"/>
    <mergeCell ref="O357:P357"/>
    <mergeCell ref="Q357:R357"/>
    <mergeCell ref="S357:T357"/>
    <mergeCell ref="U357:V357"/>
    <mergeCell ref="W357:X357"/>
    <mergeCell ref="Y357:Z357"/>
    <mergeCell ref="AA357:AB357"/>
    <mergeCell ref="AC357:AD357"/>
    <mergeCell ref="AE357:AF357"/>
    <mergeCell ref="AG357:AH357"/>
    <mergeCell ref="AI357:AJ357"/>
    <mergeCell ref="AK357:AL357"/>
    <mergeCell ref="AM357:AN357"/>
    <mergeCell ref="AO357:AP357"/>
    <mergeCell ref="AQ357:AR357"/>
    <mergeCell ref="AS357:AT357"/>
    <mergeCell ref="AU357:AV357"/>
    <mergeCell ref="BI355:BJ355"/>
    <mergeCell ref="BK355:BL355"/>
    <mergeCell ref="BM355:BN355"/>
    <mergeCell ref="BO355:BQ355"/>
    <mergeCell ref="BS355:BT355"/>
    <mergeCell ref="BU355:CA355"/>
    <mergeCell ref="CB355:CH355"/>
    <mergeCell ref="B356:C356"/>
    <mergeCell ref="D356:F356"/>
    <mergeCell ref="G356:H356"/>
    <mergeCell ref="K356:L356"/>
    <mergeCell ref="M356:N356"/>
    <mergeCell ref="O356:P356"/>
    <mergeCell ref="Q356:R356"/>
    <mergeCell ref="S356:T356"/>
    <mergeCell ref="U356:V356"/>
    <mergeCell ref="W356:X356"/>
    <mergeCell ref="Y356:Z356"/>
    <mergeCell ref="AA356:AB356"/>
    <mergeCell ref="AC356:AD356"/>
    <mergeCell ref="AE356:AF356"/>
    <mergeCell ref="AG356:AH356"/>
    <mergeCell ref="AI356:AJ356"/>
    <mergeCell ref="AK356:AL356"/>
    <mergeCell ref="AM356:AN356"/>
    <mergeCell ref="AO356:AP356"/>
    <mergeCell ref="AQ356:AR356"/>
    <mergeCell ref="AS356:AT356"/>
    <mergeCell ref="AU356:AV356"/>
    <mergeCell ref="AW356:AX356"/>
    <mergeCell ref="AY356:AZ356"/>
    <mergeCell ref="BA356:BB356"/>
    <mergeCell ref="B359:C359"/>
    <mergeCell ref="D359:F359"/>
    <mergeCell ref="G359:H359"/>
    <mergeCell ref="K359:L359"/>
    <mergeCell ref="M359:N359"/>
    <mergeCell ref="O359:P359"/>
    <mergeCell ref="Q359:R359"/>
    <mergeCell ref="S359:T359"/>
    <mergeCell ref="U359:V359"/>
    <mergeCell ref="W359:X359"/>
    <mergeCell ref="Y359:Z359"/>
    <mergeCell ref="AA359:AB359"/>
    <mergeCell ref="AC359:AD359"/>
    <mergeCell ref="AE359:AF359"/>
    <mergeCell ref="AG359:AH359"/>
    <mergeCell ref="AI359:AJ359"/>
    <mergeCell ref="AW357:AX357"/>
    <mergeCell ref="AY357:AZ357"/>
    <mergeCell ref="BA357:BB357"/>
    <mergeCell ref="BC357:BD357"/>
    <mergeCell ref="BE357:BF357"/>
    <mergeCell ref="BG357:BH357"/>
    <mergeCell ref="BI357:BJ357"/>
    <mergeCell ref="BK357:BL357"/>
    <mergeCell ref="BM357:BN357"/>
    <mergeCell ref="BO357:BQ357"/>
    <mergeCell ref="BS357:BT357"/>
    <mergeCell ref="BU357:CA357"/>
    <mergeCell ref="CB357:CH357"/>
    <mergeCell ref="B358:C358"/>
    <mergeCell ref="D358:F358"/>
    <mergeCell ref="G358:H358"/>
    <mergeCell ref="K358:L358"/>
    <mergeCell ref="M358:N358"/>
    <mergeCell ref="O358:P358"/>
    <mergeCell ref="Q358:R358"/>
    <mergeCell ref="S358:T358"/>
    <mergeCell ref="U358:V358"/>
    <mergeCell ref="W358:X358"/>
    <mergeCell ref="Y358:Z358"/>
    <mergeCell ref="AA358:AB358"/>
    <mergeCell ref="AC358:AD358"/>
    <mergeCell ref="AE358:AF358"/>
    <mergeCell ref="AG358:AH358"/>
    <mergeCell ref="AI358:AJ358"/>
    <mergeCell ref="AK358:AL358"/>
    <mergeCell ref="AM358:AN358"/>
    <mergeCell ref="AO358:AP358"/>
    <mergeCell ref="AK359:AL359"/>
    <mergeCell ref="AM359:AN359"/>
    <mergeCell ref="AO359:AP359"/>
    <mergeCell ref="AQ359:AR359"/>
    <mergeCell ref="AS359:AT359"/>
    <mergeCell ref="AU359:AV359"/>
    <mergeCell ref="AW359:AX359"/>
    <mergeCell ref="AY359:AZ359"/>
    <mergeCell ref="BA359:BB359"/>
    <mergeCell ref="BC359:BD359"/>
    <mergeCell ref="BE359:BF359"/>
    <mergeCell ref="BG359:BH359"/>
    <mergeCell ref="BI359:BJ359"/>
    <mergeCell ref="BK359:BL359"/>
    <mergeCell ref="BM359:BN359"/>
    <mergeCell ref="BO359:BQ359"/>
    <mergeCell ref="BS359:BT359"/>
    <mergeCell ref="AQ358:AR358"/>
    <mergeCell ref="AS358:AT358"/>
    <mergeCell ref="AU358:AV358"/>
    <mergeCell ref="AW358:AX358"/>
    <mergeCell ref="AY358:AZ358"/>
    <mergeCell ref="BA358:BB358"/>
    <mergeCell ref="BC358:BD358"/>
    <mergeCell ref="BE358:BF358"/>
    <mergeCell ref="BG358:BH358"/>
    <mergeCell ref="BI358:BJ358"/>
    <mergeCell ref="BK358:BL358"/>
    <mergeCell ref="BM358:BN358"/>
    <mergeCell ref="BO358:BQ358"/>
    <mergeCell ref="BS358:BT358"/>
    <mergeCell ref="BU358:CA358"/>
    <mergeCell ref="CB358:CH358"/>
    <mergeCell ref="BM360:BN360"/>
    <mergeCell ref="BO360:BQ360"/>
    <mergeCell ref="BS360:BT360"/>
    <mergeCell ref="BU360:CA360"/>
    <mergeCell ref="CB360:CH360"/>
    <mergeCell ref="B361:C361"/>
    <mergeCell ref="D361:F361"/>
    <mergeCell ref="G361:H361"/>
    <mergeCell ref="K361:L361"/>
    <mergeCell ref="M361:N361"/>
    <mergeCell ref="O361:P361"/>
    <mergeCell ref="Q361:R361"/>
    <mergeCell ref="S361:T361"/>
    <mergeCell ref="U361:V361"/>
    <mergeCell ref="W361:X361"/>
    <mergeCell ref="Y361:Z361"/>
    <mergeCell ref="AA361:AB361"/>
    <mergeCell ref="AC361:AD361"/>
    <mergeCell ref="AE361:AF361"/>
    <mergeCell ref="AG361:AH361"/>
    <mergeCell ref="AI361:AJ361"/>
    <mergeCell ref="AK361:AL361"/>
    <mergeCell ref="AM361:AN361"/>
    <mergeCell ref="AO361:AP361"/>
    <mergeCell ref="AQ361:AR361"/>
    <mergeCell ref="AS361:AT361"/>
    <mergeCell ref="AU361:AV361"/>
    <mergeCell ref="AW361:AX361"/>
    <mergeCell ref="AY361:AZ361"/>
    <mergeCell ref="BA361:BB361"/>
    <mergeCell ref="BC361:BD361"/>
    <mergeCell ref="BE361:BF361"/>
    <mergeCell ref="BU359:CA359"/>
    <mergeCell ref="CB359:CH359"/>
    <mergeCell ref="B360:C360"/>
    <mergeCell ref="D360:F360"/>
    <mergeCell ref="G360:H360"/>
    <mergeCell ref="K360:L360"/>
    <mergeCell ref="M360:N360"/>
    <mergeCell ref="O360:P360"/>
    <mergeCell ref="Q360:R360"/>
    <mergeCell ref="S360:T360"/>
    <mergeCell ref="U360:V360"/>
    <mergeCell ref="W360:X360"/>
    <mergeCell ref="Y360:Z360"/>
    <mergeCell ref="AA360:AB360"/>
    <mergeCell ref="AC360:AD360"/>
    <mergeCell ref="AE360:AF360"/>
    <mergeCell ref="AG360:AH360"/>
    <mergeCell ref="AI360:AJ360"/>
    <mergeCell ref="AK360:AL360"/>
    <mergeCell ref="AM360:AN360"/>
    <mergeCell ref="AO360:AP360"/>
    <mergeCell ref="AQ360:AR360"/>
    <mergeCell ref="AS360:AT360"/>
    <mergeCell ref="AU360:AV360"/>
    <mergeCell ref="AW360:AX360"/>
    <mergeCell ref="AY360:AZ360"/>
    <mergeCell ref="BA360:BB360"/>
    <mergeCell ref="BC360:BD360"/>
    <mergeCell ref="BE360:BF360"/>
    <mergeCell ref="BG360:BH360"/>
    <mergeCell ref="BI360:BJ360"/>
    <mergeCell ref="BK360:BL360"/>
    <mergeCell ref="BA362:BB362"/>
    <mergeCell ref="BC362:BD362"/>
    <mergeCell ref="BE362:BF362"/>
    <mergeCell ref="BG362:BH362"/>
    <mergeCell ref="BI362:BJ362"/>
    <mergeCell ref="BK362:BL362"/>
    <mergeCell ref="BM362:BN362"/>
    <mergeCell ref="BO362:BQ362"/>
    <mergeCell ref="BS362:BT362"/>
    <mergeCell ref="BU362:CA362"/>
    <mergeCell ref="CB362:CH362"/>
    <mergeCell ref="B363:C363"/>
    <mergeCell ref="D363:F363"/>
    <mergeCell ref="G363:H363"/>
    <mergeCell ref="K363:L363"/>
    <mergeCell ref="M363:N363"/>
    <mergeCell ref="O363:P363"/>
    <mergeCell ref="Q363:R363"/>
    <mergeCell ref="S363:T363"/>
    <mergeCell ref="U363:V363"/>
    <mergeCell ref="W363:X363"/>
    <mergeCell ref="Y363:Z363"/>
    <mergeCell ref="AA363:AB363"/>
    <mergeCell ref="AC363:AD363"/>
    <mergeCell ref="AE363:AF363"/>
    <mergeCell ref="AG363:AH363"/>
    <mergeCell ref="AI363:AJ363"/>
    <mergeCell ref="AK363:AL363"/>
    <mergeCell ref="AM363:AN363"/>
    <mergeCell ref="AO363:AP363"/>
    <mergeCell ref="AQ363:AR363"/>
    <mergeCell ref="AS363:AT363"/>
    <mergeCell ref="BG361:BH361"/>
    <mergeCell ref="BI361:BJ361"/>
    <mergeCell ref="BK361:BL361"/>
    <mergeCell ref="BM361:BN361"/>
    <mergeCell ref="BO361:BQ361"/>
    <mergeCell ref="BS361:BT361"/>
    <mergeCell ref="BU361:CA361"/>
    <mergeCell ref="CB361:CH361"/>
    <mergeCell ref="B362:C362"/>
    <mergeCell ref="D362:F362"/>
    <mergeCell ref="G362:H362"/>
    <mergeCell ref="K362:L362"/>
    <mergeCell ref="M362:N362"/>
    <mergeCell ref="O362:P362"/>
    <mergeCell ref="Q362:R362"/>
    <mergeCell ref="S362:T362"/>
    <mergeCell ref="U362:V362"/>
    <mergeCell ref="W362:X362"/>
    <mergeCell ref="Y362:Z362"/>
    <mergeCell ref="AA362:AB362"/>
    <mergeCell ref="AC362:AD362"/>
    <mergeCell ref="AE362:AF362"/>
    <mergeCell ref="AG362:AH362"/>
    <mergeCell ref="AI362:AJ362"/>
    <mergeCell ref="AK362:AL362"/>
    <mergeCell ref="AM362:AN362"/>
    <mergeCell ref="AO362:AP362"/>
    <mergeCell ref="AQ362:AR362"/>
    <mergeCell ref="AS362:AT362"/>
    <mergeCell ref="AU362:AV362"/>
    <mergeCell ref="AW362:AX362"/>
    <mergeCell ref="AY362:AZ362"/>
    <mergeCell ref="AO364:AP364"/>
    <mergeCell ref="AQ364:AR364"/>
    <mergeCell ref="AS364:AT364"/>
    <mergeCell ref="AU364:AV364"/>
    <mergeCell ref="AW364:AX364"/>
    <mergeCell ref="AY364:AZ364"/>
    <mergeCell ref="BA364:BB364"/>
    <mergeCell ref="BC364:BD364"/>
    <mergeCell ref="BE364:BF364"/>
    <mergeCell ref="BG364:BH364"/>
    <mergeCell ref="BI364:BJ364"/>
    <mergeCell ref="BK364:BL364"/>
    <mergeCell ref="BM364:BN364"/>
    <mergeCell ref="BO364:BQ364"/>
    <mergeCell ref="BS364:BT364"/>
    <mergeCell ref="BU364:CA364"/>
    <mergeCell ref="CB364:CH364"/>
    <mergeCell ref="AU363:AV363"/>
    <mergeCell ref="AW363:AX363"/>
    <mergeCell ref="AY363:AZ363"/>
    <mergeCell ref="BA363:BB363"/>
    <mergeCell ref="BC363:BD363"/>
    <mergeCell ref="BE363:BF363"/>
    <mergeCell ref="BG363:BH363"/>
    <mergeCell ref="BI363:BJ363"/>
    <mergeCell ref="BK363:BL363"/>
    <mergeCell ref="BM363:BN363"/>
    <mergeCell ref="BO363:BQ363"/>
    <mergeCell ref="BS363:BT363"/>
    <mergeCell ref="BU363:CA363"/>
    <mergeCell ref="CB363:CH363"/>
    <mergeCell ref="B364:C364"/>
    <mergeCell ref="D364:F364"/>
    <mergeCell ref="G364:H364"/>
    <mergeCell ref="K364:L364"/>
    <mergeCell ref="M364:N364"/>
    <mergeCell ref="O364:P364"/>
    <mergeCell ref="Q364:R364"/>
    <mergeCell ref="S364:T364"/>
    <mergeCell ref="U364:V364"/>
    <mergeCell ref="W364:X364"/>
    <mergeCell ref="Y364:Z364"/>
    <mergeCell ref="AA364:AB364"/>
    <mergeCell ref="AC364:AD364"/>
    <mergeCell ref="AE364:AF364"/>
    <mergeCell ref="AG364:AH364"/>
    <mergeCell ref="AI364:AJ364"/>
    <mergeCell ref="AK364:AL364"/>
    <mergeCell ref="AM364:AN364"/>
    <mergeCell ref="AM365:AN365"/>
    <mergeCell ref="AO365:AP365"/>
    <mergeCell ref="AQ365:AR365"/>
    <mergeCell ref="AS365:AT365"/>
    <mergeCell ref="AU365:AV365"/>
    <mergeCell ref="AW365:AX365"/>
    <mergeCell ref="AY365:AZ365"/>
    <mergeCell ref="BA365:BB365"/>
    <mergeCell ref="BC365:BD365"/>
    <mergeCell ref="BE365:BF365"/>
    <mergeCell ref="BG365:BH365"/>
    <mergeCell ref="BI365:BJ365"/>
    <mergeCell ref="BK365:BL365"/>
    <mergeCell ref="BM365:BN365"/>
    <mergeCell ref="BO365:BQ365"/>
    <mergeCell ref="BS365:BT365"/>
    <mergeCell ref="BU365:CA365"/>
    <mergeCell ref="B365:C365"/>
    <mergeCell ref="D365:F365"/>
    <mergeCell ref="G365:H365"/>
    <mergeCell ref="K365:L365"/>
    <mergeCell ref="M365:N365"/>
    <mergeCell ref="O365:P365"/>
    <mergeCell ref="Q365:R365"/>
    <mergeCell ref="S365:T365"/>
    <mergeCell ref="U365:V365"/>
    <mergeCell ref="W365:X365"/>
    <mergeCell ref="Y365:Z365"/>
    <mergeCell ref="AA365:AB365"/>
    <mergeCell ref="AC365:AD365"/>
    <mergeCell ref="AE365:AF365"/>
    <mergeCell ref="AG365:AH365"/>
    <mergeCell ref="AI365:AJ365"/>
    <mergeCell ref="AK365:AL365"/>
    <mergeCell ref="BO366:BQ366"/>
    <mergeCell ref="BS366:BT366"/>
    <mergeCell ref="BU366:CA366"/>
    <mergeCell ref="CB366:CH366"/>
    <mergeCell ref="B367:C367"/>
    <mergeCell ref="D367:F367"/>
    <mergeCell ref="G367:H367"/>
    <mergeCell ref="K367:L367"/>
    <mergeCell ref="M367:N367"/>
    <mergeCell ref="O367:P367"/>
    <mergeCell ref="Q367:R367"/>
    <mergeCell ref="S367:T367"/>
    <mergeCell ref="U367:V367"/>
    <mergeCell ref="W367:X367"/>
    <mergeCell ref="Y367:Z367"/>
    <mergeCell ref="AA367:AB367"/>
    <mergeCell ref="AC367:AD367"/>
    <mergeCell ref="AE367:AF367"/>
    <mergeCell ref="AG367:AH367"/>
    <mergeCell ref="AI367:AJ367"/>
    <mergeCell ref="AK367:AL367"/>
    <mergeCell ref="AM367:AN367"/>
    <mergeCell ref="AO367:AP367"/>
    <mergeCell ref="AQ367:AR367"/>
    <mergeCell ref="AS367:AT367"/>
    <mergeCell ref="AU367:AV367"/>
    <mergeCell ref="AW367:AX367"/>
    <mergeCell ref="AY367:AZ367"/>
    <mergeCell ref="BA367:BB367"/>
    <mergeCell ref="BC367:BD367"/>
    <mergeCell ref="BE367:BF367"/>
    <mergeCell ref="BG367:BH367"/>
    <mergeCell ref="CB365:CH365"/>
    <mergeCell ref="B366:C366"/>
    <mergeCell ref="D366:F366"/>
    <mergeCell ref="G366:H366"/>
    <mergeCell ref="K366:L366"/>
    <mergeCell ref="M366:N366"/>
    <mergeCell ref="O366:P366"/>
    <mergeCell ref="Q366:R366"/>
    <mergeCell ref="S366:T366"/>
    <mergeCell ref="U366:V366"/>
    <mergeCell ref="W366:X366"/>
    <mergeCell ref="Y366:Z366"/>
    <mergeCell ref="AA366:AB366"/>
    <mergeCell ref="AC366:AD366"/>
    <mergeCell ref="AE366:AF366"/>
    <mergeCell ref="AG366:AH366"/>
    <mergeCell ref="AI366:AJ366"/>
    <mergeCell ref="AK366:AL366"/>
    <mergeCell ref="AM366:AN366"/>
    <mergeCell ref="AO366:AP366"/>
    <mergeCell ref="AQ366:AR366"/>
    <mergeCell ref="AS366:AT366"/>
    <mergeCell ref="AU366:AV366"/>
    <mergeCell ref="AW366:AX366"/>
    <mergeCell ref="AY366:AZ366"/>
    <mergeCell ref="BA366:BB366"/>
    <mergeCell ref="BC366:BD366"/>
    <mergeCell ref="BE366:BF366"/>
    <mergeCell ref="BG366:BH366"/>
    <mergeCell ref="BI366:BJ366"/>
    <mergeCell ref="BK366:BL366"/>
    <mergeCell ref="BM366:BN366"/>
    <mergeCell ref="BC368:BD368"/>
    <mergeCell ref="BE368:BF368"/>
    <mergeCell ref="BG368:BH368"/>
    <mergeCell ref="BI368:BJ368"/>
    <mergeCell ref="BK368:BL368"/>
    <mergeCell ref="BM368:BN368"/>
    <mergeCell ref="BO368:BQ368"/>
    <mergeCell ref="BS368:BT368"/>
    <mergeCell ref="BU368:CA368"/>
    <mergeCell ref="CB368:CH368"/>
    <mergeCell ref="B369:C369"/>
    <mergeCell ref="D369:F369"/>
    <mergeCell ref="G369:H369"/>
    <mergeCell ref="K369:L369"/>
    <mergeCell ref="M369:N369"/>
    <mergeCell ref="O369:P369"/>
    <mergeCell ref="Q369:R369"/>
    <mergeCell ref="S369:T369"/>
    <mergeCell ref="U369:V369"/>
    <mergeCell ref="W369:X369"/>
    <mergeCell ref="Y369:Z369"/>
    <mergeCell ref="AA369:AB369"/>
    <mergeCell ref="AC369:AD369"/>
    <mergeCell ref="AE369:AF369"/>
    <mergeCell ref="AG369:AH369"/>
    <mergeCell ref="AI369:AJ369"/>
    <mergeCell ref="AK369:AL369"/>
    <mergeCell ref="AM369:AN369"/>
    <mergeCell ref="AO369:AP369"/>
    <mergeCell ref="AQ369:AR369"/>
    <mergeCell ref="AS369:AT369"/>
    <mergeCell ref="AU369:AV369"/>
    <mergeCell ref="BI367:BJ367"/>
    <mergeCell ref="BK367:BL367"/>
    <mergeCell ref="BM367:BN367"/>
    <mergeCell ref="BO367:BQ367"/>
    <mergeCell ref="BS367:BT367"/>
    <mergeCell ref="BU367:CA367"/>
    <mergeCell ref="CB367:CH367"/>
    <mergeCell ref="B368:C368"/>
    <mergeCell ref="D368:F368"/>
    <mergeCell ref="G368:H368"/>
    <mergeCell ref="K368:L368"/>
    <mergeCell ref="M368:N368"/>
    <mergeCell ref="O368:P368"/>
    <mergeCell ref="Q368:R368"/>
    <mergeCell ref="S368:T368"/>
    <mergeCell ref="U368:V368"/>
    <mergeCell ref="W368:X368"/>
    <mergeCell ref="Y368:Z368"/>
    <mergeCell ref="AA368:AB368"/>
    <mergeCell ref="AC368:AD368"/>
    <mergeCell ref="AE368:AF368"/>
    <mergeCell ref="AG368:AH368"/>
    <mergeCell ref="AI368:AJ368"/>
    <mergeCell ref="AK368:AL368"/>
    <mergeCell ref="AM368:AN368"/>
    <mergeCell ref="AO368:AP368"/>
    <mergeCell ref="AQ368:AR368"/>
    <mergeCell ref="AS368:AT368"/>
    <mergeCell ref="AU368:AV368"/>
    <mergeCell ref="AW368:AX368"/>
    <mergeCell ref="AY368:AZ368"/>
    <mergeCell ref="BA368:BB368"/>
    <mergeCell ref="B371:C371"/>
    <mergeCell ref="D371:F371"/>
    <mergeCell ref="G371:H371"/>
    <mergeCell ref="K371:L371"/>
    <mergeCell ref="M371:N371"/>
    <mergeCell ref="O371:P371"/>
    <mergeCell ref="Q371:R371"/>
    <mergeCell ref="S371:T371"/>
    <mergeCell ref="U371:V371"/>
    <mergeCell ref="W371:X371"/>
    <mergeCell ref="Y371:Z371"/>
    <mergeCell ref="AA371:AB371"/>
    <mergeCell ref="AC371:AD371"/>
    <mergeCell ref="AE371:AF371"/>
    <mergeCell ref="AG371:AH371"/>
    <mergeCell ref="AI371:AJ371"/>
    <mergeCell ref="AW369:AX369"/>
    <mergeCell ref="AY369:AZ369"/>
    <mergeCell ref="BA369:BB369"/>
    <mergeCell ref="BC369:BD369"/>
    <mergeCell ref="BE369:BF369"/>
    <mergeCell ref="BG369:BH369"/>
    <mergeCell ref="BI369:BJ369"/>
    <mergeCell ref="BK369:BL369"/>
    <mergeCell ref="BM369:BN369"/>
    <mergeCell ref="BO369:BQ369"/>
    <mergeCell ref="BS369:BT369"/>
    <mergeCell ref="BU369:CA369"/>
    <mergeCell ref="CB369:CH369"/>
    <mergeCell ref="B370:C370"/>
    <mergeCell ref="D370:F370"/>
    <mergeCell ref="G370:H370"/>
    <mergeCell ref="K370:L370"/>
    <mergeCell ref="M370:N370"/>
    <mergeCell ref="O370:P370"/>
    <mergeCell ref="Q370:R370"/>
    <mergeCell ref="S370:T370"/>
    <mergeCell ref="U370:V370"/>
    <mergeCell ref="W370:X370"/>
    <mergeCell ref="Y370:Z370"/>
    <mergeCell ref="AA370:AB370"/>
    <mergeCell ref="AC370:AD370"/>
    <mergeCell ref="AE370:AF370"/>
    <mergeCell ref="AG370:AH370"/>
    <mergeCell ref="AI370:AJ370"/>
    <mergeCell ref="AK370:AL370"/>
    <mergeCell ref="AM370:AN370"/>
    <mergeCell ref="AO370:AP370"/>
    <mergeCell ref="AK371:AL371"/>
    <mergeCell ref="AM371:AN371"/>
    <mergeCell ref="AO371:AP371"/>
    <mergeCell ref="AQ371:AR371"/>
    <mergeCell ref="AS371:AT371"/>
    <mergeCell ref="AU371:AV371"/>
    <mergeCell ref="AW371:AX371"/>
    <mergeCell ref="AY371:AZ371"/>
    <mergeCell ref="BA371:BB371"/>
    <mergeCell ref="BC371:BD371"/>
    <mergeCell ref="BE371:BF371"/>
    <mergeCell ref="BG371:BH371"/>
    <mergeCell ref="BI371:BJ371"/>
    <mergeCell ref="BK371:BL371"/>
    <mergeCell ref="BM371:BN371"/>
    <mergeCell ref="BO371:BQ371"/>
    <mergeCell ref="BS371:BT371"/>
    <mergeCell ref="AQ370:AR370"/>
    <mergeCell ref="AS370:AT370"/>
    <mergeCell ref="AU370:AV370"/>
    <mergeCell ref="AW370:AX370"/>
    <mergeCell ref="AY370:AZ370"/>
    <mergeCell ref="BA370:BB370"/>
    <mergeCell ref="BC370:BD370"/>
    <mergeCell ref="BE370:BF370"/>
    <mergeCell ref="BG370:BH370"/>
    <mergeCell ref="BI370:BJ370"/>
    <mergeCell ref="BK370:BL370"/>
    <mergeCell ref="BM370:BN370"/>
    <mergeCell ref="BO370:BQ370"/>
    <mergeCell ref="BS370:BT370"/>
    <mergeCell ref="BU370:CA370"/>
    <mergeCell ref="CB370:CH370"/>
    <mergeCell ref="BM372:BN372"/>
    <mergeCell ref="BO372:BQ372"/>
    <mergeCell ref="BS372:BT372"/>
    <mergeCell ref="BU372:CA372"/>
    <mergeCell ref="CB372:CH372"/>
    <mergeCell ref="B373:C373"/>
    <mergeCell ref="D373:F373"/>
    <mergeCell ref="G373:H373"/>
    <mergeCell ref="K373:L373"/>
    <mergeCell ref="M373:N373"/>
    <mergeCell ref="O373:P373"/>
    <mergeCell ref="Q373:R373"/>
    <mergeCell ref="S373:T373"/>
    <mergeCell ref="U373:V373"/>
    <mergeCell ref="W373:X373"/>
    <mergeCell ref="Y373:Z373"/>
    <mergeCell ref="AA373:AB373"/>
    <mergeCell ref="AC373:AD373"/>
    <mergeCell ref="AE373:AF373"/>
    <mergeCell ref="AG373:AH373"/>
    <mergeCell ref="AI373:AJ373"/>
    <mergeCell ref="AK373:AL373"/>
    <mergeCell ref="AM373:AN373"/>
    <mergeCell ref="AO373:AP373"/>
    <mergeCell ref="AQ373:AR373"/>
    <mergeCell ref="AS373:AT373"/>
    <mergeCell ref="AU373:AV373"/>
    <mergeCell ref="AW373:AX373"/>
    <mergeCell ref="AY373:AZ373"/>
    <mergeCell ref="BA373:BB373"/>
    <mergeCell ref="BC373:BD373"/>
    <mergeCell ref="BE373:BF373"/>
    <mergeCell ref="BU371:CA371"/>
    <mergeCell ref="CB371:CH371"/>
    <mergeCell ref="B372:C372"/>
    <mergeCell ref="D372:F372"/>
    <mergeCell ref="G372:H372"/>
    <mergeCell ref="K372:L372"/>
    <mergeCell ref="M372:N372"/>
    <mergeCell ref="O372:P372"/>
    <mergeCell ref="Q372:R372"/>
    <mergeCell ref="S372:T372"/>
    <mergeCell ref="U372:V372"/>
    <mergeCell ref="W372:X372"/>
    <mergeCell ref="Y372:Z372"/>
    <mergeCell ref="AA372:AB372"/>
    <mergeCell ref="AC372:AD372"/>
    <mergeCell ref="AE372:AF372"/>
    <mergeCell ref="AG372:AH372"/>
    <mergeCell ref="AI372:AJ372"/>
    <mergeCell ref="AK372:AL372"/>
    <mergeCell ref="AM372:AN372"/>
    <mergeCell ref="AO372:AP372"/>
    <mergeCell ref="AQ372:AR372"/>
    <mergeCell ref="AS372:AT372"/>
    <mergeCell ref="AU372:AV372"/>
    <mergeCell ref="AW372:AX372"/>
    <mergeCell ref="AY372:AZ372"/>
    <mergeCell ref="BA372:BB372"/>
    <mergeCell ref="BC372:BD372"/>
    <mergeCell ref="BE372:BF372"/>
    <mergeCell ref="BG372:BH372"/>
    <mergeCell ref="BI372:BJ372"/>
    <mergeCell ref="BK372:BL372"/>
    <mergeCell ref="BA374:BB374"/>
    <mergeCell ref="BC374:BD374"/>
    <mergeCell ref="BE374:BF374"/>
    <mergeCell ref="BG374:BH374"/>
    <mergeCell ref="BI374:BJ374"/>
    <mergeCell ref="BK374:BL374"/>
    <mergeCell ref="BM374:BN374"/>
    <mergeCell ref="BO374:BQ374"/>
    <mergeCell ref="BS374:BT374"/>
    <mergeCell ref="BU374:CA374"/>
    <mergeCell ref="CB374:CH374"/>
    <mergeCell ref="B375:C375"/>
    <mergeCell ref="D375:F375"/>
    <mergeCell ref="G375:H375"/>
    <mergeCell ref="K375:L375"/>
    <mergeCell ref="M375:N375"/>
    <mergeCell ref="O375:P375"/>
    <mergeCell ref="Q375:R375"/>
    <mergeCell ref="S375:T375"/>
    <mergeCell ref="U375:V375"/>
    <mergeCell ref="W375:X375"/>
    <mergeCell ref="Y375:Z375"/>
    <mergeCell ref="AA375:AB375"/>
    <mergeCell ref="AC375:AD375"/>
    <mergeCell ref="AE375:AF375"/>
    <mergeCell ref="AG375:AH375"/>
    <mergeCell ref="AI375:AJ375"/>
    <mergeCell ref="AK375:AL375"/>
    <mergeCell ref="AM375:AN375"/>
    <mergeCell ref="AO375:AP375"/>
    <mergeCell ref="AQ375:AR375"/>
    <mergeCell ref="AS375:AT375"/>
    <mergeCell ref="BG373:BH373"/>
    <mergeCell ref="BI373:BJ373"/>
    <mergeCell ref="BK373:BL373"/>
    <mergeCell ref="BM373:BN373"/>
    <mergeCell ref="BO373:BQ373"/>
    <mergeCell ref="BS373:BT373"/>
    <mergeCell ref="BU373:CA373"/>
    <mergeCell ref="CB373:CH373"/>
    <mergeCell ref="B374:C374"/>
    <mergeCell ref="D374:F374"/>
    <mergeCell ref="G374:H374"/>
    <mergeCell ref="K374:L374"/>
    <mergeCell ref="M374:N374"/>
    <mergeCell ref="O374:P374"/>
    <mergeCell ref="Q374:R374"/>
    <mergeCell ref="S374:T374"/>
    <mergeCell ref="U374:V374"/>
    <mergeCell ref="W374:X374"/>
    <mergeCell ref="Y374:Z374"/>
    <mergeCell ref="AA374:AB374"/>
    <mergeCell ref="AC374:AD374"/>
    <mergeCell ref="AE374:AF374"/>
    <mergeCell ref="AG374:AH374"/>
    <mergeCell ref="AI374:AJ374"/>
    <mergeCell ref="AK374:AL374"/>
    <mergeCell ref="AM374:AN374"/>
    <mergeCell ref="AO374:AP374"/>
    <mergeCell ref="AQ374:AR374"/>
    <mergeCell ref="AS374:AT374"/>
    <mergeCell ref="AU374:AV374"/>
    <mergeCell ref="AW374:AX374"/>
    <mergeCell ref="AY374:AZ374"/>
    <mergeCell ref="AO376:AP376"/>
    <mergeCell ref="AQ376:AR376"/>
    <mergeCell ref="AS376:AT376"/>
    <mergeCell ref="AU376:AV376"/>
    <mergeCell ref="AW376:AX376"/>
    <mergeCell ref="AY376:AZ376"/>
    <mergeCell ref="BA376:BB376"/>
    <mergeCell ref="BC376:BD376"/>
    <mergeCell ref="BE376:BF376"/>
    <mergeCell ref="BG376:BH376"/>
    <mergeCell ref="BI376:BJ376"/>
    <mergeCell ref="BK376:BL376"/>
    <mergeCell ref="BM376:BN376"/>
    <mergeCell ref="BO376:BQ376"/>
    <mergeCell ref="BS376:BT376"/>
    <mergeCell ref="BU376:CA376"/>
    <mergeCell ref="CB376:CH376"/>
    <mergeCell ref="AU375:AV375"/>
    <mergeCell ref="AW375:AX375"/>
    <mergeCell ref="AY375:AZ375"/>
    <mergeCell ref="BA375:BB375"/>
    <mergeCell ref="BC375:BD375"/>
    <mergeCell ref="BE375:BF375"/>
    <mergeCell ref="BG375:BH375"/>
    <mergeCell ref="BI375:BJ375"/>
    <mergeCell ref="BK375:BL375"/>
    <mergeCell ref="BM375:BN375"/>
    <mergeCell ref="BO375:BQ375"/>
    <mergeCell ref="BS375:BT375"/>
    <mergeCell ref="BU375:CA375"/>
    <mergeCell ref="CB375:CH375"/>
    <mergeCell ref="B376:C376"/>
    <mergeCell ref="D376:F376"/>
    <mergeCell ref="G376:H376"/>
    <mergeCell ref="K376:L376"/>
    <mergeCell ref="M376:N376"/>
    <mergeCell ref="O376:P376"/>
    <mergeCell ref="Q376:R376"/>
    <mergeCell ref="S376:T376"/>
    <mergeCell ref="U376:V376"/>
    <mergeCell ref="W376:X376"/>
    <mergeCell ref="Y376:Z376"/>
    <mergeCell ref="AA376:AB376"/>
    <mergeCell ref="AC376:AD376"/>
    <mergeCell ref="AE376:AF376"/>
    <mergeCell ref="AG376:AH376"/>
    <mergeCell ref="AI376:AJ376"/>
    <mergeCell ref="AK376:AL376"/>
    <mergeCell ref="AM376:AN376"/>
    <mergeCell ref="AM377:AN377"/>
    <mergeCell ref="AO377:AP377"/>
    <mergeCell ref="AQ377:AR377"/>
    <mergeCell ref="AS377:AT377"/>
    <mergeCell ref="AU377:AV377"/>
    <mergeCell ref="AW377:AX377"/>
    <mergeCell ref="AY377:AZ377"/>
    <mergeCell ref="BA377:BB377"/>
    <mergeCell ref="BC377:BD377"/>
    <mergeCell ref="BE377:BF377"/>
    <mergeCell ref="BG377:BH377"/>
    <mergeCell ref="BI377:BJ377"/>
    <mergeCell ref="BK377:BL377"/>
    <mergeCell ref="BM377:BN377"/>
    <mergeCell ref="BO377:BQ377"/>
    <mergeCell ref="BS377:BT377"/>
    <mergeCell ref="BU377:CA377"/>
    <mergeCell ref="B377:C377"/>
    <mergeCell ref="D377:F377"/>
    <mergeCell ref="G377:H377"/>
    <mergeCell ref="K377:L377"/>
    <mergeCell ref="M377:N377"/>
    <mergeCell ref="O377:P377"/>
    <mergeCell ref="Q377:R377"/>
    <mergeCell ref="S377:T377"/>
    <mergeCell ref="U377:V377"/>
    <mergeCell ref="W377:X377"/>
    <mergeCell ref="Y377:Z377"/>
    <mergeCell ref="AA377:AB377"/>
    <mergeCell ref="AC377:AD377"/>
    <mergeCell ref="AE377:AF377"/>
    <mergeCell ref="AG377:AH377"/>
    <mergeCell ref="AI377:AJ377"/>
    <mergeCell ref="AK377:AL377"/>
    <mergeCell ref="BO378:BQ378"/>
    <mergeCell ref="BS378:BT378"/>
    <mergeCell ref="BU378:CA378"/>
    <mergeCell ref="CB378:CH378"/>
    <mergeCell ref="B379:C379"/>
    <mergeCell ref="D379:F379"/>
    <mergeCell ref="G379:H379"/>
    <mergeCell ref="K379:L379"/>
    <mergeCell ref="M379:N379"/>
    <mergeCell ref="O379:P379"/>
    <mergeCell ref="Q379:R379"/>
    <mergeCell ref="S379:T379"/>
    <mergeCell ref="U379:V379"/>
    <mergeCell ref="W379:X379"/>
    <mergeCell ref="Y379:Z379"/>
    <mergeCell ref="AA379:AB379"/>
    <mergeCell ref="AC379:AD379"/>
    <mergeCell ref="AE379:AF379"/>
    <mergeCell ref="AG379:AH379"/>
    <mergeCell ref="AI379:AJ379"/>
    <mergeCell ref="AK379:AL379"/>
    <mergeCell ref="AM379:AN379"/>
    <mergeCell ref="AO379:AP379"/>
    <mergeCell ref="AQ379:AR379"/>
    <mergeCell ref="AS379:AT379"/>
    <mergeCell ref="AU379:AV379"/>
    <mergeCell ref="AW379:AX379"/>
    <mergeCell ref="AY379:AZ379"/>
    <mergeCell ref="BA379:BB379"/>
    <mergeCell ref="BC379:BD379"/>
    <mergeCell ref="BE379:BF379"/>
    <mergeCell ref="BG379:BH379"/>
    <mergeCell ref="CB377:CH377"/>
    <mergeCell ref="B378:C378"/>
    <mergeCell ref="D378:F378"/>
    <mergeCell ref="G378:H378"/>
    <mergeCell ref="K378:L378"/>
    <mergeCell ref="M378:N378"/>
    <mergeCell ref="O378:P378"/>
    <mergeCell ref="Q378:R378"/>
    <mergeCell ref="S378:T378"/>
    <mergeCell ref="U378:V378"/>
    <mergeCell ref="W378:X378"/>
    <mergeCell ref="Y378:Z378"/>
    <mergeCell ref="AA378:AB378"/>
    <mergeCell ref="AC378:AD378"/>
    <mergeCell ref="AE378:AF378"/>
    <mergeCell ref="AG378:AH378"/>
    <mergeCell ref="AI378:AJ378"/>
    <mergeCell ref="AK378:AL378"/>
    <mergeCell ref="AM378:AN378"/>
    <mergeCell ref="AO378:AP378"/>
    <mergeCell ref="AQ378:AR378"/>
    <mergeCell ref="AS378:AT378"/>
    <mergeCell ref="AU378:AV378"/>
    <mergeCell ref="AW378:AX378"/>
    <mergeCell ref="AY378:AZ378"/>
    <mergeCell ref="BA378:BB378"/>
    <mergeCell ref="BC378:BD378"/>
    <mergeCell ref="BE378:BF378"/>
    <mergeCell ref="BG378:BH378"/>
    <mergeCell ref="BI378:BJ378"/>
    <mergeCell ref="BK378:BL378"/>
    <mergeCell ref="BM378:BN378"/>
    <mergeCell ref="BC380:BD380"/>
    <mergeCell ref="BE380:BF380"/>
    <mergeCell ref="BG380:BH380"/>
    <mergeCell ref="BI380:BJ380"/>
    <mergeCell ref="BK380:BL380"/>
    <mergeCell ref="BM380:BN380"/>
    <mergeCell ref="BO380:BQ380"/>
    <mergeCell ref="BS380:BT380"/>
    <mergeCell ref="BU380:CA380"/>
    <mergeCell ref="CB380:CH380"/>
    <mergeCell ref="B381:C381"/>
    <mergeCell ref="D381:F381"/>
    <mergeCell ref="G381:H381"/>
    <mergeCell ref="K381:L381"/>
    <mergeCell ref="M381:N381"/>
    <mergeCell ref="O381:P381"/>
    <mergeCell ref="Q381:R381"/>
    <mergeCell ref="S381:T381"/>
    <mergeCell ref="U381:V381"/>
    <mergeCell ref="W381:X381"/>
    <mergeCell ref="Y381:Z381"/>
    <mergeCell ref="AA381:AB381"/>
    <mergeCell ref="AC381:AD381"/>
    <mergeCell ref="AE381:AF381"/>
    <mergeCell ref="AG381:AH381"/>
    <mergeCell ref="AI381:AJ381"/>
    <mergeCell ref="AK381:AL381"/>
    <mergeCell ref="AM381:AN381"/>
    <mergeCell ref="AO381:AP381"/>
    <mergeCell ref="AQ381:AR381"/>
    <mergeCell ref="AS381:AT381"/>
    <mergeCell ref="AU381:AV381"/>
    <mergeCell ref="BI379:BJ379"/>
    <mergeCell ref="BK379:BL379"/>
    <mergeCell ref="BM379:BN379"/>
    <mergeCell ref="BO379:BQ379"/>
    <mergeCell ref="BS379:BT379"/>
    <mergeCell ref="BU379:CA379"/>
    <mergeCell ref="CB379:CH379"/>
    <mergeCell ref="B380:C380"/>
    <mergeCell ref="D380:F380"/>
    <mergeCell ref="G380:H380"/>
    <mergeCell ref="K380:L380"/>
    <mergeCell ref="M380:N380"/>
    <mergeCell ref="O380:P380"/>
    <mergeCell ref="Q380:R380"/>
    <mergeCell ref="S380:T380"/>
    <mergeCell ref="U380:V380"/>
    <mergeCell ref="W380:X380"/>
    <mergeCell ref="Y380:Z380"/>
    <mergeCell ref="AA380:AB380"/>
    <mergeCell ref="AC380:AD380"/>
    <mergeCell ref="AE380:AF380"/>
    <mergeCell ref="AG380:AH380"/>
    <mergeCell ref="AI380:AJ380"/>
    <mergeCell ref="AK380:AL380"/>
    <mergeCell ref="AM380:AN380"/>
    <mergeCell ref="AO380:AP380"/>
    <mergeCell ref="AQ380:AR380"/>
    <mergeCell ref="AS380:AT380"/>
    <mergeCell ref="AU380:AV380"/>
    <mergeCell ref="AW380:AX380"/>
    <mergeCell ref="AY380:AZ380"/>
    <mergeCell ref="BA380:BB380"/>
    <mergeCell ref="B383:C383"/>
    <mergeCell ref="D383:F383"/>
    <mergeCell ref="G383:H383"/>
    <mergeCell ref="K383:L383"/>
    <mergeCell ref="M383:N383"/>
    <mergeCell ref="O383:P383"/>
    <mergeCell ref="Q383:R383"/>
    <mergeCell ref="S383:T383"/>
    <mergeCell ref="U383:V383"/>
    <mergeCell ref="W383:X383"/>
    <mergeCell ref="Y383:Z383"/>
    <mergeCell ref="AA383:AB383"/>
    <mergeCell ref="AC383:AD383"/>
    <mergeCell ref="AE383:AF383"/>
    <mergeCell ref="AG383:AH383"/>
    <mergeCell ref="AI383:AJ383"/>
    <mergeCell ref="AW381:AX381"/>
    <mergeCell ref="AY381:AZ381"/>
    <mergeCell ref="BA381:BB381"/>
    <mergeCell ref="BC381:BD381"/>
    <mergeCell ref="BE381:BF381"/>
    <mergeCell ref="BG381:BH381"/>
    <mergeCell ref="BI381:BJ381"/>
    <mergeCell ref="BK381:BL381"/>
    <mergeCell ref="BM381:BN381"/>
    <mergeCell ref="BO381:BQ381"/>
    <mergeCell ref="BS381:BT381"/>
    <mergeCell ref="BU381:CA381"/>
    <mergeCell ref="CB381:CH381"/>
    <mergeCell ref="B382:C382"/>
    <mergeCell ref="D382:F382"/>
    <mergeCell ref="G382:H382"/>
    <mergeCell ref="K382:L382"/>
    <mergeCell ref="M382:N382"/>
    <mergeCell ref="O382:P382"/>
    <mergeCell ref="Q382:R382"/>
    <mergeCell ref="S382:T382"/>
    <mergeCell ref="U382:V382"/>
    <mergeCell ref="W382:X382"/>
    <mergeCell ref="Y382:Z382"/>
    <mergeCell ref="AA382:AB382"/>
    <mergeCell ref="AC382:AD382"/>
    <mergeCell ref="AE382:AF382"/>
    <mergeCell ref="AG382:AH382"/>
    <mergeCell ref="AI382:AJ382"/>
    <mergeCell ref="AK382:AL382"/>
    <mergeCell ref="AM382:AN382"/>
    <mergeCell ref="AO382:AP382"/>
    <mergeCell ref="AK383:AL383"/>
    <mergeCell ref="AM383:AN383"/>
    <mergeCell ref="AO383:AP383"/>
    <mergeCell ref="AQ383:AR383"/>
    <mergeCell ref="AS383:AT383"/>
    <mergeCell ref="AU383:AV383"/>
    <mergeCell ref="AW383:AX383"/>
    <mergeCell ref="AY383:AZ383"/>
    <mergeCell ref="BA383:BB383"/>
    <mergeCell ref="BC383:BD383"/>
    <mergeCell ref="BE383:BF383"/>
    <mergeCell ref="BG383:BH383"/>
    <mergeCell ref="BI383:BJ383"/>
    <mergeCell ref="BK383:BL383"/>
    <mergeCell ref="BM383:BN383"/>
    <mergeCell ref="BO383:BQ383"/>
    <mergeCell ref="BS383:BT383"/>
    <mergeCell ref="AQ382:AR382"/>
    <mergeCell ref="AS382:AT382"/>
    <mergeCell ref="AU382:AV382"/>
    <mergeCell ref="AW382:AX382"/>
    <mergeCell ref="AY382:AZ382"/>
    <mergeCell ref="BA382:BB382"/>
    <mergeCell ref="BC382:BD382"/>
    <mergeCell ref="BE382:BF382"/>
    <mergeCell ref="BG382:BH382"/>
    <mergeCell ref="BI382:BJ382"/>
    <mergeCell ref="BK382:BL382"/>
    <mergeCell ref="BM382:BN382"/>
    <mergeCell ref="BO382:BQ382"/>
    <mergeCell ref="BS382:BT382"/>
    <mergeCell ref="BU382:CA382"/>
    <mergeCell ref="CB382:CH382"/>
    <mergeCell ref="BM384:BN384"/>
    <mergeCell ref="BO384:BQ384"/>
    <mergeCell ref="BS384:BT384"/>
    <mergeCell ref="BU384:CA384"/>
    <mergeCell ref="CB384:CH384"/>
    <mergeCell ref="B385:C385"/>
    <mergeCell ref="D385:F385"/>
    <mergeCell ref="G385:H385"/>
    <mergeCell ref="K385:L385"/>
    <mergeCell ref="M385:N385"/>
    <mergeCell ref="O385:P385"/>
    <mergeCell ref="Q385:R385"/>
    <mergeCell ref="S385:T385"/>
    <mergeCell ref="U385:V385"/>
    <mergeCell ref="W385:X385"/>
    <mergeCell ref="Y385:Z385"/>
    <mergeCell ref="AA385:AB385"/>
    <mergeCell ref="AC385:AD385"/>
    <mergeCell ref="AE385:AF385"/>
    <mergeCell ref="AG385:AH385"/>
    <mergeCell ref="AI385:AJ385"/>
    <mergeCell ref="AK385:AL385"/>
    <mergeCell ref="AM385:AN385"/>
    <mergeCell ref="AO385:AP385"/>
    <mergeCell ref="AQ385:AR385"/>
    <mergeCell ref="AS385:AT385"/>
    <mergeCell ref="AU385:AV385"/>
    <mergeCell ref="AW385:AX385"/>
    <mergeCell ref="AY385:AZ385"/>
    <mergeCell ref="BA385:BB385"/>
    <mergeCell ref="BC385:BD385"/>
    <mergeCell ref="BE385:BF385"/>
    <mergeCell ref="BU383:CA383"/>
    <mergeCell ref="CB383:CH383"/>
    <mergeCell ref="B384:C384"/>
    <mergeCell ref="D384:F384"/>
    <mergeCell ref="G384:H384"/>
    <mergeCell ref="K384:L384"/>
    <mergeCell ref="M384:N384"/>
    <mergeCell ref="O384:P384"/>
    <mergeCell ref="Q384:R384"/>
    <mergeCell ref="S384:T384"/>
    <mergeCell ref="U384:V384"/>
    <mergeCell ref="W384:X384"/>
    <mergeCell ref="Y384:Z384"/>
    <mergeCell ref="AA384:AB384"/>
    <mergeCell ref="AC384:AD384"/>
    <mergeCell ref="AE384:AF384"/>
    <mergeCell ref="AG384:AH384"/>
    <mergeCell ref="AI384:AJ384"/>
    <mergeCell ref="AK384:AL384"/>
    <mergeCell ref="AM384:AN384"/>
    <mergeCell ref="AO384:AP384"/>
    <mergeCell ref="AQ384:AR384"/>
    <mergeCell ref="AS384:AT384"/>
    <mergeCell ref="AU384:AV384"/>
    <mergeCell ref="AW384:AX384"/>
    <mergeCell ref="AY384:AZ384"/>
    <mergeCell ref="BA384:BB384"/>
    <mergeCell ref="BC384:BD384"/>
    <mergeCell ref="BE384:BF384"/>
    <mergeCell ref="BG384:BH384"/>
    <mergeCell ref="BI384:BJ384"/>
    <mergeCell ref="BK384:BL384"/>
    <mergeCell ref="BA386:BB386"/>
    <mergeCell ref="BC386:BD386"/>
    <mergeCell ref="BE386:BF386"/>
    <mergeCell ref="BG386:BH386"/>
    <mergeCell ref="BI386:BJ386"/>
    <mergeCell ref="BK386:BL386"/>
    <mergeCell ref="BM386:BN386"/>
    <mergeCell ref="BO386:BQ386"/>
    <mergeCell ref="BS386:BT386"/>
    <mergeCell ref="BU386:CA386"/>
    <mergeCell ref="CB386:CH386"/>
    <mergeCell ref="B387:C387"/>
    <mergeCell ref="D387:F387"/>
    <mergeCell ref="G387:H387"/>
    <mergeCell ref="K387:L387"/>
    <mergeCell ref="M387:N387"/>
    <mergeCell ref="O387:P387"/>
    <mergeCell ref="Q387:R387"/>
    <mergeCell ref="S387:T387"/>
    <mergeCell ref="U387:V387"/>
    <mergeCell ref="W387:X387"/>
    <mergeCell ref="Y387:Z387"/>
    <mergeCell ref="AA387:AB387"/>
    <mergeCell ref="AC387:AD387"/>
    <mergeCell ref="AE387:AF387"/>
    <mergeCell ref="AG387:AH387"/>
    <mergeCell ref="AI387:AJ387"/>
    <mergeCell ref="AK387:AL387"/>
    <mergeCell ref="AM387:AN387"/>
    <mergeCell ref="AO387:AP387"/>
    <mergeCell ref="AQ387:AR387"/>
    <mergeCell ref="AS387:AT387"/>
    <mergeCell ref="BG385:BH385"/>
    <mergeCell ref="BI385:BJ385"/>
    <mergeCell ref="BK385:BL385"/>
    <mergeCell ref="BM385:BN385"/>
    <mergeCell ref="BO385:BQ385"/>
    <mergeCell ref="BS385:BT385"/>
    <mergeCell ref="BU385:CA385"/>
    <mergeCell ref="CB385:CH385"/>
    <mergeCell ref="B386:C386"/>
    <mergeCell ref="D386:F386"/>
    <mergeCell ref="G386:H386"/>
    <mergeCell ref="K386:L386"/>
    <mergeCell ref="M386:N386"/>
    <mergeCell ref="O386:P386"/>
    <mergeCell ref="Q386:R386"/>
    <mergeCell ref="S386:T386"/>
    <mergeCell ref="U386:V386"/>
    <mergeCell ref="W386:X386"/>
    <mergeCell ref="Y386:Z386"/>
    <mergeCell ref="AA386:AB386"/>
    <mergeCell ref="AC386:AD386"/>
    <mergeCell ref="AE386:AF386"/>
    <mergeCell ref="AG386:AH386"/>
    <mergeCell ref="AI386:AJ386"/>
    <mergeCell ref="AK386:AL386"/>
    <mergeCell ref="AM386:AN386"/>
    <mergeCell ref="AO386:AP386"/>
    <mergeCell ref="AQ386:AR386"/>
    <mergeCell ref="AS386:AT386"/>
    <mergeCell ref="AU386:AV386"/>
    <mergeCell ref="AW386:AX386"/>
    <mergeCell ref="AY386:AZ386"/>
    <mergeCell ref="AO388:AP388"/>
    <mergeCell ref="AQ388:AR388"/>
    <mergeCell ref="AS388:AT388"/>
    <mergeCell ref="AU388:AV388"/>
    <mergeCell ref="AW388:AX388"/>
    <mergeCell ref="AY388:AZ388"/>
    <mergeCell ref="BA388:BB388"/>
    <mergeCell ref="BC388:BD388"/>
    <mergeCell ref="BE388:BF388"/>
    <mergeCell ref="BG388:BH388"/>
    <mergeCell ref="BI388:BJ388"/>
    <mergeCell ref="BK388:BL388"/>
    <mergeCell ref="BM388:BN388"/>
    <mergeCell ref="BO388:BQ388"/>
    <mergeCell ref="BS388:BT388"/>
    <mergeCell ref="BU388:CA388"/>
    <mergeCell ref="CB388:CH388"/>
    <mergeCell ref="AU387:AV387"/>
    <mergeCell ref="AW387:AX387"/>
    <mergeCell ref="AY387:AZ387"/>
    <mergeCell ref="BA387:BB387"/>
    <mergeCell ref="BC387:BD387"/>
    <mergeCell ref="BE387:BF387"/>
    <mergeCell ref="BG387:BH387"/>
    <mergeCell ref="BI387:BJ387"/>
    <mergeCell ref="BK387:BL387"/>
    <mergeCell ref="BM387:BN387"/>
    <mergeCell ref="BO387:BQ387"/>
    <mergeCell ref="BS387:BT387"/>
    <mergeCell ref="BU387:CA387"/>
    <mergeCell ref="CB387:CH387"/>
    <mergeCell ref="B388:C388"/>
    <mergeCell ref="D388:F388"/>
    <mergeCell ref="G388:H388"/>
    <mergeCell ref="K388:L388"/>
    <mergeCell ref="M388:N388"/>
    <mergeCell ref="O388:P388"/>
    <mergeCell ref="Q388:R388"/>
    <mergeCell ref="S388:T388"/>
    <mergeCell ref="U388:V388"/>
    <mergeCell ref="W388:X388"/>
    <mergeCell ref="Y388:Z388"/>
    <mergeCell ref="AA388:AB388"/>
    <mergeCell ref="AC388:AD388"/>
    <mergeCell ref="AE388:AF388"/>
    <mergeCell ref="AG388:AH388"/>
    <mergeCell ref="AI388:AJ388"/>
    <mergeCell ref="AK388:AL388"/>
    <mergeCell ref="AM388:AN388"/>
    <mergeCell ref="AM389:AN389"/>
    <mergeCell ref="AO389:AP389"/>
    <mergeCell ref="AQ389:AR389"/>
    <mergeCell ref="AS389:AT389"/>
    <mergeCell ref="AU389:AV389"/>
    <mergeCell ref="AW389:AX389"/>
    <mergeCell ref="AY389:AZ389"/>
    <mergeCell ref="BA389:BB389"/>
    <mergeCell ref="BC389:BD389"/>
    <mergeCell ref="BE389:BF389"/>
    <mergeCell ref="BG389:BH389"/>
    <mergeCell ref="BI389:BJ389"/>
    <mergeCell ref="BK389:BL389"/>
    <mergeCell ref="BM389:BN389"/>
    <mergeCell ref="BO389:BQ389"/>
    <mergeCell ref="BS389:BT389"/>
    <mergeCell ref="BU389:CA389"/>
    <mergeCell ref="B389:C389"/>
    <mergeCell ref="D389:F389"/>
    <mergeCell ref="G389:H389"/>
    <mergeCell ref="K389:L389"/>
    <mergeCell ref="M389:N389"/>
    <mergeCell ref="O389:P389"/>
    <mergeCell ref="Q389:R389"/>
    <mergeCell ref="S389:T389"/>
    <mergeCell ref="U389:V389"/>
    <mergeCell ref="W389:X389"/>
    <mergeCell ref="Y389:Z389"/>
    <mergeCell ref="AA389:AB389"/>
    <mergeCell ref="AC389:AD389"/>
    <mergeCell ref="AE389:AF389"/>
    <mergeCell ref="AG389:AH389"/>
    <mergeCell ref="AI389:AJ389"/>
    <mergeCell ref="AK389:AL389"/>
    <mergeCell ref="BO390:BQ390"/>
    <mergeCell ref="BS390:BT390"/>
    <mergeCell ref="BU390:CA390"/>
    <mergeCell ref="CB390:CH390"/>
    <mergeCell ref="B391:C391"/>
    <mergeCell ref="D391:F391"/>
    <mergeCell ref="G391:H391"/>
    <mergeCell ref="K391:L391"/>
    <mergeCell ref="M391:N391"/>
    <mergeCell ref="O391:P391"/>
    <mergeCell ref="Q391:R391"/>
    <mergeCell ref="S391:T391"/>
    <mergeCell ref="U391:V391"/>
    <mergeCell ref="W391:X391"/>
    <mergeCell ref="Y391:Z391"/>
    <mergeCell ref="AA391:AB391"/>
    <mergeCell ref="AC391:AD391"/>
    <mergeCell ref="AE391:AF391"/>
    <mergeCell ref="AG391:AH391"/>
    <mergeCell ref="AI391:AJ391"/>
    <mergeCell ref="AK391:AL391"/>
    <mergeCell ref="AM391:AN391"/>
    <mergeCell ref="AO391:AP391"/>
    <mergeCell ref="AQ391:AR391"/>
    <mergeCell ref="AS391:AT391"/>
    <mergeCell ref="AU391:AV391"/>
    <mergeCell ref="AW391:AX391"/>
    <mergeCell ref="AY391:AZ391"/>
    <mergeCell ref="BA391:BB391"/>
    <mergeCell ref="BC391:BD391"/>
    <mergeCell ref="BE391:BF391"/>
    <mergeCell ref="BG391:BH391"/>
    <mergeCell ref="CB389:CH389"/>
    <mergeCell ref="B390:C390"/>
    <mergeCell ref="D390:F390"/>
    <mergeCell ref="G390:H390"/>
    <mergeCell ref="K390:L390"/>
    <mergeCell ref="M390:N390"/>
    <mergeCell ref="O390:P390"/>
    <mergeCell ref="Q390:R390"/>
    <mergeCell ref="S390:T390"/>
    <mergeCell ref="U390:V390"/>
    <mergeCell ref="W390:X390"/>
    <mergeCell ref="Y390:Z390"/>
    <mergeCell ref="AA390:AB390"/>
    <mergeCell ref="AC390:AD390"/>
    <mergeCell ref="AE390:AF390"/>
    <mergeCell ref="AG390:AH390"/>
    <mergeCell ref="AI390:AJ390"/>
    <mergeCell ref="AK390:AL390"/>
    <mergeCell ref="AM390:AN390"/>
    <mergeCell ref="AO390:AP390"/>
    <mergeCell ref="AQ390:AR390"/>
    <mergeCell ref="AS390:AT390"/>
    <mergeCell ref="AU390:AV390"/>
    <mergeCell ref="AW390:AX390"/>
    <mergeCell ref="AY390:AZ390"/>
    <mergeCell ref="BA390:BB390"/>
    <mergeCell ref="BC390:BD390"/>
    <mergeCell ref="BE390:BF390"/>
    <mergeCell ref="BG390:BH390"/>
    <mergeCell ref="BI390:BJ390"/>
    <mergeCell ref="BK390:BL390"/>
    <mergeCell ref="BM390:BN390"/>
    <mergeCell ref="BC392:BD392"/>
    <mergeCell ref="BE392:BF392"/>
    <mergeCell ref="BG392:BH392"/>
    <mergeCell ref="BI392:BJ392"/>
    <mergeCell ref="BK392:BL392"/>
    <mergeCell ref="BM392:BN392"/>
    <mergeCell ref="BO392:BQ392"/>
    <mergeCell ref="BS392:BT392"/>
    <mergeCell ref="BU392:CA392"/>
    <mergeCell ref="CB392:CH392"/>
    <mergeCell ref="B393:C393"/>
    <mergeCell ref="D393:F393"/>
    <mergeCell ref="G393:H393"/>
    <mergeCell ref="K393:L393"/>
    <mergeCell ref="M393:N393"/>
    <mergeCell ref="O393:P393"/>
    <mergeCell ref="Q393:R393"/>
    <mergeCell ref="S393:T393"/>
    <mergeCell ref="U393:V393"/>
    <mergeCell ref="W393:X393"/>
    <mergeCell ref="Y393:Z393"/>
    <mergeCell ref="AA393:AB393"/>
    <mergeCell ref="AC393:AD393"/>
    <mergeCell ref="AE393:AF393"/>
    <mergeCell ref="AG393:AH393"/>
    <mergeCell ref="AI393:AJ393"/>
    <mergeCell ref="AK393:AL393"/>
    <mergeCell ref="AM393:AN393"/>
    <mergeCell ref="AO393:AP393"/>
    <mergeCell ref="AQ393:AR393"/>
    <mergeCell ref="AS393:AT393"/>
    <mergeCell ref="AU393:AV393"/>
    <mergeCell ref="BI391:BJ391"/>
    <mergeCell ref="BK391:BL391"/>
    <mergeCell ref="BM391:BN391"/>
    <mergeCell ref="BO391:BQ391"/>
    <mergeCell ref="BS391:BT391"/>
    <mergeCell ref="BU391:CA391"/>
    <mergeCell ref="CB391:CH391"/>
    <mergeCell ref="B392:C392"/>
    <mergeCell ref="D392:F392"/>
    <mergeCell ref="G392:H392"/>
    <mergeCell ref="K392:L392"/>
    <mergeCell ref="M392:N392"/>
    <mergeCell ref="O392:P392"/>
    <mergeCell ref="Q392:R392"/>
    <mergeCell ref="S392:T392"/>
    <mergeCell ref="U392:V392"/>
    <mergeCell ref="W392:X392"/>
    <mergeCell ref="Y392:Z392"/>
    <mergeCell ref="AA392:AB392"/>
    <mergeCell ref="AC392:AD392"/>
    <mergeCell ref="AE392:AF392"/>
    <mergeCell ref="AG392:AH392"/>
    <mergeCell ref="AI392:AJ392"/>
    <mergeCell ref="AK392:AL392"/>
    <mergeCell ref="AM392:AN392"/>
    <mergeCell ref="AO392:AP392"/>
    <mergeCell ref="AQ392:AR392"/>
    <mergeCell ref="AS392:AT392"/>
    <mergeCell ref="AU392:AV392"/>
    <mergeCell ref="AW392:AX392"/>
    <mergeCell ref="AY392:AZ392"/>
    <mergeCell ref="BA392:BB392"/>
    <mergeCell ref="B395:C395"/>
    <mergeCell ref="D395:F395"/>
    <mergeCell ref="G395:H395"/>
    <mergeCell ref="K395:L395"/>
    <mergeCell ref="M395:N395"/>
    <mergeCell ref="O395:P395"/>
    <mergeCell ref="Q395:R395"/>
    <mergeCell ref="S395:T395"/>
    <mergeCell ref="U395:V395"/>
    <mergeCell ref="W395:X395"/>
    <mergeCell ref="Y395:Z395"/>
    <mergeCell ref="AA395:AB395"/>
    <mergeCell ref="AC395:AD395"/>
    <mergeCell ref="AE395:AF395"/>
    <mergeCell ref="AG395:AH395"/>
    <mergeCell ref="AI395:AJ395"/>
    <mergeCell ref="AW393:AX393"/>
    <mergeCell ref="AY393:AZ393"/>
    <mergeCell ref="BA393:BB393"/>
    <mergeCell ref="BC393:BD393"/>
    <mergeCell ref="BE393:BF393"/>
    <mergeCell ref="BG393:BH393"/>
    <mergeCell ref="BI393:BJ393"/>
    <mergeCell ref="BK393:BL393"/>
    <mergeCell ref="BM393:BN393"/>
    <mergeCell ref="BO393:BQ393"/>
    <mergeCell ref="BS393:BT393"/>
    <mergeCell ref="BU393:CA393"/>
    <mergeCell ref="CB393:CH393"/>
    <mergeCell ref="B394:C394"/>
    <mergeCell ref="D394:F394"/>
    <mergeCell ref="G394:H394"/>
    <mergeCell ref="K394:L394"/>
    <mergeCell ref="M394:N394"/>
    <mergeCell ref="O394:P394"/>
    <mergeCell ref="Q394:R394"/>
    <mergeCell ref="S394:T394"/>
    <mergeCell ref="U394:V394"/>
    <mergeCell ref="W394:X394"/>
    <mergeCell ref="Y394:Z394"/>
    <mergeCell ref="AA394:AB394"/>
    <mergeCell ref="AC394:AD394"/>
    <mergeCell ref="AE394:AF394"/>
    <mergeCell ref="AG394:AH394"/>
    <mergeCell ref="AI394:AJ394"/>
    <mergeCell ref="AK394:AL394"/>
    <mergeCell ref="AM394:AN394"/>
    <mergeCell ref="AO394:AP394"/>
    <mergeCell ref="AK395:AL395"/>
    <mergeCell ref="AM395:AN395"/>
    <mergeCell ref="AO395:AP395"/>
    <mergeCell ref="AQ395:AR395"/>
    <mergeCell ref="AS395:AT395"/>
    <mergeCell ref="AU395:AV395"/>
    <mergeCell ref="AW395:AX395"/>
    <mergeCell ref="AY395:AZ395"/>
    <mergeCell ref="BA395:BB395"/>
    <mergeCell ref="BC395:BD395"/>
    <mergeCell ref="BE395:BF395"/>
    <mergeCell ref="BG395:BH395"/>
    <mergeCell ref="BI395:BJ395"/>
    <mergeCell ref="BK395:BL395"/>
    <mergeCell ref="BM395:BN395"/>
    <mergeCell ref="BO395:BQ395"/>
    <mergeCell ref="BS395:BT395"/>
    <mergeCell ref="AQ394:AR394"/>
    <mergeCell ref="AS394:AT394"/>
    <mergeCell ref="AU394:AV394"/>
    <mergeCell ref="AW394:AX394"/>
    <mergeCell ref="AY394:AZ394"/>
    <mergeCell ref="BA394:BB394"/>
    <mergeCell ref="BC394:BD394"/>
    <mergeCell ref="BE394:BF394"/>
    <mergeCell ref="BG394:BH394"/>
    <mergeCell ref="BI394:BJ394"/>
    <mergeCell ref="BK394:BL394"/>
    <mergeCell ref="BM394:BN394"/>
    <mergeCell ref="BO394:BQ394"/>
    <mergeCell ref="BS394:BT394"/>
    <mergeCell ref="BU394:CA394"/>
    <mergeCell ref="CB394:CH394"/>
    <mergeCell ref="BM396:BN396"/>
    <mergeCell ref="BO396:BQ396"/>
    <mergeCell ref="BS396:BT396"/>
    <mergeCell ref="BU396:CA396"/>
    <mergeCell ref="CB396:CH396"/>
    <mergeCell ref="B397:C397"/>
    <mergeCell ref="D397:F397"/>
    <mergeCell ref="G397:H397"/>
    <mergeCell ref="K397:L397"/>
    <mergeCell ref="M397:N397"/>
    <mergeCell ref="O397:P397"/>
    <mergeCell ref="Q397:R397"/>
    <mergeCell ref="S397:T397"/>
    <mergeCell ref="U397:V397"/>
    <mergeCell ref="W397:X397"/>
    <mergeCell ref="Y397:Z397"/>
    <mergeCell ref="AA397:AB397"/>
    <mergeCell ref="AC397:AD397"/>
    <mergeCell ref="AE397:AF397"/>
    <mergeCell ref="AG397:AH397"/>
    <mergeCell ref="AI397:AJ397"/>
    <mergeCell ref="AK397:AL397"/>
    <mergeCell ref="AM397:AN397"/>
    <mergeCell ref="AO397:AP397"/>
    <mergeCell ref="AQ397:AR397"/>
    <mergeCell ref="AS397:AT397"/>
    <mergeCell ref="AU397:AV397"/>
    <mergeCell ref="AW397:AX397"/>
    <mergeCell ref="AY397:AZ397"/>
    <mergeCell ref="BA397:BB397"/>
    <mergeCell ref="BC397:BD397"/>
    <mergeCell ref="BE397:BF397"/>
    <mergeCell ref="BU395:CA395"/>
    <mergeCell ref="CB395:CH395"/>
    <mergeCell ref="B396:C396"/>
    <mergeCell ref="D396:F396"/>
    <mergeCell ref="G396:H396"/>
    <mergeCell ref="K396:L396"/>
    <mergeCell ref="M396:N396"/>
    <mergeCell ref="O396:P396"/>
    <mergeCell ref="Q396:R396"/>
    <mergeCell ref="S396:T396"/>
    <mergeCell ref="U396:V396"/>
    <mergeCell ref="W396:X396"/>
    <mergeCell ref="Y396:Z396"/>
    <mergeCell ref="AA396:AB396"/>
    <mergeCell ref="AC396:AD396"/>
    <mergeCell ref="AE396:AF396"/>
    <mergeCell ref="AG396:AH396"/>
    <mergeCell ref="AI396:AJ396"/>
    <mergeCell ref="AK396:AL396"/>
    <mergeCell ref="AM396:AN396"/>
    <mergeCell ref="AO396:AP396"/>
    <mergeCell ref="AQ396:AR396"/>
    <mergeCell ref="AS396:AT396"/>
    <mergeCell ref="AU396:AV396"/>
    <mergeCell ref="AW396:AX396"/>
    <mergeCell ref="AY396:AZ396"/>
    <mergeCell ref="BA396:BB396"/>
    <mergeCell ref="BC396:BD396"/>
    <mergeCell ref="BE396:BF396"/>
    <mergeCell ref="BG396:BH396"/>
    <mergeCell ref="BI396:BJ396"/>
    <mergeCell ref="BK396:BL396"/>
    <mergeCell ref="BA398:BB398"/>
    <mergeCell ref="BC398:BD398"/>
    <mergeCell ref="BE398:BF398"/>
    <mergeCell ref="BG398:BH398"/>
    <mergeCell ref="BI398:BJ398"/>
    <mergeCell ref="BK398:BL398"/>
    <mergeCell ref="BM398:BN398"/>
    <mergeCell ref="BO398:BQ398"/>
    <mergeCell ref="BS398:BT398"/>
    <mergeCell ref="BU398:CA398"/>
    <mergeCell ref="CB398:CH398"/>
    <mergeCell ref="B399:C399"/>
    <mergeCell ref="D399:F399"/>
    <mergeCell ref="G399:H399"/>
    <mergeCell ref="K399:L399"/>
    <mergeCell ref="M399:N399"/>
    <mergeCell ref="O399:P399"/>
    <mergeCell ref="Q399:R399"/>
    <mergeCell ref="S399:T399"/>
    <mergeCell ref="U399:V399"/>
    <mergeCell ref="W399:X399"/>
    <mergeCell ref="Y399:Z399"/>
    <mergeCell ref="AA399:AB399"/>
    <mergeCell ref="AC399:AD399"/>
    <mergeCell ref="AE399:AF399"/>
    <mergeCell ref="AG399:AH399"/>
    <mergeCell ref="AI399:AJ399"/>
    <mergeCell ref="AK399:AL399"/>
    <mergeCell ref="AM399:AN399"/>
    <mergeCell ref="AO399:AP399"/>
    <mergeCell ref="AQ399:AR399"/>
    <mergeCell ref="AS399:AT399"/>
    <mergeCell ref="BG397:BH397"/>
    <mergeCell ref="BI397:BJ397"/>
    <mergeCell ref="BK397:BL397"/>
    <mergeCell ref="BM397:BN397"/>
    <mergeCell ref="BO397:BQ397"/>
    <mergeCell ref="BS397:BT397"/>
    <mergeCell ref="BU397:CA397"/>
    <mergeCell ref="CB397:CH397"/>
    <mergeCell ref="B398:C398"/>
    <mergeCell ref="D398:F398"/>
    <mergeCell ref="G398:H398"/>
    <mergeCell ref="K398:L398"/>
    <mergeCell ref="M398:N398"/>
    <mergeCell ref="O398:P398"/>
    <mergeCell ref="Q398:R398"/>
    <mergeCell ref="S398:T398"/>
    <mergeCell ref="U398:V398"/>
    <mergeCell ref="W398:X398"/>
    <mergeCell ref="Y398:Z398"/>
    <mergeCell ref="AA398:AB398"/>
    <mergeCell ref="AC398:AD398"/>
    <mergeCell ref="AE398:AF398"/>
    <mergeCell ref="AG398:AH398"/>
    <mergeCell ref="AI398:AJ398"/>
    <mergeCell ref="AK398:AL398"/>
    <mergeCell ref="AM398:AN398"/>
    <mergeCell ref="AO398:AP398"/>
    <mergeCell ref="AQ398:AR398"/>
    <mergeCell ref="AS398:AT398"/>
    <mergeCell ref="AU398:AV398"/>
    <mergeCell ref="AW398:AX398"/>
    <mergeCell ref="AY398:AZ398"/>
    <mergeCell ref="AO400:AP400"/>
    <mergeCell ref="AQ400:AR400"/>
    <mergeCell ref="AS400:AT400"/>
    <mergeCell ref="AU400:AV400"/>
    <mergeCell ref="AW400:AX400"/>
    <mergeCell ref="AY400:AZ400"/>
    <mergeCell ref="BA400:BB400"/>
    <mergeCell ref="BC400:BD400"/>
    <mergeCell ref="BE400:BF400"/>
    <mergeCell ref="BG400:BH400"/>
    <mergeCell ref="BI400:BJ400"/>
    <mergeCell ref="BK400:BL400"/>
    <mergeCell ref="BM400:BN400"/>
    <mergeCell ref="BO400:BQ400"/>
    <mergeCell ref="BS400:BT400"/>
    <mergeCell ref="BU400:CA400"/>
    <mergeCell ref="CB400:CH400"/>
    <mergeCell ref="AU399:AV399"/>
    <mergeCell ref="AW399:AX399"/>
    <mergeCell ref="AY399:AZ399"/>
    <mergeCell ref="BA399:BB399"/>
    <mergeCell ref="BC399:BD399"/>
    <mergeCell ref="BE399:BF399"/>
    <mergeCell ref="BG399:BH399"/>
    <mergeCell ref="BI399:BJ399"/>
    <mergeCell ref="BK399:BL399"/>
    <mergeCell ref="BM399:BN399"/>
    <mergeCell ref="BO399:BQ399"/>
    <mergeCell ref="BS399:BT399"/>
    <mergeCell ref="BU399:CA399"/>
    <mergeCell ref="CB399:CH399"/>
    <mergeCell ref="B400:C400"/>
    <mergeCell ref="D400:F400"/>
    <mergeCell ref="G400:H400"/>
    <mergeCell ref="K400:L400"/>
    <mergeCell ref="M400:N400"/>
    <mergeCell ref="O400:P400"/>
    <mergeCell ref="Q400:R400"/>
    <mergeCell ref="S400:T400"/>
    <mergeCell ref="U400:V400"/>
    <mergeCell ref="W400:X400"/>
    <mergeCell ref="Y400:Z400"/>
    <mergeCell ref="AA400:AB400"/>
    <mergeCell ref="AC400:AD400"/>
    <mergeCell ref="AE400:AF400"/>
    <mergeCell ref="AG400:AH400"/>
    <mergeCell ref="AI400:AJ400"/>
    <mergeCell ref="AK400:AL400"/>
    <mergeCell ref="AM400:AN400"/>
    <mergeCell ref="AM401:AN401"/>
    <mergeCell ref="AO401:AP401"/>
    <mergeCell ref="AQ401:AR401"/>
    <mergeCell ref="AS401:AT401"/>
    <mergeCell ref="AU401:AV401"/>
    <mergeCell ref="AW401:AX401"/>
    <mergeCell ref="AY401:AZ401"/>
    <mergeCell ref="BA401:BB401"/>
    <mergeCell ref="BC401:BD401"/>
    <mergeCell ref="BE401:BF401"/>
    <mergeCell ref="BG401:BH401"/>
    <mergeCell ref="BI401:BJ401"/>
    <mergeCell ref="BK401:BL401"/>
    <mergeCell ref="BM401:BN401"/>
    <mergeCell ref="BO401:BQ401"/>
    <mergeCell ref="BS401:BT401"/>
    <mergeCell ref="BU401:CA401"/>
    <mergeCell ref="B401:C401"/>
    <mergeCell ref="D401:F401"/>
    <mergeCell ref="G401:H401"/>
    <mergeCell ref="K401:L401"/>
    <mergeCell ref="M401:N401"/>
    <mergeCell ref="O401:P401"/>
    <mergeCell ref="Q401:R401"/>
    <mergeCell ref="S401:T401"/>
    <mergeCell ref="U401:V401"/>
    <mergeCell ref="W401:X401"/>
    <mergeCell ref="Y401:Z401"/>
    <mergeCell ref="AA401:AB401"/>
    <mergeCell ref="AC401:AD401"/>
    <mergeCell ref="AE401:AF401"/>
    <mergeCell ref="AG401:AH401"/>
    <mergeCell ref="AI401:AJ401"/>
    <mergeCell ref="AK401:AL401"/>
    <mergeCell ref="BO402:BQ402"/>
    <mergeCell ref="BS402:BT402"/>
    <mergeCell ref="BU402:CA402"/>
    <mergeCell ref="CB402:CH402"/>
    <mergeCell ref="B403:C403"/>
    <mergeCell ref="D403:F403"/>
    <mergeCell ref="G403:H403"/>
    <mergeCell ref="K403:L403"/>
    <mergeCell ref="M403:N403"/>
    <mergeCell ref="O403:P403"/>
    <mergeCell ref="Q403:R403"/>
    <mergeCell ref="S403:T403"/>
    <mergeCell ref="U403:V403"/>
    <mergeCell ref="W403:X403"/>
    <mergeCell ref="Y403:Z403"/>
    <mergeCell ref="AA403:AB403"/>
    <mergeCell ref="AC403:AD403"/>
    <mergeCell ref="AE403:AF403"/>
    <mergeCell ref="AG403:AH403"/>
    <mergeCell ref="AI403:AJ403"/>
    <mergeCell ref="AK403:AL403"/>
    <mergeCell ref="AM403:AN403"/>
    <mergeCell ref="AO403:AP403"/>
    <mergeCell ref="AQ403:AR403"/>
    <mergeCell ref="AS403:AT403"/>
    <mergeCell ref="AU403:AV403"/>
    <mergeCell ref="AW403:AX403"/>
    <mergeCell ref="AY403:AZ403"/>
    <mergeCell ref="BA403:BB403"/>
    <mergeCell ref="BC403:BD403"/>
    <mergeCell ref="BE403:BF403"/>
    <mergeCell ref="BG403:BH403"/>
    <mergeCell ref="CB401:CH401"/>
    <mergeCell ref="B402:C402"/>
    <mergeCell ref="D402:F402"/>
    <mergeCell ref="G402:H402"/>
    <mergeCell ref="K402:L402"/>
    <mergeCell ref="M402:N402"/>
    <mergeCell ref="O402:P402"/>
    <mergeCell ref="Q402:R402"/>
    <mergeCell ref="S402:T402"/>
    <mergeCell ref="U402:V402"/>
    <mergeCell ref="W402:X402"/>
    <mergeCell ref="Y402:Z402"/>
    <mergeCell ref="AA402:AB402"/>
    <mergeCell ref="AC402:AD402"/>
    <mergeCell ref="AE402:AF402"/>
    <mergeCell ref="AG402:AH402"/>
    <mergeCell ref="AI402:AJ402"/>
    <mergeCell ref="AK402:AL402"/>
    <mergeCell ref="AM402:AN402"/>
    <mergeCell ref="AO402:AP402"/>
    <mergeCell ref="AQ402:AR402"/>
    <mergeCell ref="AS402:AT402"/>
    <mergeCell ref="AU402:AV402"/>
    <mergeCell ref="AW402:AX402"/>
    <mergeCell ref="AY402:AZ402"/>
    <mergeCell ref="BA402:BB402"/>
    <mergeCell ref="BC402:BD402"/>
    <mergeCell ref="BE402:BF402"/>
    <mergeCell ref="BG402:BH402"/>
    <mergeCell ref="BI402:BJ402"/>
    <mergeCell ref="BK402:BL402"/>
    <mergeCell ref="BM402:BN402"/>
    <mergeCell ref="BC404:BD404"/>
    <mergeCell ref="BE404:BF404"/>
    <mergeCell ref="BG404:BH404"/>
    <mergeCell ref="BI404:BJ404"/>
    <mergeCell ref="BK404:BL404"/>
    <mergeCell ref="BM404:BN404"/>
    <mergeCell ref="BO404:BQ404"/>
    <mergeCell ref="BS404:BT404"/>
    <mergeCell ref="BU404:CA404"/>
    <mergeCell ref="CB404:CH404"/>
    <mergeCell ref="B405:C405"/>
    <mergeCell ref="D405:F405"/>
    <mergeCell ref="G405:H405"/>
    <mergeCell ref="K405:L405"/>
    <mergeCell ref="M405:N405"/>
    <mergeCell ref="O405:P405"/>
    <mergeCell ref="Q405:R405"/>
    <mergeCell ref="S405:T405"/>
    <mergeCell ref="U405:V405"/>
    <mergeCell ref="W405:X405"/>
    <mergeCell ref="Y405:Z405"/>
    <mergeCell ref="AA405:AB405"/>
    <mergeCell ref="AC405:AD405"/>
    <mergeCell ref="AE405:AF405"/>
    <mergeCell ref="AG405:AH405"/>
    <mergeCell ref="AI405:AJ405"/>
    <mergeCell ref="AK405:AL405"/>
    <mergeCell ref="AM405:AN405"/>
    <mergeCell ref="AO405:AP405"/>
    <mergeCell ref="AQ405:AR405"/>
    <mergeCell ref="AS405:AT405"/>
    <mergeCell ref="AU405:AV405"/>
    <mergeCell ref="BI403:BJ403"/>
    <mergeCell ref="BK403:BL403"/>
    <mergeCell ref="BM403:BN403"/>
    <mergeCell ref="BO403:BQ403"/>
    <mergeCell ref="BS403:BT403"/>
    <mergeCell ref="BU403:CA403"/>
    <mergeCell ref="CB403:CH403"/>
    <mergeCell ref="B404:C404"/>
    <mergeCell ref="D404:F404"/>
    <mergeCell ref="G404:H404"/>
    <mergeCell ref="K404:L404"/>
    <mergeCell ref="M404:N404"/>
    <mergeCell ref="O404:P404"/>
    <mergeCell ref="Q404:R404"/>
    <mergeCell ref="S404:T404"/>
    <mergeCell ref="U404:V404"/>
    <mergeCell ref="W404:X404"/>
    <mergeCell ref="Y404:Z404"/>
    <mergeCell ref="AA404:AB404"/>
    <mergeCell ref="AC404:AD404"/>
    <mergeCell ref="AE404:AF404"/>
    <mergeCell ref="AG404:AH404"/>
    <mergeCell ref="AI404:AJ404"/>
    <mergeCell ref="AK404:AL404"/>
    <mergeCell ref="AM404:AN404"/>
    <mergeCell ref="AO404:AP404"/>
    <mergeCell ref="AQ404:AR404"/>
    <mergeCell ref="AS404:AT404"/>
    <mergeCell ref="AU404:AV404"/>
    <mergeCell ref="AW404:AX404"/>
    <mergeCell ref="AY404:AZ404"/>
    <mergeCell ref="BA404:BB404"/>
    <mergeCell ref="B407:C407"/>
    <mergeCell ref="D407:F407"/>
    <mergeCell ref="G407:H407"/>
    <mergeCell ref="K407:L407"/>
    <mergeCell ref="M407:N407"/>
    <mergeCell ref="O407:P407"/>
    <mergeCell ref="Q407:R407"/>
    <mergeCell ref="S407:T407"/>
    <mergeCell ref="U407:V407"/>
    <mergeCell ref="W407:X407"/>
    <mergeCell ref="Y407:Z407"/>
    <mergeCell ref="AA407:AB407"/>
    <mergeCell ref="AC407:AD407"/>
    <mergeCell ref="AE407:AF407"/>
    <mergeCell ref="AG407:AH407"/>
    <mergeCell ref="AI407:AJ407"/>
    <mergeCell ref="AW405:AX405"/>
    <mergeCell ref="AY405:AZ405"/>
    <mergeCell ref="BA405:BB405"/>
    <mergeCell ref="BC405:BD405"/>
    <mergeCell ref="BE405:BF405"/>
    <mergeCell ref="BG405:BH405"/>
    <mergeCell ref="BI405:BJ405"/>
    <mergeCell ref="BK405:BL405"/>
    <mergeCell ref="BM405:BN405"/>
    <mergeCell ref="BO405:BQ405"/>
    <mergeCell ref="BS405:BT405"/>
    <mergeCell ref="BU405:CA405"/>
    <mergeCell ref="CB405:CH405"/>
    <mergeCell ref="B406:C406"/>
    <mergeCell ref="D406:F406"/>
    <mergeCell ref="G406:H406"/>
    <mergeCell ref="K406:L406"/>
    <mergeCell ref="M406:N406"/>
    <mergeCell ref="O406:P406"/>
    <mergeCell ref="Q406:R406"/>
    <mergeCell ref="S406:T406"/>
    <mergeCell ref="U406:V406"/>
    <mergeCell ref="W406:X406"/>
    <mergeCell ref="Y406:Z406"/>
    <mergeCell ref="AA406:AB406"/>
    <mergeCell ref="AC406:AD406"/>
    <mergeCell ref="AE406:AF406"/>
    <mergeCell ref="AG406:AH406"/>
    <mergeCell ref="AI406:AJ406"/>
    <mergeCell ref="AK406:AL406"/>
    <mergeCell ref="AM406:AN406"/>
    <mergeCell ref="AO406:AP406"/>
    <mergeCell ref="AK407:AL407"/>
    <mergeCell ref="AM407:AN407"/>
    <mergeCell ref="AO407:AP407"/>
    <mergeCell ref="AQ407:AR407"/>
    <mergeCell ref="AS407:AT407"/>
    <mergeCell ref="AU407:AV407"/>
    <mergeCell ref="AW407:AX407"/>
    <mergeCell ref="AY407:AZ407"/>
    <mergeCell ref="BA407:BB407"/>
    <mergeCell ref="BC407:BD407"/>
    <mergeCell ref="BE407:BF407"/>
    <mergeCell ref="BG407:BH407"/>
    <mergeCell ref="BI407:BJ407"/>
    <mergeCell ref="BK407:BL407"/>
    <mergeCell ref="BM407:BN407"/>
    <mergeCell ref="BO407:BQ407"/>
    <mergeCell ref="BS407:BT407"/>
    <mergeCell ref="AQ406:AR406"/>
    <mergeCell ref="AS406:AT406"/>
    <mergeCell ref="AU406:AV406"/>
    <mergeCell ref="AW406:AX406"/>
    <mergeCell ref="AY406:AZ406"/>
    <mergeCell ref="BA406:BB406"/>
    <mergeCell ref="BC406:BD406"/>
    <mergeCell ref="BE406:BF406"/>
    <mergeCell ref="BG406:BH406"/>
    <mergeCell ref="BI406:BJ406"/>
    <mergeCell ref="BK406:BL406"/>
    <mergeCell ref="BM406:BN406"/>
    <mergeCell ref="BO406:BQ406"/>
    <mergeCell ref="BS406:BT406"/>
    <mergeCell ref="BU406:CA406"/>
    <mergeCell ref="CB406:CH406"/>
    <mergeCell ref="BM408:BN408"/>
    <mergeCell ref="BO408:BQ408"/>
    <mergeCell ref="BS408:BT408"/>
    <mergeCell ref="BU408:CA408"/>
    <mergeCell ref="CB408:CH408"/>
    <mergeCell ref="B409:C409"/>
    <mergeCell ref="D409:F409"/>
    <mergeCell ref="G409:H409"/>
    <mergeCell ref="K409:L409"/>
    <mergeCell ref="M409:N409"/>
    <mergeCell ref="O409:P409"/>
    <mergeCell ref="Q409:R409"/>
    <mergeCell ref="S409:T409"/>
    <mergeCell ref="U409:V409"/>
    <mergeCell ref="W409:X409"/>
    <mergeCell ref="Y409:Z409"/>
    <mergeCell ref="AA409:AB409"/>
    <mergeCell ref="AC409:AD409"/>
    <mergeCell ref="AE409:AF409"/>
    <mergeCell ref="AG409:AH409"/>
    <mergeCell ref="AI409:AJ409"/>
    <mergeCell ref="AK409:AL409"/>
    <mergeCell ref="AM409:AN409"/>
    <mergeCell ref="AO409:AP409"/>
    <mergeCell ref="AQ409:AR409"/>
    <mergeCell ref="AS409:AT409"/>
    <mergeCell ref="AU409:AV409"/>
    <mergeCell ref="AW409:AX409"/>
    <mergeCell ref="AY409:AZ409"/>
    <mergeCell ref="BA409:BB409"/>
    <mergeCell ref="BC409:BD409"/>
    <mergeCell ref="BE409:BF409"/>
    <mergeCell ref="BU407:CA407"/>
    <mergeCell ref="CB407:CH407"/>
    <mergeCell ref="B408:C408"/>
    <mergeCell ref="D408:F408"/>
    <mergeCell ref="G408:H408"/>
    <mergeCell ref="K408:L408"/>
    <mergeCell ref="M408:N408"/>
    <mergeCell ref="O408:P408"/>
    <mergeCell ref="Q408:R408"/>
    <mergeCell ref="S408:T408"/>
    <mergeCell ref="U408:V408"/>
    <mergeCell ref="W408:X408"/>
    <mergeCell ref="Y408:Z408"/>
    <mergeCell ref="AA408:AB408"/>
    <mergeCell ref="AC408:AD408"/>
    <mergeCell ref="AE408:AF408"/>
    <mergeCell ref="AG408:AH408"/>
    <mergeCell ref="AI408:AJ408"/>
    <mergeCell ref="AK408:AL408"/>
    <mergeCell ref="AM408:AN408"/>
    <mergeCell ref="AO408:AP408"/>
    <mergeCell ref="AQ408:AR408"/>
    <mergeCell ref="AS408:AT408"/>
    <mergeCell ref="AU408:AV408"/>
    <mergeCell ref="AW408:AX408"/>
    <mergeCell ref="AY408:AZ408"/>
    <mergeCell ref="BA408:BB408"/>
    <mergeCell ref="BC408:BD408"/>
    <mergeCell ref="BE408:BF408"/>
    <mergeCell ref="BG408:BH408"/>
    <mergeCell ref="BI408:BJ408"/>
    <mergeCell ref="BK408:BL408"/>
    <mergeCell ref="BA410:BB410"/>
    <mergeCell ref="BC410:BD410"/>
    <mergeCell ref="BE410:BF410"/>
    <mergeCell ref="BG410:BH410"/>
    <mergeCell ref="BI410:BJ410"/>
    <mergeCell ref="BK410:BL410"/>
    <mergeCell ref="BM410:BN410"/>
    <mergeCell ref="BO410:BQ410"/>
    <mergeCell ref="BS410:BT410"/>
    <mergeCell ref="BU410:CA410"/>
    <mergeCell ref="CB410:CH410"/>
    <mergeCell ref="B411:C411"/>
    <mergeCell ref="D411:F411"/>
    <mergeCell ref="G411:H411"/>
    <mergeCell ref="K411:L411"/>
    <mergeCell ref="M411:N411"/>
    <mergeCell ref="O411:P411"/>
    <mergeCell ref="Q411:R411"/>
    <mergeCell ref="S411:T411"/>
    <mergeCell ref="U411:V411"/>
    <mergeCell ref="W411:X411"/>
    <mergeCell ref="Y411:Z411"/>
    <mergeCell ref="AA411:AB411"/>
    <mergeCell ref="AC411:AD411"/>
    <mergeCell ref="AE411:AF411"/>
    <mergeCell ref="AG411:AH411"/>
    <mergeCell ref="AI411:AJ411"/>
    <mergeCell ref="AK411:AL411"/>
    <mergeCell ref="AM411:AN411"/>
    <mergeCell ref="AO411:AP411"/>
    <mergeCell ref="AQ411:AR411"/>
    <mergeCell ref="AS411:AT411"/>
    <mergeCell ref="BG409:BH409"/>
    <mergeCell ref="BI409:BJ409"/>
    <mergeCell ref="BK409:BL409"/>
    <mergeCell ref="BM409:BN409"/>
    <mergeCell ref="BO409:BQ409"/>
    <mergeCell ref="BS409:BT409"/>
    <mergeCell ref="BU409:CA409"/>
    <mergeCell ref="CB409:CH409"/>
    <mergeCell ref="B410:C410"/>
    <mergeCell ref="D410:F410"/>
    <mergeCell ref="G410:H410"/>
    <mergeCell ref="K410:L410"/>
    <mergeCell ref="M410:N410"/>
    <mergeCell ref="O410:P410"/>
    <mergeCell ref="Q410:R410"/>
    <mergeCell ref="S410:T410"/>
    <mergeCell ref="U410:V410"/>
    <mergeCell ref="W410:X410"/>
    <mergeCell ref="Y410:Z410"/>
    <mergeCell ref="AA410:AB410"/>
    <mergeCell ref="AC410:AD410"/>
    <mergeCell ref="AE410:AF410"/>
    <mergeCell ref="AG410:AH410"/>
    <mergeCell ref="AI410:AJ410"/>
    <mergeCell ref="AK410:AL410"/>
    <mergeCell ref="AM410:AN410"/>
    <mergeCell ref="AO410:AP410"/>
    <mergeCell ref="AQ410:AR410"/>
    <mergeCell ref="AS410:AT410"/>
    <mergeCell ref="AU410:AV410"/>
    <mergeCell ref="AW410:AX410"/>
    <mergeCell ref="AY410:AZ410"/>
    <mergeCell ref="AO412:AP412"/>
    <mergeCell ref="AQ412:AR412"/>
    <mergeCell ref="AS412:AT412"/>
    <mergeCell ref="AU412:AV412"/>
    <mergeCell ref="AW412:AX412"/>
    <mergeCell ref="AY412:AZ412"/>
    <mergeCell ref="BA412:BB412"/>
    <mergeCell ref="BC412:BD412"/>
    <mergeCell ref="BE412:BF412"/>
    <mergeCell ref="BG412:BH412"/>
    <mergeCell ref="BI412:BJ412"/>
    <mergeCell ref="BK412:BL412"/>
    <mergeCell ref="BM412:BN412"/>
    <mergeCell ref="BO412:BQ412"/>
    <mergeCell ref="BS412:BT412"/>
    <mergeCell ref="BU412:CA412"/>
    <mergeCell ref="CB412:CH412"/>
    <mergeCell ref="AU411:AV411"/>
    <mergeCell ref="AW411:AX411"/>
    <mergeCell ref="AY411:AZ411"/>
    <mergeCell ref="BA411:BB411"/>
    <mergeCell ref="BC411:BD411"/>
    <mergeCell ref="BE411:BF411"/>
    <mergeCell ref="BG411:BH411"/>
    <mergeCell ref="BI411:BJ411"/>
    <mergeCell ref="BK411:BL411"/>
    <mergeCell ref="BM411:BN411"/>
    <mergeCell ref="BO411:BQ411"/>
    <mergeCell ref="BS411:BT411"/>
    <mergeCell ref="BU411:CA411"/>
    <mergeCell ref="CB411:CH411"/>
    <mergeCell ref="B412:C412"/>
    <mergeCell ref="D412:F412"/>
    <mergeCell ref="G412:H412"/>
    <mergeCell ref="K412:L412"/>
    <mergeCell ref="M412:N412"/>
    <mergeCell ref="O412:P412"/>
    <mergeCell ref="Q412:R412"/>
    <mergeCell ref="S412:T412"/>
    <mergeCell ref="U412:V412"/>
    <mergeCell ref="W412:X412"/>
    <mergeCell ref="Y412:Z412"/>
    <mergeCell ref="AA412:AB412"/>
    <mergeCell ref="AC412:AD412"/>
    <mergeCell ref="AE412:AF412"/>
    <mergeCell ref="AG412:AH412"/>
    <mergeCell ref="AI412:AJ412"/>
    <mergeCell ref="AK412:AL412"/>
    <mergeCell ref="AM412:AN412"/>
    <mergeCell ref="AM413:AN413"/>
    <mergeCell ref="AO413:AP413"/>
    <mergeCell ref="AQ413:AR413"/>
    <mergeCell ref="AS413:AT413"/>
    <mergeCell ref="AU413:AV413"/>
    <mergeCell ref="AW413:AX413"/>
    <mergeCell ref="AY413:AZ413"/>
    <mergeCell ref="BA413:BB413"/>
    <mergeCell ref="BC413:BD413"/>
    <mergeCell ref="BE413:BF413"/>
    <mergeCell ref="BG413:BH413"/>
    <mergeCell ref="BI413:BJ413"/>
    <mergeCell ref="BK413:BL413"/>
    <mergeCell ref="BM413:BN413"/>
    <mergeCell ref="BO413:BQ413"/>
    <mergeCell ref="BS413:BT413"/>
    <mergeCell ref="BU413:CA413"/>
    <mergeCell ref="B413:C413"/>
    <mergeCell ref="D413:F413"/>
    <mergeCell ref="G413:H413"/>
    <mergeCell ref="K413:L413"/>
    <mergeCell ref="M413:N413"/>
    <mergeCell ref="O413:P413"/>
    <mergeCell ref="Q413:R413"/>
    <mergeCell ref="S413:T413"/>
    <mergeCell ref="U413:V413"/>
    <mergeCell ref="W413:X413"/>
    <mergeCell ref="Y413:Z413"/>
    <mergeCell ref="AA413:AB413"/>
    <mergeCell ref="AC413:AD413"/>
    <mergeCell ref="AE413:AF413"/>
    <mergeCell ref="AG413:AH413"/>
    <mergeCell ref="AI413:AJ413"/>
    <mergeCell ref="AK413:AL413"/>
    <mergeCell ref="BO414:BQ414"/>
    <mergeCell ref="BS414:BT414"/>
    <mergeCell ref="BU414:CA414"/>
    <mergeCell ref="CB414:CH414"/>
    <mergeCell ref="B415:C415"/>
    <mergeCell ref="D415:F415"/>
    <mergeCell ref="G415:H415"/>
    <mergeCell ref="K415:L415"/>
    <mergeCell ref="M415:N415"/>
    <mergeCell ref="O415:P415"/>
    <mergeCell ref="Q415:R415"/>
    <mergeCell ref="S415:T415"/>
    <mergeCell ref="U415:V415"/>
    <mergeCell ref="W415:X415"/>
    <mergeCell ref="Y415:Z415"/>
    <mergeCell ref="AA415:AB415"/>
    <mergeCell ref="AC415:AD415"/>
    <mergeCell ref="AE415:AF415"/>
    <mergeCell ref="AG415:AH415"/>
    <mergeCell ref="AI415:AJ415"/>
    <mergeCell ref="AK415:AL415"/>
    <mergeCell ref="AM415:AN415"/>
    <mergeCell ref="AO415:AP415"/>
    <mergeCell ref="AQ415:AR415"/>
    <mergeCell ref="AS415:AT415"/>
    <mergeCell ref="AU415:AV415"/>
    <mergeCell ref="AW415:AX415"/>
    <mergeCell ref="AY415:AZ415"/>
    <mergeCell ref="BA415:BB415"/>
    <mergeCell ref="BC415:BD415"/>
    <mergeCell ref="BE415:BF415"/>
    <mergeCell ref="BG415:BH415"/>
    <mergeCell ref="CB413:CH413"/>
    <mergeCell ref="B414:C414"/>
    <mergeCell ref="D414:F414"/>
    <mergeCell ref="G414:H414"/>
    <mergeCell ref="K414:L414"/>
    <mergeCell ref="M414:N414"/>
    <mergeCell ref="O414:P414"/>
    <mergeCell ref="Q414:R414"/>
    <mergeCell ref="S414:T414"/>
    <mergeCell ref="U414:V414"/>
    <mergeCell ref="W414:X414"/>
    <mergeCell ref="Y414:Z414"/>
    <mergeCell ref="AA414:AB414"/>
    <mergeCell ref="AC414:AD414"/>
    <mergeCell ref="AE414:AF414"/>
    <mergeCell ref="AG414:AH414"/>
    <mergeCell ref="AI414:AJ414"/>
    <mergeCell ref="AK414:AL414"/>
    <mergeCell ref="AM414:AN414"/>
    <mergeCell ref="AO414:AP414"/>
    <mergeCell ref="AQ414:AR414"/>
    <mergeCell ref="AS414:AT414"/>
    <mergeCell ref="AU414:AV414"/>
    <mergeCell ref="AW414:AX414"/>
    <mergeCell ref="AY414:AZ414"/>
    <mergeCell ref="BA414:BB414"/>
    <mergeCell ref="BC414:BD414"/>
    <mergeCell ref="BE414:BF414"/>
    <mergeCell ref="BG414:BH414"/>
    <mergeCell ref="BI414:BJ414"/>
    <mergeCell ref="BK414:BL414"/>
    <mergeCell ref="BM414:BN414"/>
    <mergeCell ref="BC416:BD416"/>
    <mergeCell ref="BE416:BF416"/>
    <mergeCell ref="BG416:BH416"/>
    <mergeCell ref="BI416:BJ416"/>
    <mergeCell ref="BK416:BL416"/>
    <mergeCell ref="BM416:BN416"/>
    <mergeCell ref="BO416:BQ416"/>
    <mergeCell ref="BS416:BT416"/>
    <mergeCell ref="BU416:CA416"/>
    <mergeCell ref="CB416:CH416"/>
    <mergeCell ref="B417:C417"/>
    <mergeCell ref="D417:F417"/>
    <mergeCell ref="G417:H417"/>
    <mergeCell ref="K417:L417"/>
    <mergeCell ref="M417:N417"/>
    <mergeCell ref="O417:P417"/>
    <mergeCell ref="Q417:R417"/>
    <mergeCell ref="S417:T417"/>
    <mergeCell ref="U417:V417"/>
    <mergeCell ref="W417:X417"/>
    <mergeCell ref="Y417:Z417"/>
    <mergeCell ref="AA417:AB417"/>
    <mergeCell ref="AC417:AD417"/>
    <mergeCell ref="AE417:AF417"/>
    <mergeCell ref="AG417:AH417"/>
    <mergeCell ref="AI417:AJ417"/>
    <mergeCell ref="AK417:AL417"/>
    <mergeCell ref="AM417:AN417"/>
    <mergeCell ref="AO417:AP417"/>
    <mergeCell ref="AQ417:AR417"/>
    <mergeCell ref="AS417:AT417"/>
    <mergeCell ref="AU417:AV417"/>
    <mergeCell ref="BI415:BJ415"/>
    <mergeCell ref="BK415:BL415"/>
    <mergeCell ref="BM415:BN415"/>
    <mergeCell ref="BO415:BQ415"/>
    <mergeCell ref="BS415:BT415"/>
    <mergeCell ref="BU415:CA415"/>
    <mergeCell ref="CB415:CH415"/>
    <mergeCell ref="B416:C416"/>
    <mergeCell ref="D416:F416"/>
    <mergeCell ref="G416:H416"/>
    <mergeCell ref="K416:L416"/>
    <mergeCell ref="M416:N416"/>
    <mergeCell ref="O416:P416"/>
    <mergeCell ref="Q416:R416"/>
    <mergeCell ref="S416:T416"/>
    <mergeCell ref="U416:V416"/>
    <mergeCell ref="W416:X416"/>
    <mergeCell ref="Y416:Z416"/>
    <mergeCell ref="AA416:AB416"/>
    <mergeCell ref="AC416:AD416"/>
    <mergeCell ref="AE416:AF416"/>
    <mergeCell ref="AG416:AH416"/>
    <mergeCell ref="AI416:AJ416"/>
    <mergeCell ref="AK416:AL416"/>
    <mergeCell ref="AM416:AN416"/>
    <mergeCell ref="AO416:AP416"/>
    <mergeCell ref="AQ416:AR416"/>
    <mergeCell ref="AS416:AT416"/>
    <mergeCell ref="AU416:AV416"/>
    <mergeCell ref="AW416:AX416"/>
    <mergeCell ref="AY416:AZ416"/>
    <mergeCell ref="BA416:BB416"/>
    <mergeCell ref="B419:C419"/>
    <mergeCell ref="D419:F419"/>
    <mergeCell ref="G419:H419"/>
    <mergeCell ref="K419:L419"/>
    <mergeCell ref="M419:N419"/>
    <mergeCell ref="O419:P419"/>
    <mergeCell ref="Q419:R419"/>
    <mergeCell ref="S419:T419"/>
    <mergeCell ref="U419:V419"/>
    <mergeCell ref="W419:X419"/>
    <mergeCell ref="Y419:Z419"/>
    <mergeCell ref="AA419:AB419"/>
    <mergeCell ref="AC419:AD419"/>
    <mergeCell ref="AE419:AF419"/>
    <mergeCell ref="AG419:AH419"/>
    <mergeCell ref="AI419:AJ419"/>
    <mergeCell ref="AW417:AX417"/>
    <mergeCell ref="AY417:AZ417"/>
    <mergeCell ref="BA417:BB417"/>
    <mergeCell ref="BC417:BD417"/>
    <mergeCell ref="BE417:BF417"/>
    <mergeCell ref="BG417:BH417"/>
    <mergeCell ref="BI417:BJ417"/>
    <mergeCell ref="BK417:BL417"/>
    <mergeCell ref="BM417:BN417"/>
    <mergeCell ref="BO417:BQ417"/>
    <mergeCell ref="BS417:BT417"/>
    <mergeCell ref="BU417:CA417"/>
    <mergeCell ref="CB417:CH417"/>
    <mergeCell ref="B418:C418"/>
    <mergeCell ref="D418:F418"/>
    <mergeCell ref="G418:H418"/>
    <mergeCell ref="K418:L418"/>
    <mergeCell ref="M418:N418"/>
    <mergeCell ref="O418:P418"/>
    <mergeCell ref="Q418:R418"/>
    <mergeCell ref="S418:T418"/>
    <mergeCell ref="U418:V418"/>
    <mergeCell ref="W418:X418"/>
    <mergeCell ref="Y418:Z418"/>
    <mergeCell ref="AA418:AB418"/>
    <mergeCell ref="AC418:AD418"/>
    <mergeCell ref="AE418:AF418"/>
    <mergeCell ref="AG418:AH418"/>
    <mergeCell ref="AI418:AJ418"/>
    <mergeCell ref="AK418:AL418"/>
    <mergeCell ref="AM418:AN418"/>
    <mergeCell ref="AO418:AP418"/>
    <mergeCell ref="AK419:AL419"/>
    <mergeCell ref="AM419:AN419"/>
    <mergeCell ref="AO419:AP419"/>
    <mergeCell ref="AQ419:AR419"/>
    <mergeCell ref="AS419:AT419"/>
    <mergeCell ref="AU419:AV419"/>
    <mergeCell ref="AW419:AX419"/>
    <mergeCell ref="AY419:AZ419"/>
    <mergeCell ref="BA419:BB419"/>
    <mergeCell ref="BC419:BD419"/>
    <mergeCell ref="BE419:BF419"/>
    <mergeCell ref="BG419:BH419"/>
    <mergeCell ref="BI419:BJ419"/>
    <mergeCell ref="BK419:BL419"/>
    <mergeCell ref="BM419:BN419"/>
    <mergeCell ref="BO419:BQ419"/>
    <mergeCell ref="BS419:BT419"/>
    <mergeCell ref="AQ418:AR418"/>
    <mergeCell ref="AS418:AT418"/>
    <mergeCell ref="AU418:AV418"/>
    <mergeCell ref="AW418:AX418"/>
    <mergeCell ref="AY418:AZ418"/>
    <mergeCell ref="BA418:BB418"/>
    <mergeCell ref="BC418:BD418"/>
    <mergeCell ref="BE418:BF418"/>
    <mergeCell ref="BG418:BH418"/>
    <mergeCell ref="BI418:BJ418"/>
    <mergeCell ref="BK418:BL418"/>
    <mergeCell ref="BM418:BN418"/>
    <mergeCell ref="BO418:BQ418"/>
    <mergeCell ref="BS418:BT418"/>
    <mergeCell ref="BU418:CA418"/>
    <mergeCell ref="CB418:CH418"/>
    <mergeCell ref="BM420:BN420"/>
    <mergeCell ref="BO420:BQ420"/>
    <mergeCell ref="BS420:BT420"/>
    <mergeCell ref="BU420:CA420"/>
    <mergeCell ref="CB420:CH420"/>
    <mergeCell ref="B421:C421"/>
    <mergeCell ref="D421:F421"/>
    <mergeCell ref="G421:H421"/>
    <mergeCell ref="K421:L421"/>
    <mergeCell ref="M421:N421"/>
    <mergeCell ref="O421:P421"/>
    <mergeCell ref="Q421:R421"/>
    <mergeCell ref="S421:T421"/>
    <mergeCell ref="U421:V421"/>
    <mergeCell ref="W421:X421"/>
    <mergeCell ref="Y421:Z421"/>
    <mergeCell ref="AA421:AB421"/>
    <mergeCell ref="AC421:AD421"/>
    <mergeCell ref="AE421:AF421"/>
    <mergeCell ref="AG421:AH421"/>
    <mergeCell ref="AI421:AJ421"/>
    <mergeCell ref="AK421:AL421"/>
    <mergeCell ref="AM421:AN421"/>
    <mergeCell ref="AO421:AP421"/>
    <mergeCell ref="AQ421:AR421"/>
    <mergeCell ref="AS421:AT421"/>
    <mergeCell ref="AU421:AV421"/>
    <mergeCell ref="AW421:AX421"/>
    <mergeCell ref="AY421:AZ421"/>
    <mergeCell ref="BA421:BB421"/>
    <mergeCell ref="BC421:BD421"/>
    <mergeCell ref="BE421:BF421"/>
    <mergeCell ref="BU419:CA419"/>
    <mergeCell ref="CB419:CH419"/>
    <mergeCell ref="B420:C420"/>
    <mergeCell ref="D420:F420"/>
    <mergeCell ref="G420:H420"/>
    <mergeCell ref="K420:L420"/>
    <mergeCell ref="M420:N420"/>
    <mergeCell ref="O420:P420"/>
    <mergeCell ref="Q420:R420"/>
    <mergeCell ref="S420:T420"/>
    <mergeCell ref="U420:V420"/>
    <mergeCell ref="W420:X420"/>
    <mergeCell ref="Y420:Z420"/>
    <mergeCell ref="AA420:AB420"/>
    <mergeCell ref="AC420:AD420"/>
    <mergeCell ref="AE420:AF420"/>
    <mergeCell ref="AG420:AH420"/>
    <mergeCell ref="AI420:AJ420"/>
    <mergeCell ref="AK420:AL420"/>
    <mergeCell ref="AM420:AN420"/>
    <mergeCell ref="AO420:AP420"/>
    <mergeCell ref="AQ420:AR420"/>
    <mergeCell ref="AS420:AT420"/>
    <mergeCell ref="AU420:AV420"/>
    <mergeCell ref="AW420:AX420"/>
    <mergeCell ref="AY420:AZ420"/>
    <mergeCell ref="BA420:BB420"/>
    <mergeCell ref="BC420:BD420"/>
    <mergeCell ref="BE420:BF420"/>
    <mergeCell ref="BG420:BH420"/>
    <mergeCell ref="BI420:BJ420"/>
    <mergeCell ref="BK420:BL420"/>
    <mergeCell ref="BA422:BB422"/>
    <mergeCell ref="BC422:BD422"/>
    <mergeCell ref="BE422:BF422"/>
    <mergeCell ref="BG422:BH422"/>
    <mergeCell ref="BI422:BJ422"/>
    <mergeCell ref="BK422:BL422"/>
    <mergeCell ref="BM422:BN422"/>
    <mergeCell ref="BO422:BQ422"/>
    <mergeCell ref="BS422:BT422"/>
    <mergeCell ref="BU422:CA422"/>
    <mergeCell ref="CB422:CH422"/>
    <mergeCell ref="B423:C423"/>
    <mergeCell ref="D423:F423"/>
    <mergeCell ref="G423:H423"/>
    <mergeCell ref="K423:L423"/>
    <mergeCell ref="M423:N423"/>
    <mergeCell ref="O423:P423"/>
    <mergeCell ref="Q423:R423"/>
    <mergeCell ref="S423:T423"/>
    <mergeCell ref="U423:V423"/>
    <mergeCell ref="W423:X423"/>
    <mergeCell ref="Y423:Z423"/>
    <mergeCell ref="AA423:AB423"/>
    <mergeCell ref="AC423:AD423"/>
    <mergeCell ref="AE423:AF423"/>
    <mergeCell ref="AG423:AH423"/>
    <mergeCell ref="AI423:AJ423"/>
    <mergeCell ref="AK423:AL423"/>
    <mergeCell ref="AM423:AN423"/>
    <mergeCell ref="AO423:AP423"/>
    <mergeCell ref="AQ423:AR423"/>
    <mergeCell ref="AS423:AT423"/>
    <mergeCell ref="BG421:BH421"/>
    <mergeCell ref="BI421:BJ421"/>
    <mergeCell ref="BK421:BL421"/>
    <mergeCell ref="BM421:BN421"/>
    <mergeCell ref="BO421:BQ421"/>
    <mergeCell ref="BS421:BT421"/>
    <mergeCell ref="BU421:CA421"/>
    <mergeCell ref="CB421:CH421"/>
    <mergeCell ref="B422:C422"/>
    <mergeCell ref="D422:F422"/>
    <mergeCell ref="G422:H422"/>
    <mergeCell ref="K422:L422"/>
    <mergeCell ref="M422:N422"/>
    <mergeCell ref="O422:P422"/>
    <mergeCell ref="Q422:R422"/>
    <mergeCell ref="S422:T422"/>
    <mergeCell ref="U422:V422"/>
    <mergeCell ref="W422:X422"/>
    <mergeCell ref="Y422:Z422"/>
    <mergeCell ref="AA422:AB422"/>
    <mergeCell ref="AC422:AD422"/>
    <mergeCell ref="AE422:AF422"/>
    <mergeCell ref="AG422:AH422"/>
    <mergeCell ref="AI422:AJ422"/>
    <mergeCell ref="AK422:AL422"/>
    <mergeCell ref="AM422:AN422"/>
    <mergeCell ref="AO422:AP422"/>
    <mergeCell ref="AQ422:AR422"/>
    <mergeCell ref="AS422:AT422"/>
    <mergeCell ref="AU422:AV422"/>
    <mergeCell ref="AW422:AX422"/>
    <mergeCell ref="AY422:AZ422"/>
    <mergeCell ref="AO424:AP424"/>
    <mergeCell ref="AQ424:AR424"/>
    <mergeCell ref="AS424:AT424"/>
    <mergeCell ref="AU424:AV424"/>
    <mergeCell ref="AW424:AX424"/>
    <mergeCell ref="AY424:AZ424"/>
    <mergeCell ref="BA424:BB424"/>
    <mergeCell ref="BC424:BD424"/>
    <mergeCell ref="BE424:BF424"/>
    <mergeCell ref="BG424:BH424"/>
    <mergeCell ref="BI424:BJ424"/>
    <mergeCell ref="BK424:BL424"/>
    <mergeCell ref="BM424:BN424"/>
    <mergeCell ref="BO424:BQ424"/>
    <mergeCell ref="BS424:BT424"/>
    <mergeCell ref="BU424:CA424"/>
    <mergeCell ref="CB424:CH424"/>
    <mergeCell ref="AU423:AV423"/>
    <mergeCell ref="AW423:AX423"/>
    <mergeCell ref="AY423:AZ423"/>
    <mergeCell ref="BA423:BB423"/>
    <mergeCell ref="BC423:BD423"/>
    <mergeCell ref="BE423:BF423"/>
    <mergeCell ref="BG423:BH423"/>
    <mergeCell ref="BI423:BJ423"/>
    <mergeCell ref="BK423:BL423"/>
    <mergeCell ref="BM423:BN423"/>
    <mergeCell ref="BO423:BQ423"/>
    <mergeCell ref="BS423:BT423"/>
    <mergeCell ref="BU423:CA423"/>
    <mergeCell ref="CB423:CH423"/>
    <mergeCell ref="B424:C424"/>
    <mergeCell ref="D424:F424"/>
    <mergeCell ref="G424:H424"/>
    <mergeCell ref="K424:L424"/>
    <mergeCell ref="M424:N424"/>
    <mergeCell ref="O424:P424"/>
    <mergeCell ref="Q424:R424"/>
    <mergeCell ref="S424:T424"/>
    <mergeCell ref="U424:V424"/>
    <mergeCell ref="W424:X424"/>
    <mergeCell ref="Y424:Z424"/>
    <mergeCell ref="AA424:AB424"/>
    <mergeCell ref="AC424:AD424"/>
    <mergeCell ref="AE424:AF424"/>
    <mergeCell ref="AG424:AH424"/>
    <mergeCell ref="AI424:AJ424"/>
    <mergeCell ref="AK424:AL424"/>
    <mergeCell ref="AM424:AN424"/>
    <mergeCell ref="AM425:AN425"/>
    <mergeCell ref="AO425:AP425"/>
    <mergeCell ref="AQ425:AR425"/>
    <mergeCell ref="AS425:AT425"/>
    <mergeCell ref="AU425:AV425"/>
    <mergeCell ref="AW425:AX425"/>
    <mergeCell ref="AY425:AZ425"/>
    <mergeCell ref="BA425:BB425"/>
    <mergeCell ref="BC425:BD425"/>
    <mergeCell ref="BE425:BF425"/>
    <mergeCell ref="BG425:BH425"/>
    <mergeCell ref="BI425:BJ425"/>
    <mergeCell ref="BK425:BL425"/>
    <mergeCell ref="BM425:BN425"/>
    <mergeCell ref="BO425:BQ425"/>
    <mergeCell ref="BS425:BT425"/>
    <mergeCell ref="BU425:CA425"/>
    <mergeCell ref="B425:C425"/>
    <mergeCell ref="D425:F425"/>
    <mergeCell ref="G425:H425"/>
    <mergeCell ref="K425:L425"/>
    <mergeCell ref="M425:N425"/>
    <mergeCell ref="O425:P425"/>
    <mergeCell ref="Q425:R425"/>
    <mergeCell ref="S425:T425"/>
    <mergeCell ref="U425:V425"/>
    <mergeCell ref="W425:X425"/>
    <mergeCell ref="Y425:Z425"/>
    <mergeCell ref="AA425:AB425"/>
    <mergeCell ref="AC425:AD425"/>
    <mergeCell ref="AE425:AF425"/>
    <mergeCell ref="AG425:AH425"/>
    <mergeCell ref="AI425:AJ425"/>
    <mergeCell ref="AK425:AL425"/>
    <mergeCell ref="BO426:BQ426"/>
    <mergeCell ref="BS426:BT426"/>
    <mergeCell ref="BU426:CA426"/>
    <mergeCell ref="CB426:CH426"/>
    <mergeCell ref="B427:C427"/>
    <mergeCell ref="D427:F427"/>
    <mergeCell ref="G427:H427"/>
    <mergeCell ref="K427:L427"/>
    <mergeCell ref="M427:N427"/>
    <mergeCell ref="O427:P427"/>
    <mergeCell ref="Q427:R427"/>
    <mergeCell ref="S427:T427"/>
    <mergeCell ref="U427:V427"/>
    <mergeCell ref="W427:X427"/>
    <mergeCell ref="Y427:Z427"/>
    <mergeCell ref="AA427:AB427"/>
    <mergeCell ref="AC427:AD427"/>
    <mergeCell ref="AE427:AF427"/>
    <mergeCell ref="AG427:AH427"/>
    <mergeCell ref="AI427:AJ427"/>
    <mergeCell ref="AK427:AL427"/>
    <mergeCell ref="AM427:AN427"/>
    <mergeCell ref="AO427:AP427"/>
    <mergeCell ref="AQ427:AR427"/>
    <mergeCell ref="AS427:AT427"/>
    <mergeCell ref="AU427:AV427"/>
    <mergeCell ref="AW427:AX427"/>
    <mergeCell ref="AY427:AZ427"/>
    <mergeCell ref="BA427:BB427"/>
    <mergeCell ref="BC427:BD427"/>
    <mergeCell ref="BE427:BF427"/>
    <mergeCell ref="BG427:BH427"/>
    <mergeCell ref="CB425:CH425"/>
    <mergeCell ref="B426:C426"/>
    <mergeCell ref="D426:F426"/>
    <mergeCell ref="G426:H426"/>
    <mergeCell ref="K426:L426"/>
    <mergeCell ref="M426:N426"/>
    <mergeCell ref="O426:P426"/>
    <mergeCell ref="Q426:R426"/>
    <mergeCell ref="S426:T426"/>
    <mergeCell ref="U426:V426"/>
    <mergeCell ref="W426:X426"/>
    <mergeCell ref="Y426:Z426"/>
    <mergeCell ref="AA426:AB426"/>
    <mergeCell ref="AC426:AD426"/>
    <mergeCell ref="AE426:AF426"/>
    <mergeCell ref="AG426:AH426"/>
    <mergeCell ref="AI426:AJ426"/>
    <mergeCell ref="AK426:AL426"/>
    <mergeCell ref="AM426:AN426"/>
    <mergeCell ref="AO426:AP426"/>
    <mergeCell ref="AQ426:AR426"/>
    <mergeCell ref="AS426:AT426"/>
    <mergeCell ref="AU426:AV426"/>
    <mergeCell ref="AW426:AX426"/>
    <mergeCell ref="AY426:AZ426"/>
    <mergeCell ref="BA426:BB426"/>
    <mergeCell ref="BC426:BD426"/>
    <mergeCell ref="BE426:BF426"/>
    <mergeCell ref="BG426:BH426"/>
    <mergeCell ref="BI426:BJ426"/>
    <mergeCell ref="BK426:BL426"/>
    <mergeCell ref="BM426:BN426"/>
    <mergeCell ref="BC428:BD428"/>
    <mergeCell ref="BE428:BF428"/>
    <mergeCell ref="BG428:BH428"/>
    <mergeCell ref="BI428:BJ428"/>
    <mergeCell ref="BK428:BL428"/>
    <mergeCell ref="BM428:BN428"/>
    <mergeCell ref="BO428:BQ428"/>
    <mergeCell ref="BS428:BT428"/>
    <mergeCell ref="BU428:CA428"/>
    <mergeCell ref="CB428:CH428"/>
    <mergeCell ref="B429:C429"/>
    <mergeCell ref="D429:F429"/>
    <mergeCell ref="G429:H429"/>
    <mergeCell ref="K429:L429"/>
    <mergeCell ref="M429:N429"/>
    <mergeCell ref="O429:P429"/>
    <mergeCell ref="Q429:R429"/>
    <mergeCell ref="S429:T429"/>
    <mergeCell ref="U429:V429"/>
    <mergeCell ref="W429:X429"/>
    <mergeCell ref="Y429:Z429"/>
    <mergeCell ref="AA429:AB429"/>
    <mergeCell ref="AC429:AD429"/>
    <mergeCell ref="AE429:AF429"/>
    <mergeCell ref="AG429:AH429"/>
    <mergeCell ref="AI429:AJ429"/>
    <mergeCell ref="AK429:AL429"/>
    <mergeCell ref="AM429:AN429"/>
    <mergeCell ref="AO429:AP429"/>
    <mergeCell ref="AQ429:AR429"/>
    <mergeCell ref="AS429:AT429"/>
    <mergeCell ref="AU429:AV429"/>
    <mergeCell ref="BI427:BJ427"/>
    <mergeCell ref="BK427:BL427"/>
    <mergeCell ref="BM427:BN427"/>
    <mergeCell ref="BO427:BQ427"/>
    <mergeCell ref="BS427:BT427"/>
    <mergeCell ref="BU427:CA427"/>
    <mergeCell ref="CB427:CH427"/>
    <mergeCell ref="B428:C428"/>
    <mergeCell ref="D428:F428"/>
    <mergeCell ref="G428:H428"/>
    <mergeCell ref="K428:L428"/>
    <mergeCell ref="M428:N428"/>
    <mergeCell ref="O428:P428"/>
    <mergeCell ref="Q428:R428"/>
    <mergeCell ref="S428:T428"/>
    <mergeCell ref="U428:V428"/>
    <mergeCell ref="W428:X428"/>
    <mergeCell ref="Y428:Z428"/>
    <mergeCell ref="AA428:AB428"/>
    <mergeCell ref="AC428:AD428"/>
    <mergeCell ref="AE428:AF428"/>
    <mergeCell ref="AG428:AH428"/>
    <mergeCell ref="AI428:AJ428"/>
    <mergeCell ref="AK428:AL428"/>
    <mergeCell ref="AM428:AN428"/>
    <mergeCell ref="AO428:AP428"/>
    <mergeCell ref="AQ428:AR428"/>
    <mergeCell ref="AS428:AT428"/>
    <mergeCell ref="AU428:AV428"/>
    <mergeCell ref="AW428:AX428"/>
    <mergeCell ref="AY428:AZ428"/>
    <mergeCell ref="BA428:BB428"/>
    <mergeCell ref="B431:C431"/>
    <mergeCell ref="D431:F431"/>
    <mergeCell ref="G431:H431"/>
    <mergeCell ref="K431:L431"/>
    <mergeCell ref="M431:N431"/>
    <mergeCell ref="O431:P431"/>
    <mergeCell ref="Q431:R431"/>
    <mergeCell ref="S431:T431"/>
    <mergeCell ref="U431:V431"/>
    <mergeCell ref="W431:X431"/>
    <mergeCell ref="Y431:Z431"/>
    <mergeCell ref="AA431:AB431"/>
    <mergeCell ref="AC431:AD431"/>
    <mergeCell ref="AE431:AF431"/>
    <mergeCell ref="AG431:AH431"/>
    <mergeCell ref="AI431:AJ431"/>
    <mergeCell ref="AW429:AX429"/>
    <mergeCell ref="AY429:AZ429"/>
    <mergeCell ref="BA429:BB429"/>
    <mergeCell ref="BC429:BD429"/>
    <mergeCell ref="BE429:BF429"/>
    <mergeCell ref="BG429:BH429"/>
    <mergeCell ref="BI429:BJ429"/>
    <mergeCell ref="BK429:BL429"/>
    <mergeCell ref="BM429:BN429"/>
    <mergeCell ref="BO429:BQ429"/>
    <mergeCell ref="BS429:BT429"/>
    <mergeCell ref="BU429:CA429"/>
    <mergeCell ref="CB429:CH429"/>
    <mergeCell ref="B430:C430"/>
    <mergeCell ref="D430:F430"/>
    <mergeCell ref="G430:H430"/>
    <mergeCell ref="K430:L430"/>
    <mergeCell ref="M430:N430"/>
    <mergeCell ref="O430:P430"/>
    <mergeCell ref="Q430:R430"/>
    <mergeCell ref="S430:T430"/>
    <mergeCell ref="U430:V430"/>
    <mergeCell ref="W430:X430"/>
    <mergeCell ref="Y430:Z430"/>
    <mergeCell ref="AA430:AB430"/>
    <mergeCell ref="AC430:AD430"/>
    <mergeCell ref="AE430:AF430"/>
    <mergeCell ref="AG430:AH430"/>
    <mergeCell ref="AI430:AJ430"/>
    <mergeCell ref="AK430:AL430"/>
    <mergeCell ref="AM430:AN430"/>
    <mergeCell ref="AO430:AP430"/>
    <mergeCell ref="AK431:AL431"/>
    <mergeCell ref="AM431:AN431"/>
    <mergeCell ref="AO431:AP431"/>
    <mergeCell ref="AQ431:AR431"/>
    <mergeCell ref="AS431:AT431"/>
    <mergeCell ref="AU431:AV431"/>
    <mergeCell ref="AW431:AX431"/>
    <mergeCell ref="AY431:AZ431"/>
    <mergeCell ref="BA431:BB431"/>
    <mergeCell ref="BC431:BD431"/>
    <mergeCell ref="BE431:BF431"/>
    <mergeCell ref="BG431:BH431"/>
    <mergeCell ref="BI431:BJ431"/>
    <mergeCell ref="BK431:BL431"/>
    <mergeCell ref="BM431:BN431"/>
    <mergeCell ref="BO431:BQ431"/>
    <mergeCell ref="BS431:BT431"/>
    <mergeCell ref="AQ430:AR430"/>
    <mergeCell ref="AS430:AT430"/>
    <mergeCell ref="AU430:AV430"/>
    <mergeCell ref="AW430:AX430"/>
    <mergeCell ref="AY430:AZ430"/>
    <mergeCell ref="BA430:BB430"/>
    <mergeCell ref="BC430:BD430"/>
    <mergeCell ref="BE430:BF430"/>
    <mergeCell ref="BG430:BH430"/>
    <mergeCell ref="BI430:BJ430"/>
    <mergeCell ref="BK430:BL430"/>
    <mergeCell ref="BM430:BN430"/>
    <mergeCell ref="BO430:BQ430"/>
    <mergeCell ref="BS430:BT430"/>
    <mergeCell ref="BU430:CA430"/>
    <mergeCell ref="CB430:CH430"/>
    <mergeCell ref="BM432:BN432"/>
    <mergeCell ref="BO432:BQ432"/>
    <mergeCell ref="BS432:BT432"/>
    <mergeCell ref="BU432:CA432"/>
    <mergeCell ref="CB432:CH432"/>
    <mergeCell ref="B433:C433"/>
    <mergeCell ref="D433:F433"/>
    <mergeCell ref="G433:H433"/>
    <mergeCell ref="K433:L433"/>
    <mergeCell ref="M433:N433"/>
    <mergeCell ref="O433:P433"/>
    <mergeCell ref="Q433:R433"/>
    <mergeCell ref="S433:T433"/>
    <mergeCell ref="U433:V433"/>
    <mergeCell ref="W433:X433"/>
    <mergeCell ref="Y433:Z433"/>
    <mergeCell ref="AA433:AB433"/>
    <mergeCell ref="AC433:AD433"/>
    <mergeCell ref="AE433:AF433"/>
    <mergeCell ref="AG433:AH433"/>
    <mergeCell ref="AI433:AJ433"/>
    <mergeCell ref="AK433:AL433"/>
    <mergeCell ref="AM433:AN433"/>
    <mergeCell ref="AO433:AP433"/>
    <mergeCell ref="AQ433:AR433"/>
    <mergeCell ref="AS433:AT433"/>
    <mergeCell ref="AU433:AV433"/>
    <mergeCell ref="AW433:AX433"/>
    <mergeCell ref="AY433:AZ433"/>
    <mergeCell ref="BA433:BB433"/>
    <mergeCell ref="BC433:BD433"/>
    <mergeCell ref="BE433:BF433"/>
    <mergeCell ref="BU431:CA431"/>
    <mergeCell ref="CB431:CH431"/>
    <mergeCell ref="B432:C432"/>
    <mergeCell ref="D432:F432"/>
    <mergeCell ref="G432:H432"/>
    <mergeCell ref="K432:L432"/>
    <mergeCell ref="M432:N432"/>
    <mergeCell ref="O432:P432"/>
    <mergeCell ref="Q432:R432"/>
    <mergeCell ref="S432:T432"/>
    <mergeCell ref="U432:V432"/>
    <mergeCell ref="W432:X432"/>
    <mergeCell ref="Y432:Z432"/>
    <mergeCell ref="AA432:AB432"/>
    <mergeCell ref="AC432:AD432"/>
    <mergeCell ref="AE432:AF432"/>
    <mergeCell ref="AG432:AH432"/>
    <mergeCell ref="AI432:AJ432"/>
    <mergeCell ref="AK432:AL432"/>
    <mergeCell ref="AM432:AN432"/>
    <mergeCell ref="AO432:AP432"/>
    <mergeCell ref="AQ432:AR432"/>
    <mergeCell ref="AS432:AT432"/>
    <mergeCell ref="AU432:AV432"/>
    <mergeCell ref="AW432:AX432"/>
    <mergeCell ref="AY432:AZ432"/>
    <mergeCell ref="BA432:BB432"/>
    <mergeCell ref="BC432:BD432"/>
    <mergeCell ref="BE432:BF432"/>
    <mergeCell ref="BG432:BH432"/>
    <mergeCell ref="BI432:BJ432"/>
    <mergeCell ref="BK432:BL432"/>
    <mergeCell ref="BA434:BB434"/>
    <mergeCell ref="BC434:BD434"/>
    <mergeCell ref="BE434:BF434"/>
    <mergeCell ref="BG434:BH434"/>
    <mergeCell ref="BI434:BJ434"/>
    <mergeCell ref="BK434:BL434"/>
    <mergeCell ref="BM434:BN434"/>
    <mergeCell ref="BO434:BQ434"/>
    <mergeCell ref="BS434:BT434"/>
    <mergeCell ref="BU434:CA434"/>
    <mergeCell ref="CB434:CH434"/>
    <mergeCell ref="B435:C435"/>
    <mergeCell ref="D435:F435"/>
    <mergeCell ref="G435:H435"/>
    <mergeCell ref="K435:L435"/>
    <mergeCell ref="M435:N435"/>
    <mergeCell ref="O435:P435"/>
    <mergeCell ref="Q435:R435"/>
    <mergeCell ref="S435:T435"/>
    <mergeCell ref="U435:V435"/>
    <mergeCell ref="W435:X435"/>
    <mergeCell ref="Y435:Z435"/>
    <mergeCell ref="AA435:AB435"/>
    <mergeCell ref="AC435:AD435"/>
    <mergeCell ref="AE435:AF435"/>
    <mergeCell ref="AG435:AH435"/>
    <mergeCell ref="AI435:AJ435"/>
    <mergeCell ref="AK435:AL435"/>
    <mergeCell ref="AM435:AN435"/>
    <mergeCell ref="AO435:AP435"/>
    <mergeCell ref="AQ435:AR435"/>
    <mergeCell ref="AS435:AT435"/>
    <mergeCell ref="BG433:BH433"/>
    <mergeCell ref="BI433:BJ433"/>
    <mergeCell ref="BK433:BL433"/>
    <mergeCell ref="BM433:BN433"/>
    <mergeCell ref="BO433:BQ433"/>
    <mergeCell ref="BS433:BT433"/>
    <mergeCell ref="BU433:CA433"/>
    <mergeCell ref="CB433:CH433"/>
    <mergeCell ref="B434:C434"/>
    <mergeCell ref="D434:F434"/>
    <mergeCell ref="G434:H434"/>
    <mergeCell ref="K434:L434"/>
    <mergeCell ref="M434:N434"/>
    <mergeCell ref="O434:P434"/>
    <mergeCell ref="Q434:R434"/>
    <mergeCell ref="S434:T434"/>
    <mergeCell ref="U434:V434"/>
    <mergeCell ref="W434:X434"/>
    <mergeCell ref="Y434:Z434"/>
    <mergeCell ref="AA434:AB434"/>
    <mergeCell ref="AC434:AD434"/>
    <mergeCell ref="AE434:AF434"/>
    <mergeCell ref="AG434:AH434"/>
    <mergeCell ref="AI434:AJ434"/>
    <mergeCell ref="AK434:AL434"/>
    <mergeCell ref="AM434:AN434"/>
    <mergeCell ref="AO434:AP434"/>
    <mergeCell ref="AQ434:AR434"/>
    <mergeCell ref="AS434:AT434"/>
    <mergeCell ref="AU434:AV434"/>
    <mergeCell ref="AW434:AX434"/>
    <mergeCell ref="AY434:AZ434"/>
    <mergeCell ref="AO436:AP436"/>
    <mergeCell ref="AQ436:AR436"/>
    <mergeCell ref="AS436:AT436"/>
    <mergeCell ref="AU436:AV436"/>
    <mergeCell ref="AW436:AX436"/>
    <mergeCell ref="AY436:AZ436"/>
    <mergeCell ref="BA436:BB436"/>
    <mergeCell ref="BC436:BD436"/>
    <mergeCell ref="BE436:BF436"/>
    <mergeCell ref="BG436:BH436"/>
    <mergeCell ref="BI436:BJ436"/>
    <mergeCell ref="BK436:BL436"/>
    <mergeCell ref="BM436:BN436"/>
    <mergeCell ref="BO436:BQ436"/>
    <mergeCell ref="BS436:BT436"/>
    <mergeCell ref="BU436:CA436"/>
    <mergeCell ref="CB436:CH436"/>
    <mergeCell ref="AU435:AV435"/>
    <mergeCell ref="AW435:AX435"/>
    <mergeCell ref="AY435:AZ435"/>
    <mergeCell ref="BA435:BB435"/>
    <mergeCell ref="BC435:BD435"/>
    <mergeCell ref="BE435:BF435"/>
    <mergeCell ref="BG435:BH435"/>
    <mergeCell ref="BI435:BJ435"/>
    <mergeCell ref="BK435:BL435"/>
    <mergeCell ref="BM435:BN435"/>
    <mergeCell ref="BO435:BQ435"/>
    <mergeCell ref="BS435:BT435"/>
    <mergeCell ref="BU435:CA435"/>
    <mergeCell ref="CB435:CH435"/>
    <mergeCell ref="B436:C436"/>
    <mergeCell ref="D436:F436"/>
    <mergeCell ref="G436:H436"/>
    <mergeCell ref="K436:L436"/>
    <mergeCell ref="M436:N436"/>
    <mergeCell ref="O436:P436"/>
    <mergeCell ref="Q436:R436"/>
    <mergeCell ref="S436:T436"/>
    <mergeCell ref="U436:V436"/>
    <mergeCell ref="W436:X436"/>
    <mergeCell ref="Y436:Z436"/>
    <mergeCell ref="AA436:AB436"/>
    <mergeCell ref="AC436:AD436"/>
    <mergeCell ref="AE436:AF436"/>
    <mergeCell ref="AG436:AH436"/>
    <mergeCell ref="AI436:AJ436"/>
    <mergeCell ref="AK436:AL436"/>
    <mergeCell ref="AM436:AN436"/>
    <mergeCell ref="AM437:AN437"/>
    <mergeCell ref="AO437:AP437"/>
    <mergeCell ref="AQ437:AR437"/>
    <mergeCell ref="AS437:AT437"/>
    <mergeCell ref="AU437:AV437"/>
    <mergeCell ref="AW437:AX437"/>
    <mergeCell ref="AY437:AZ437"/>
    <mergeCell ref="BA437:BB437"/>
    <mergeCell ref="BC437:BD437"/>
    <mergeCell ref="BE437:BF437"/>
    <mergeCell ref="BG437:BH437"/>
    <mergeCell ref="BI437:BJ437"/>
    <mergeCell ref="BK437:BL437"/>
    <mergeCell ref="BM437:BN437"/>
    <mergeCell ref="BO437:BQ437"/>
    <mergeCell ref="BS437:BT437"/>
    <mergeCell ref="BU437:CA437"/>
    <mergeCell ref="B437:C437"/>
    <mergeCell ref="D437:F437"/>
    <mergeCell ref="G437:H437"/>
    <mergeCell ref="K437:L437"/>
    <mergeCell ref="M437:N437"/>
    <mergeCell ref="O437:P437"/>
    <mergeCell ref="Q437:R437"/>
    <mergeCell ref="S437:T437"/>
    <mergeCell ref="U437:V437"/>
    <mergeCell ref="W437:X437"/>
    <mergeCell ref="Y437:Z437"/>
    <mergeCell ref="AA437:AB437"/>
    <mergeCell ref="AC437:AD437"/>
    <mergeCell ref="AE437:AF437"/>
    <mergeCell ref="AG437:AH437"/>
    <mergeCell ref="AI437:AJ437"/>
    <mergeCell ref="AK437:AL437"/>
    <mergeCell ref="BO438:BQ438"/>
    <mergeCell ref="BS438:BT438"/>
    <mergeCell ref="BU438:CA438"/>
    <mergeCell ref="CB438:CH438"/>
    <mergeCell ref="B439:C439"/>
    <mergeCell ref="D439:F439"/>
    <mergeCell ref="G439:H439"/>
    <mergeCell ref="K439:L439"/>
    <mergeCell ref="M439:N439"/>
    <mergeCell ref="O439:P439"/>
    <mergeCell ref="Q439:R439"/>
    <mergeCell ref="S439:T439"/>
    <mergeCell ref="U439:V439"/>
    <mergeCell ref="W439:X439"/>
    <mergeCell ref="Y439:Z439"/>
    <mergeCell ref="AA439:AB439"/>
    <mergeCell ref="AC439:AD439"/>
    <mergeCell ref="AE439:AF439"/>
    <mergeCell ref="AG439:AH439"/>
    <mergeCell ref="AI439:AJ439"/>
    <mergeCell ref="AK439:AL439"/>
    <mergeCell ref="AM439:AN439"/>
    <mergeCell ref="AO439:AP439"/>
    <mergeCell ref="AQ439:AR439"/>
    <mergeCell ref="AS439:AT439"/>
    <mergeCell ref="AU439:AV439"/>
    <mergeCell ref="AW439:AX439"/>
    <mergeCell ref="AY439:AZ439"/>
    <mergeCell ref="BA439:BB439"/>
    <mergeCell ref="BC439:BD439"/>
    <mergeCell ref="BE439:BF439"/>
    <mergeCell ref="BG439:BH439"/>
    <mergeCell ref="CB437:CH437"/>
    <mergeCell ref="B438:C438"/>
    <mergeCell ref="D438:F438"/>
    <mergeCell ref="G438:H438"/>
    <mergeCell ref="K438:L438"/>
    <mergeCell ref="M438:N438"/>
    <mergeCell ref="O438:P438"/>
    <mergeCell ref="Q438:R438"/>
    <mergeCell ref="S438:T438"/>
    <mergeCell ref="U438:V438"/>
    <mergeCell ref="W438:X438"/>
    <mergeCell ref="Y438:Z438"/>
    <mergeCell ref="AA438:AB438"/>
    <mergeCell ref="AC438:AD438"/>
    <mergeCell ref="AE438:AF438"/>
    <mergeCell ref="AG438:AH438"/>
    <mergeCell ref="AI438:AJ438"/>
    <mergeCell ref="AK438:AL438"/>
    <mergeCell ref="AM438:AN438"/>
    <mergeCell ref="AO438:AP438"/>
    <mergeCell ref="AQ438:AR438"/>
    <mergeCell ref="AS438:AT438"/>
    <mergeCell ref="AU438:AV438"/>
    <mergeCell ref="AW438:AX438"/>
    <mergeCell ref="AY438:AZ438"/>
    <mergeCell ref="BA438:BB438"/>
    <mergeCell ref="BC438:BD438"/>
    <mergeCell ref="BE438:BF438"/>
    <mergeCell ref="BG438:BH438"/>
    <mergeCell ref="BI438:BJ438"/>
    <mergeCell ref="BK438:BL438"/>
    <mergeCell ref="BM438:BN438"/>
    <mergeCell ref="BC440:BD440"/>
    <mergeCell ref="BE440:BF440"/>
    <mergeCell ref="BG440:BH440"/>
    <mergeCell ref="BI440:BJ440"/>
    <mergeCell ref="BK440:BL440"/>
    <mergeCell ref="BM440:BN440"/>
    <mergeCell ref="BO440:BQ440"/>
    <mergeCell ref="BS440:BT440"/>
    <mergeCell ref="BU440:CA440"/>
    <mergeCell ref="CB440:CH440"/>
    <mergeCell ref="B441:C441"/>
    <mergeCell ref="D441:F441"/>
    <mergeCell ref="G441:H441"/>
    <mergeCell ref="K441:L441"/>
    <mergeCell ref="M441:N441"/>
    <mergeCell ref="O441:P441"/>
    <mergeCell ref="Q441:R441"/>
    <mergeCell ref="S441:T441"/>
    <mergeCell ref="U441:V441"/>
    <mergeCell ref="W441:X441"/>
    <mergeCell ref="Y441:Z441"/>
    <mergeCell ref="AA441:AB441"/>
    <mergeCell ref="AC441:AD441"/>
    <mergeCell ref="AE441:AF441"/>
    <mergeCell ref="AG441:AH441"/>
    <mergeCell ref="AI441:AJ441"/>
    <mergeCell ref="AK441:AL441"/>
    <mergeCell ref="AM441:AN441"/>
    <mergeCell ref="AO441:AP441"/>
    <mergeCell ref="AQ441:AR441"/>
    <mergeCell ref="AS441:AT441"/>
    <mergeCell ref="AU441:AV441"/>
    <mergeCell ref="BI439:BJ439"/>
    <mergeCell ref="BK439:BL439"/>
    <mergeCell ref="BM439:BN439"/>
    <mergeCell ref="BO439:BQ439"/>
    <mergeCell ref="BS439:BT439"/>
    <mergeCell ref="BU439:CA439"/>
    <mergeCell ref="CB439:CH439"/>
    <mergeCell ref="B440:C440"/>
    <mergeCell ref="D440:F440"/>
    <mergeCell ref="G440:H440"/>
    <mergeCell ref="K440:L440"/>
    <mergeCell ref="M440:N440"/>
    <mergeCell ref="O440:P440"/>
    <mergeCell ref="Q440:R440"/>
    <mergeCell ref="S440:T440"/>
    <mergeCell ref="U440:V440"/>
    <mergeCell ref="W440:X440"/>
    <mergeCell ref="Y440:Z440"/>
    <mergeCell ref="AA440:AB440"/>
    <mergeCell ref="AC440:AD440"/>
    <mergeCell ref="AE440:AF440"/>
    <mergeCell ref="AG440:AH440"/>
    <mergeCell ref="AI440:AJ440"/>
    <mergeCell ref="AK440:AL440"/>
    <mergeCell ref="AM440:AN440"/>
    <mergeCell ref="AO440:AP440"/>
    <mergeCell ref="AQ440:AR440"/>
    <mergeCell ref="AS440:AT440"/>
    <mergeCell ref="AU440:AV440"/>
    <mergeCell ref="AW440:AX440"/>
    <mergeCell ref="AY440:AZ440"/>
    <mergeCell ref="BA440:BB440"/>
    <mergeCell ref="B443:C443"/>
    <mergeCell ref="D443:F443"/>
    <mergeCell ref="G443:H443"/>
    <mergeCell ref="K443:L443"/>
    <mergeCell ref="M443:N443"/>
    <mergeCell ref="O443:P443"/>
    <mergeCell ref="Q443:R443"/>
    <mergeCell ref="S443:T443"/>
    <mergeCell ref="U443:V443"/>
    <mergeCell ref="W443:X443"/>
    <mergeCell ref="Y443:Z443"/>
    <mergeCell ref="AA443:AB443"/>
    <mergeCell ref="AC443:AD443"/>
    <mergeCell ref="AE443:AF443"/>
    <mergeCell ref="AG443:AH443"/>
    <mergeCell ref="AI443:AJ443"/>
    <mergeCell ref="AW441:AX441"/>
    <mergeCell ref="AY441:AZ441"/>
    <mergeCell ref="BA441:BB441"/>
    <mergeCell ref="BC441:BD441"/>
    <mergeCell ref="BE441:BF441"/>
    <mergeCell ref="BG441:BH441"/>
    <mergeCell ref="BI441:BJ441"/>
    <mergeCell ref="BK441:BL441"/>
    <mergeCell ref="BM441:BN441"/>
    <mergeCell ref="BO441:BQ441"/>
    <mergeCell ref="BS441:BT441"/>
    <mergeCell ref="BU441:CA441"/>
    <mergeCell ref="CB441:CH441"/>
    <mergeCell ref="B442:C442"/>
    <mergeCell ref="D442:F442"/>
    <mergeCell ref="G442:H442"/>
    <mergeCell ref="K442:L442"/>
    <mergeCell ref="M442:N442"/>
    <mergeCell ref="O442:P442"/>
    <mergeCell ref="Q442:R442"/>
    <mergeCell ref="S442:T442"/>
    <mergeCell ref="U442:V442"/>
    <mergeCell ref="W442:X442"/>
    <mergeCell ref="Y442:Z442"/>
    <mergeCell ref="AA442:AB442"/>
    <mergeCell ref="AC442:AD442"/>
    <mergeCell ref="AE442:AF442"/>
    <mergeCell ref="AG442:AH442"/>
    <mergeCell ref="AI442:AJ442"/>
    <mergeCell ref="AK442:AL442"/>
    <mergeCell ref="AM442:AN442"/>
    <mergeCell ref="AO442:AP442"/>
    <mergeCell ref="AK443:AL443"/>
    <mergeCell ref="AM443:AN443"/>
    <mergeCell ref="AO443:AP443"/>
    <mergeCell ref="AQ443:AR443"/>
    <mergeCell ref="AS443:AT443"/>
    <mergeCell ref="AU443:AV443"/>
    <mergeCell ref="AW443:AX443"/>
    <mergeCell ref="AY443:AZ443"/>
    <mergeCell ref="BA443:BB443"/>
    <mergeCell ref="BC443:BD443"/>
    <mergeCell ref="BE443:BF443"/>
    <mergeCell ref="BG443:BH443"/>
    <mergeCell ref="BI443:BJ443"/>
    <mergeCell ref="BK443:BL443"/>
    <mergeCell ref="BM443:BN443"/>
    <mergeCell ref="BO443:BQ443"/>
    <mergeCell ref="BS443:BT443"/>
    <mergeCell ref="AQ442:AR442"/>
    <mergeCell ref="AS442:AT442"/>
    <mergeCell ref="AU442:AV442"/>
    <mergeCell ref="AW442:AX442"/>
    <mergeCell ref="AY442:AZ442"/>
    <mergeCell ref="BA442:BB442"/>
    <mergeCell ref="BC442:BD442"/>
    <mergeCell ref="BE442:BF442"/>
    <mergeCell ref="BG442:BH442"/>
    <mergeCell ref="BI442:BJ442"/>
    <mergeCell ref="BK442:BL442"/>
    <mergeCell ref="BM442:BN442"/>
    <mergeCell ref="BO442:BQ442"/>
    <mergeCell ref="BS442:BT442"/>
    <mergeCell ref="BU442:CA442"/>
    <mergeCell ref="CB442:CH442"/>
    <mergeCell ref="BM444:BN444"/>
    <mergeCell ref="BO444:BQ444"/>
    <mergeCell ref="BS444:BT444"/>
    <mergeCell ref="BU444:CA444"/>
    <mergeCell ref="CB444:CH444"/>
    <mergeCell ref="B445:C445"/>
    <mergeCell ref="D445:F445"/>
    <mergeCell ref="G445:H445"/>
    <mergeCell ref="K445:L445"/>
    <mergeCell ref="M445:N445"/>
    <mergeCell ref="O445:P445"/>
    <mergeCell ref="Q445:R445"/>
    <mergeCell ref="S445:T445"/>
    <mergeCell ref="U445:V445"/>
    <mergeCell ref="W445:X445"/>
    <mergeCell ref="Y445:Z445"/>
    <mergeCell ref="AA445:AB445"/>
    <mergeCell ref="AC445:AD445"/>
    <mergeCell ref="AE445:AF445"/>
    <mergeCell ref="AG445:AH445"/>
    <mergeCell ref="AI445:AJ445"/>
    <mergeCell ref="AK445:AL445"/>
    <mergeCell ref="AM445:AN445"/>
    <mergeCell ref="AO445:AP445"/>
    <mergeCell ref="AQ445:AR445"/>
    <mergeCell ref="AS445:AT445"/>
    <mergeCell ref="AU445:AV445"/>
    <mergeCell ref="AW445:AX445"/>
    <mergeCell ref="AY445:AZ445"/>
    <mergeCell ref="BA445:BB445"/>
    <mergeCell ref="BC445:BD445"/>
    <mergeCell ref="BE445:BF445"/>
    <mergeCell ref="BU443:CA443"/>
    <mergeCell ref="CB443:CH443"/>
    <mergeCell ref="B444:C444"/>
    <mergeCell ref="D444:F444"/>
    <mergeCell ref="G444:H444"/>
    <mergeCell ref="K444:L444"/>
    <mergeCell ref="M444:N444"/>
    <mergeCell ref="O444:P444"/>
    <mergeCell ref="Q444:R444"/>
    <mergeCell ref="S444:T444"/>
    <mergeCell ref="U444:V444"/>
    <mergeCell ref="W444:X444"/>
    <mergeCell ref="Y444:Z444"/>
    <mergeCell ref="AA444:AB444"/>
    <mergeCell ref="AC444:AD444"/>
    <mergeCell ref="AE444:AF444"/>
    <mergeCell ref="AG444:AH444"/>
    <mergeCell ref="AI444:AJ444"/>
    <mergeCell ref="AK444:AL444"/>
    <mergeCell ref="AM444:AN444"/>
    <mergeCell ref="AO444:AP444"/>
    <mergeCell ref="AQ444:AR444"/>
    <mergeCell ref="AS444:AT444"/>
    <mergeCell ref="AU444:AV444"/>
    <mergeCell ref="AW444:AX444"/>
    <mergeCell ref="AY444:AZ444"/>
    <mergeCell ref="BA444:BB444"/>
    <mergeCell ref="BC444:BD444"/>
    <mergeCell ref="BE444:BF444"/>
    <mergeCell ref="BG444:BH444"/>
    <mergeCell ref="BI444:BJ444"/>
    <mergeCell ref="BK444:BL444"/>
    <mergeCell ref="BA446:BB446"/>
    <mergeCell ref="BC446:BD446"/>
    <mergeCell ref="BE446:BF446"/>
    <mergeCell ref="BG446:BH446"/>
    <mergeCell ref="BI446:BJ446"/>
    <mergeCell ref="BK446:BL446"/>
    <mergeCell ref="BM446:BN446"/>
    <mergeCell ref="BO446:BQ446"/>
    <mergeCell ref="BS446:BT446"/>
    <mergeCell ref="BU446:CA446"/>
    <mergeCell ref="CB446:CH446"/>
    <mergeCell ref="B447:C447"/>
    <mergeCell ref="D447:F447"/>
    <mergeCell ref="G447:H447"/>
    <mergeCell ref="K447:L447"/>
    <mergeCell ref="M447:N447"/>
    <mergeCell ref="O447:P447"/>
    <mergeCell ref="Q447:R447"/>
    <mergeCell ref="S447:T447"/>
    <mergeCell ref="U447:V447"/>
    <mergeCell ref="W447:X447"/>
    <mergeCell ref="Y447:Z447"/>
    <mergeCell ref="AA447:AB447"/>
    <mergeCell ref="AC447:AD447"/>
    <mergeCell ref="AE447:AF447"/>
    <mergeCell ref="AG447:AH447"/>
    <mergeCell ref="AI447:AJ447"/>
    <mergeCell ref="AK447:AL447"/>
    <mergeCell ref="AM447:AN447"/>
    <mergeCell ref="AO447:AP447"/>
    <mergeCell ref="AQ447:AR447"/>
    <mergeCell ref="AS447:AT447"/>
    <mergeCell ref="BG445:BH445"/>
    <mergeCell ref="BI445:BJ445"/>
    <mergeCell ref="BK445:BL445"/>
    <mergeCell ref="BM445:BN445"/>
    <mergeCell ref="BO445:BQ445"/>
    <mergeCell ref="BS445:BT445"/>
    <mergeCell ref="BU445:CA445"/>
    <mergeCell ref="CB445:CH445"/>
    <mergeCell ref="B446:C446"/>
    <mergeCell ref="D446:F446"/>
    <mergeCell ref="G446:H446"/>
    <mergeCell ref="K446:L446"/>
    <mergeCell ref="M446:N446"/>
    <mergeCell ref="O446:P446"/>
    <mergeCell ref="Q446:R446"/>
    <mergeCell ref="S446:T446"/>
    <mergeCell ref="U446:V446"/>
    <mergeCell ref="W446:X446"/>
    <mergeCell ref="Y446:Z446"/>
    <mergeCell ref="AA446:AB446"/>
    <mergeCell ref="AC446:AD446"/>
    <mergeCell ref="AE446:AF446"/>
    <mergeCell ref="AG446:AH446"/>
    <mergeCell ref="AI446:AJ446"/>
    <mergeCell ref="AK446:AL446"/>
    <mergeCell ref="AM446:AN446"/>
    <mergeCell ref="AO446:AP446"/>
    <mergeCell ref="AQ446:AR446"/>
    <mergeCell ref="AS446:AT446"/>
    <mergeCell ref="AU446:AV446"/>
    <mergeCell ref="AW446:AX446"/>
    <mergeCell ref="AY446:AZ446"/>
    <mergeCell ref="AO448:AP448"/>
    <mergeCell ref="AQ448:AR448"/>
    <mergeCell ref="AS448:AT448"/>
    <mergeCell ref="AU448:AV448"/>
    <mergeCell ref="AW448:AX448"/>
    <mergeCell ref="AY448:AZ448"/>
    <mergeCell ref="BA448:BB448"/>
    <mergeCell ref="BC448:BD448"/>
    <mergeCell ref="BE448:BF448"/>
    <mergeCell ref="BG448:BH448"/>
    <mergeCell ref="BI448:BJ448"/>
    <mergeCell ref="BK448:BL448"/>
    <mergeCell ref="BM448:BN448"/>
    <mergeCell ref="BO448:BQ448"/>
    <mergeCell ref="BS448:BT448"/>
    <mergeCell ref="BU448:CA448"/>
    <mergeCell ref="CB448:CH448"/>
    <mergeCell ref="AU447:AV447"/>
    <mergeCell ref="AW447:AX447"/>
    <mergeCell ref="AY447:AZ447"/>
    <mergeCell ref="BA447:BB447"/>
    <mergeCell ref="BC447:BD447"/>
    <mergeCell ref="BE447:BF447"/>
    <mergeCell ref="BG447:BH447"/>
    <mergeCell ref="BI447:BJ447"/>
    <mergeCell ref="BK447:BL447"/>
    <mergeCell ref="BM447:BN447"/>
    <mergeCell ref="BO447:BQ447"/>
    <mergeCell ref="BS447:BT447"/>
    <mergeCell ref="BU447:CA447"/>
    <mergeCell ref="CB447:CH447"/>
    <mergeCell ref="B448:C448"/>
    <mergeCell ref="D448:F448"/>
    <mergeCell ref="G448:H448"/>
    <mergeCell ref="K448:L448"/>
    <mergeCell ref="M448:N448"/>
    <mergeCell ref="O448:P448"/>
    <mergeCell ref="Q448:R448"/>
    <mergeCell ref="S448:T448"/>
    <mergeCell ref="U448:V448"/>
    <mergeCell ref="W448:X448"/>
    <mergeCell ref="Y448:Z448"/>
    <mergeCell ref="AA448:AB448"/>
    <mergeCell ref="AC448:AD448"/>
    <mergeCell ref="AE448:AF448"/>
    <mergeCell ref="AG448:AH448"/>
    <mergeCell ref="AI448:AJ448"/>
    <mergeCell ref="AK448:AL448"/>
    <mergeCell ref="AM448:AN448"/>
    <mergeCell ref="AM449:AN449"/>
    <mergeCell ref="AO449:AP449"/>
    <mergeCell ref="AQ449:AR449"/>
    <mergeCell ref="AS449:AT449"/>
    <mergeCell ref="AU449:AV449"/>
    <mergeCell ref="AW449:AX449"/>
    <mergeCell ref="AY449:AZ449"/>
    <mergeCell ref="BA449:BB449"/>
    <mergeCell ref="BC449:BD449"/>
    <mergeCell ref="BE449:BF449"/>
    <mergeCell ref="BG449:BH449"/>
    <mergeCell ref="BI449:BJ449"/>
    <mergeCell ref="BK449:BL449"/>
    <mergeCell ref="BM449:BN449"/>
    <mergeCell ref="BO449:BQ449"/>
    <mergeCell ref="BS449:BT449"/>
    <mergeCell ref="BU449:CA449"/>
    <mergeCell ref="B449:C449"/>
    <mergeCell ref="D449:F449"/>
    <mergeCell ref="G449:H449"/>
    <mergeCell ref="K449:L449"/>
    <mergeCell ref="M449:N449"/>
    <mergeCell ref="O449:P449"/>
    <mergeCell ref="Q449:R449"/>
    <mergeCell ref="S449:T449"/>
    <mergeCell ref="U449:V449"/>
    <mergeCell ref="W449:X449"/>
    <mergeCell ref="Y449:Z449"/>
    <mergeCell ref="AA449:AB449"/>
    <mergeCell ref="AC449:AD449"/>
    <mergeCell ref="AE449:AF449"/>
    <mergeCell ref="AG449:AH449"/>
    <mergeCell ref="AI449:AJ449"/>
    <mergeCell ref="AK449:AL449"/>
    <mergeCell ref="BO450:BQ450"/>
    <mergeCell ref="BS450:BT450"/>
    <mergeCell ref="BU450:CA450"/>
    <mergeCell ref="CB450:CH450"/>
    <mergeCell ref="B451:C451"/>
    <mergeCell ref="D451:F451"/>
    <mergeCell ref="G451:H451"/>
    <mergeCell ref="K451:L451"/>
    <mergeCell ref="M451:N451"/>
    <mergeCell ref="O451:P451"/>
    <mergeCell ref="Q451:R451"/>
    <mergeCell ref="S451:T451"/>
    <mergeCell ref="U451:V451"/>
    <mergeCell ref="W451:X451"/>
    <mergeCell ref="Y451:Z451"/>
    <mergeCell ref="AA451:AB451"/>
    <mergeCell ref="AC451:AD451"/>
    <mergeCell ref="AE451:AF451"/>
    <mergeCell ref="AG451:AH451"/>
    <mergeCell ref="AI451:AJ451"/>
    <mergeCell ref="AK451:AL451"/>
    <mergeCell ref="AM451:AN451"/>
    <mergeCell ref="AO451:AP451"/>
    <mergeCell ref="AQ451:AR451"/>
    <mergeCell ref="AS451:AT451"/>
    <mergeCell ref="AU451:AV451"/>
    <mergeCell ref="AW451:AX451"/>
    <mergeCell ref="AY451:AZ451"/>
    <mergeCell ref="BA451:BB451"/>
    <mergeCell ref="BC451:BD451"/>
    <mergeCell ref="BE451:BF451"/>
    <mergeCell ref="BG451:BH451"/>
    <mergeCell ref="CB449:CH449"/>
    <mergeCell ref="B450:C450"/>
    <mergeCell ref="D450:F450"/>
    <mergeCell ref="G450:H450"/>
    <mergeCell ref="K450:L450"/>
    <mergeCell ref="M450:N450"/>
    <mergeCell ref="O450:P450"/>
    <mergeCell ref="Q450:R450"/>
    <mergeCell ref="S450:T450"/>
    <mergeCell ref="U450:V450"/>
    <mergeCell ref="W450:X450"/>
    <mergeCell ref="Y450:Z450"/>
    <mergeCell ref="AA450:AB450"/>
    <mergeCell ref="AC450:AD450"/>
    <mergeCell ref="AE450:AF450"/>
    <mergeCell ref="AG450:AH450"/>
    <mergeCell ref="AI450:AJ450"/>
    <mergeCell ref="AK450:AL450"/>
    <mergeCell ref="AM450:AN450"/>
    <mergeCell ref="AO450:AP450"/>
    <mergeCell ref="AQ450:AR450"/>
    <mergeCell ref="AS450:AT450"/>
    <mergeCell ref="AU450:AV450"/>
    <mergeCell ref="AW450:AX450"/>
    <mergeCell ref="AY450:AZ450"/>
    <mergeCell ref="BA450:BB450"/>
    <mergeCell ref="BC450:BD450"/>
    <mergeCell ref="BE450:BF450"/>
    <mergeCell ref="BG450:BH450"/>
    <mergeCell ref="BI450:BJ450"/>
    <mergeCell ref="BK450:BL450"/>
    <mergeCell ref="BM450:BN450"/>
    <mergeCell ref="BC452:BD452"/>
    <mergeCell ref="BE452:BF452"/>
    <mergeCell ref="BG452:BH452"/>
    <mergeCell ref="BI452:BJ452"/>
    <mergeCell ref="BK452:BL452"/>
    <mergeCell ref="BM452:BN452"/>
    <mergeCell ref="BO452:BQ452"/>
    <mergeCell ref="BS452:BT452"/>
    <mergeCell ref="BU452:CA452"/>
    <mergeCell ref="CB452:CH452"/>
    <mergeCell ref="B453:C453"/>
    <mergeCell ref="D453:F453"/>
    <mergeCell ref="G453:H453"/>
    <mergeCell ref="K453:L453"/>
    <mergeCell ref="M453:N453"/>
    <mergeCell ref="O453:P453"/>
    <mergeCell ref="Q453:R453"/>
    <mergeCell ref="S453:T453"/>
    <mergeCell ref="U453:V453"/>
    <mergeCell ref="W453:X453"/>
    <mergeCell ref="Y453:Z453"/>
    <mergeCell ref="AA453:AB453"/>
    <mergeCell ref="AC453:AD453"/>
    <mergeCell ref="AE453:AF453"/>
    <mergeCell ref="AG453:AH453"/>
    <mergeCell ref="AI453:AJ453"/>
    <mergeCell ref="AK453:AL453"/>
    <mergeCell ref="AM453:AN453"/>
    <mergeCell ref="AO453:AP453"/>
    <mergeCell ref="AQ453:AR453"/>
    <mergeCell ref="AS453:AT453"/>
    <mergeCell ref="AU453:AV453"/>
    <mergeCell ref="BI451:BJ451"/>
    <mergeCell ref="BK451:BL451"/>
    <mergeCell ref="BM451:BN451"/>
    <mergeCell ref="BO451:BQ451"/>
    <mergeCell ref="BS451:BT451"/>
    <mergeCell ref="BU451:CA451"/>
    <mergeCell ref="CB451:CH451"/>
    <mergeCell ref="B452:C452"/>
    <mergeCell ref="D452:F452"/>
    <mergeCell ref="G452:H452"/>
    <mergeCell ref="K452:L452"/>
    <mergeCell ref="M452:N452"/>
    <mergeCell ref="O452:P452"/>
    <mergeCell ref="Q452:R452"/>
    <mergeCell ref="S452:T452"/>
    <mergeCell ref="U452:V452"/>
    <mergeCell ref="W452:X452"/>
    <mergeCell ref="Y452:Z452"/>
    <mergeCell ref="AA452:AB452"/>
    <mergeCell ref="AC452:AD452"/>
    <mergeCell ref="AE452:AF452"/>
    <mergeCell ref="AG452:AH452"/>
    <mergeCell ref="AI452:AJ452"/>
    <mergeCell ref="AK452:AL452"/>
    <mergeCell ref="AM452:AN452"/>
    <mergeCell ref="AO452:AP452"/>
    <mergeCell ref="AQ452:AR452"/>
    <mergeCell ref="AS452:AT452"/>
    <mergeCell ref="AU452:AV452"/>
    <mergeCell ref="AW452:AX452"/>
    <mergeCell ref="AY452:AZ452"/>
    <mergeCell ref="BA452:BB452"/>
    <mergeCell ref="B455:C455"/>
    <mergeCell ref="D455:F455"/>
    <mergeCell ref="G455:H455"/>
    <mergeCell ref="K455:L455"/>
    <mergeCell ref="M455:N455"/>
    <mergeCell ref="O455:P455"/>
    <mergeCell ref="Q455:R455"/>
    <mergeCell ref="S455:T455"/>
    <mergeCell ref="U455:V455"/>
    <mergeCell ref="W455:X455"/>
    <mergeCell ref="Y455:Z455"/>
    <mergeCell ref="AA455:AB455"/>
    <mergeCell ref="AC455:AD455"/>
    <mergeCell ref="AE455:AF455"/>
    <mergeCell ref="AG455:AH455"/>
    <mergeCell ref="AI455:AJ455"/>
    <mergeCell ref="AW453:AX453"/>
    <mergeCell ref="AY453:AZ453"/>
    <mergeCell ref="BA453:BB453"/>
    <mergeCell ref="BC453:BD453"/>
    <mergeCell ref="BE453:BF453"/>
    <mergeCell ref="BG453:BH453"/>
    <mergeCell ref="BI453:BJ453"/>
    <mergeCell ref="BK453:BL453"/>
    <mergeCell ref="BM453:BN453"/>
    <mergeCell ref="BO453:BQ453"/>
    <mergeCell ref="BS453:BT453"/>
    <mergeCell ref="BU453:CA453"/>
    <mergeCell ref="CB453:CH453"/>
    <mergeCell ref="B454:C454"/>
    <mergeCell ref="D454:F454"/>
    <mergeCell ref="G454:H454"/>
    <mergeCell ref="K454:L454"/>
    <mergeCell ref="M454:N454"/>
    <mergeCell ref="O454:P454"/>
    <mergeCell ref="Q454:R454"/>
    <mergeCell ref="S454:T454"/>
    <mergeCell ref="U454:V454"/>
    <mergeCell ref="W454:X454"/>
    <mergeCell ref="Y454:Z454"/>
    <mergeCell ref="AA454:AB454"/>
    <mergeCell ref="AC454:AD454"/>
    <mergeCell ref="AE454:AF454"/>
    <mergeCell ref="AG454:AH454"/>
    <mergeCell ref="AI454:AJ454"/>
    <mergeCell ref="AK454:AL454"/>
    <mergeCell ref="AM454:AN454"/>
    <mergeCell ref="AO454:AP454"/>
    <mergeCell ref="AK455:AL455"/>
    <mergeCell ref="AM455:AN455"/>
    <mergeCell ref="AO455:AP455"/>
    <mergeCell ref="AQ455:AR455"/>
    <mergeCell ref="AS455:AT455"/>
    <mergeCell ref="AU455:AV455"/>
    <mergeCell ref="AW455:AX455"/>
    <mergeCell ref="AY455:AZ455"/>
    <mergeCell ref="BA455:BB455"/>
    <mergeCell ref="BC455:BD455"/>
    <mergeCell ref="BE455:BF455"/>
    <mergeCell ref="BG455:BH455"/>
    <mergeCell ref="BI455:BJ455"/>
    <mergeCell ref="BK455:BL455"/>
    <mergeCell ref="BM455:BN455"/>
    <mergeCell ref="BO455:BQ455"/>
    <mergeCell ref="BS455:BT455"/>
    <mergeCell ref="AQ454:AR454"/>
    <mergeCell ref="AS454:AT454"/>
    <mergeCell ref="AU454:AV454"/>
    <mergeCell ref="AW454:AX454"/>
    <mergeCell ref="AY454:AZ454"/>
    <mergeCell ref="BA454:BB454"/>
    <mergeCell ref="BC454:BD454"/>
    <mergeCell ref="BE454:BF454"/>
    <mergeCell ref="BG454:BH454"/>
    <mergeCell ref="BI454:BJ454"/>
    <mergeCell ref="BK454:BL454"/>
    <mergeCell ref="BM454:BN454"/>
    <mergeCell ref="BO454:BQ454"/>
    <mergeCell ref="BS454:BT454"/>
    <mergeCell ref="BU454:CA454"/>
    <mergeCell ref="CB454:CH454"/>
    <mergeCell ref="BM456:BN456"/>
    <mergeCell ref="BO456:BQ456"/>
    <mergeCell ref="BS456:BT456"/>
    <mergeCell ref="BU456:CA456"/>
    <mergeCell ref="CB456:CH456"/>
    <mergeCell ref="B457:C457"/>
    <mergeCell ref="D457:F457"/>
    <mergeCell ref="G457:H457"/>
    <mergeCell ref="K457:L457"/>
    <mergeCell ref="M457:N457"/>
    <mergeCell ref="O457:P457"/>
    <mergeCell ref="Q457:R457"/>
    <mergeCell ref="S457:T457"/>
    <mergeCell ref="U457:V457"/>
    <mergeCell ref="W457:X457"/>
    <mergeCell ref="Y457:Z457"/>
    <mergeCell ref="AA457:AB457"/>
    <mergeCell ref="AC457:AD457"/>
    <mergeCell ref="AE457:AF457"/>
    <mergeCell ref="AG457:AH457"/>
    <mergeCell ref="AI457:AJ457"/>
    <mergeCell ref="AK457:AL457"/>
    <mergeCell ref="AM457:AN457"/>
    <mergeCell ref="AO457:AP457"/>
    <mergeCell ref="AQ457:AR457"/>
    <mergeCell ref="AS457:AT457"/>
    <mergeCell ref="AU457:AV457"/>
    <mergeCell ref="AW457:AX457"/>
    <mergeCell ref="AY457:AZ457"/>
    <mergeCell ref="BA457:BB457"/>
    <mergeCell ref="BC457:BD457"/>
    <mergeCell ref="BE457:BF457"/>
    <mergeCell ref="BU455:CA455"/>
    <mergeCell ref="CB455:CH455"/>
    <mergeCell ref="B456:C456"/>
    <mergeCell ref="D456:F456"/>
    <mergeCell ref="G456:H456"/>
    <mergeCell ref="K456:L456"/>
    <mergeCell ref="M456:N456"/>
    <mergeCell ref="O456:P456"/>
    <mergeCell ref="Q456:R456"/>
    <mergeCell ref="S456:T456"/>
    <mergeCell ref="U456:V456"/>
    <mergeCell ref="W456:X456"/>
    <mergeCell ref="Y456:Z456"/>
    <mergeCell ref="AA456:AB456"/>
    <mergeCell ref="AC456:AD456"/>
    <mergeCell ref="AE456:AF456"/>
    <mergeCell ref="AG456:AH456"/>
    <mergeCell ref="AI456:AJ456"/>
    <mergeCell ref="AK456:AL456"/>
    <mergeCell ref="AM456:AN456"/>
    <mergeCell ref="AO456:AP456"/>
    <mergeCell ref="AQ456:AR456"/>
    <mergeCell ref="AS456:AT456"/>
    <mergeCell ref="AU456:AV456"/>
    <mergeCell ref="AW456:AX456"/>
    <mergeCell ref="AY456:AZ456"/>
    <mergeCell ref="BA456:BB456"/>
    <mergeCell ref="BC456:BD456"/>
    <mergeCell ref="BE456:BF456"/>
    <mergeCell ref="BG456:BH456"/>
    <mergeCell ref="BI456:BJ456"/>
    <mergeCell ref="BK456:BL456"/>
    <mergeCell ref="BA458:BB458"/>
    <mergeCell ref="BC458:BD458"/>
    <mergeCell ref="BE458:BF458"/>
    <mergeCell ref="BG458:BH458"/>
    <mergeCell ref="BI458:BJ458"/>
    <mergeCell ref="BK458:BL458"/>
    <mergeCell ref="BM458:BN458"/>
    <mergeCell ref="BO458:BQ458"/>
    <mergeCell ref="BS458:BT458"/>
    <mergeCell ref="BU458:CA458"/>
    <mergeCell ref="CB458:CH458"/>
    <mergeCell ref="B459:C459"/>
    <mergeCell ref="D459:F459"/>
    <mergeCell ref="G459:H459"/>
    <mergeCell ref="K459:L459"/>
    <mergeCell ref="M459:N459"/>
    <mergeCell ref="O459:P459"/>
    <mergeCell ref="Q459:R459"/>
    <mergeCell ref="S459:T459"/>
    <mergeCell ref="U459:V459"/>
    <mergeCell ref="W459:X459"/>
    <mergeCell ref="Y459:Z459"/>
    <mergeCell ref="AA459:AB459"/>
    <mergeCell ref="AC459:AD459"/>
    <mergeCell ref="AE459:AF459"/>
    <mergeCell ref="AG459:AH459"/>
    <mergeCell ref="AI459:AJ459"/>
    <mergeCell ref="AK459:AL459"/>
    <mergeCell ref="AM459:AN459"/>
    <mergeCell ref="AO459:AP459"/>
    <mergeCell ref="AQ459:AR459"/>
    <mergeCell ref="AS459:AT459"/>
    <mergeCell ref="BG457:BH457"/>
    <mergeCell ref="BI457:BJ457"/>
    <mergeCell ref="BK457:BL457"/>
    <mergeCell ref="BM457:BN457"/>
    <mergeCell ref="BO457:BQ457"/>
    <mergeCell ref="BS457:BT457"/>
    <mergeCell ref="BU457:CA457"/>
    <mergeCell ref="CB457:CH457"/>
    <mergeCell ref="B458:C458"/>
    <mergeCell ref="D458:F458"/>
    <mergeCell ref="G458:H458"/>
    <mergeCell ref="K458:L458"/>
    <mergeCell ref="M458:N458"/>
    <mergeCell ref="O458:P458"/>
    <mergeCell ref="Q458:R458"/>
    <mergeCell ref="S458:T458"/>
    <mergeCell ref="U458:V458"/>
    <mergeCell ref="W458:X458"/>
    <mergeCell ref="Y458:Z458"/>
    <mergeCell ref="AA458:AB458"/>
    <mergeCell ref="AC458:AD458"/>
    <mergeCell ref="AE458:AF458"/>
    <mergeCell ref="AG458:AH458"/>
    <mergeCell ref="AI458:AJ458"/>
    <mergeCell ref="AK458:AL458"/>
    <mergeCell ref="AM458:AN458"/>
    <mergeCell ref="AO458:AP458"/>
    <mergeCell ref="AQ458:AR458"/>
    <mergeCell ref="AS458:AT458"/>
    <mergeCell ref="AU458:AV458"/>
    <mergeCell ref="AW458:AX458"/>
    <mergeCell ref="AY458:AZ458"/>
    <mergeCell ref="AO460:AP460"/>
    <mergeCell ref="AQ460:AR460"/>
    <mergeCell ref="AS460:AT460"/>
    <mergeCell ref="AU460:AV460"/>
    <mergeCell ref="AW460:AX460"/>
    <mergeCell ref="AY460:AZ460"/>
    <mergeCell ref="BA460:BB460"/>
    <mergeCell ref="BC460:BD460"/>
    <mergeCell ref="BE460:BF460"/>
    <mergeCell ref="BG460:BH460"/>
    <mergeCell ref="BI460:BJ460"/>
    <mergeCell ref="BK460:BL460"/>
    <mergeCell ref="BM460:BN460"/>
    <mergeCell ref="BO460:BQ460"/>
    <mergeCell ref="BS460:BT460"/>
    <mergeCell ref="BU460:CA460"/>
    <mergeCell ref="CB460:CH460"/>
    <mergeCell ref="AU459:AV459"/>
    <mergeCell ref="AW459:AX459"/>
    <mergeCell ref="AY459:AZ459"/>
    <mergeCell ref="BA459:BB459"/>
    <mergeCell ref="BC459:BD459"/>
    <mergeCell ref="BE459:BF459"/>
    <mergeCell ref="BG459:BH459"/>
    <mergeCell ref="BI459:BJ459"/>
    <mergeCell ref="BK459:BL459"/>
    <mergeCell ref="BM459:BN459"/>
    <mergeCell ref="BO459:BQ459"/>
    <mergeCell ref="BS459:BT459"/>
    <mergeCell ref="BU459:CA459"/>
    <mergeCell ref="CB459:CH459"/>
    <mergeCell ref="B460:C460"/>
    <mergeCell ref="D460:F460"/>
    <mergeCell ref="G460:H460"/>
    <mergeCell ref="K460:L460"/>
    <mergeCell ref="M460:N460"/>
    <mergeCell ref="O460:P460"/>
    <mergeCell ref="Q460:R460"/>
    <mergeCell ref="S460:T460"/>
    <mergeCell ref="U460:V460"/>
    <mergeCell ref="W460:X460"/>
    <mergeCell ref="Y460:Z460"/>
    <mergeCell ref="AA460:AB460"/>
    <mergeCell ref="AC460:AD460"/>
    <mergeCell ref="AE460:AF460"/>
    <mergeCell ref="AG460:AH460"/>
    <mergeCell ref="AI460:AJ460"/>
    <mergeCell ref="AK460:AL460"/>
    <mergeCell ref="AM460:AN460"/>
    <mergeCell ref="AM461:AN461"/>
    <mergeCell ref="AO461:AP461"/>
    <mergeCell ref="AQ461:AR461"/>
    <mergeCell ref="AS461:AT461"/>
    <mergeCell ref="AU461:AV461"/>
    <mergeCell ref="AW461:AX461"/>
    <mergeCell ref="AY461:AZ461"/>
    <mergeCell ref="BA461:BB461"/>
    <mergeCell ref="BC461:BD461"/>
    <mergeCell ref="BE461:BF461"/>
    <mergeCell ref="BG461:BH461"/>
    <mergeCell ref="BI461:BJ461"/>
    <mergeCell ref="BK461:BL461"/>
    <mergeCell ref="BM461:BN461"/>
    <mergeCell ref="BO461:BQ461"/>
    <mergeCell ref="BS461:BT461"/>
    <mergeCell ref="BU461:CA461"/>
    <mergeCell ref="B461:C461"/>
    <mergeCell ref="D461:F461"/>
    <mergeCell ref="G461:H461"/>
    <mergeCell ref="K461:L461"/>
    <mergeCell ref="M461:N461"/>
    <mergeCell ref="O461:P461"/>
    <mergeCell ref="Q461:R461"/>
    <mergeCell ref="S461:T461"/>
    <mergeCell ref="U461:V461"/>
    <mergeCell ref="W461:X461"/>
    <mergeCell ref="Y461:Z461"/>
    <mergeCell ref="AA461:AB461"/>
    <mergeCell ref="AC461:AD461"/>
    <mergeCell ref="AE461:AF461"/>
    <mergeCell ref="AG461:AH461"/>
    <mergeCell ref="AI461:AJ461"/>
    <mergeCell ref="AK461:AL461"/>
    <mergeCell ref="BO462:BQ462"/>
    <mergeCell ref="BS462:BT462"/>
    <mergeCell ref="BU462:CA462"/>
    <mergeCell ref="CB462:CH462"/>
    <mergeCell ref="B463:C463"/>
    <mergeCell ref="D463:F463"/>
    <mergeCell ref="G463:H463"/>
    <mergeCell ref="K463:L463"/>
    <mergeCell ref="M463:N463"/>
    <mergeCell ref="O463:P463"/>
    <mergeCell ref="Q463:R463"/>
    <mergeCell ref="S463:T463"/>
    <mergeCell ref="U463:V463"/>
    <mergeCell ref="W463:X463"/>
    <mergeCell ref="Y463:Z463"/>
    <mergeCell ref="AA463:AB463"/>
    <mergeCell ref="AC463:AD463"/>
    <mergeCell ref="AE463:AF463"/>
    <mergeCell ref="AG463:AH463"/>
    <mergeCell ref="AI463:AJ463"/>
    <mergeCell ref="AK463:AL463"/>
    <mergeCell ref="AM463:AN463"/>
    <mergeCell ref="AO463:AP463"/>
    <mergeCell ref="AQ463:AR463"/>
    <mergeCell ref="AS463:AT463"/>
    <mergeCell ref="AU463:AV463"/>
    <mergeCell ref="AW463:AX463"/>
    <mergeCell ref="AY463:AZ463"/>
    <mergeCell ref="BA463:BB463"/>
    <mergeCell ref="BC463:BD463"/>
    <mergeCell ref="BE463:BF463"/>
    <mergeCell ref="BG463:BH463"/>
    <mergeCell ref="CB461:CH461"/>
    <mergeCell ref="B462:C462"/>
    <mergeCell ref="D462:F462"/>
    <mergeCell ref="G462:H462"/>
    <mergeCell ref="K462:L462"/>
    <mergeCell ref="M462:N462"/>
    <mergeCell ref="O462:P462"/>
    <mergeCell ref="Q462:R462"/>
    <mergeCell ref="S462:T462"/>
    <mergeCell ref="U462:V462"/>
    <mergeCell ref="W462:X462"/>
    <mergeCell ref="Y462:Z462"/>
    <mergeCell ref="AA462:AB462"/>
    <mergeCell ref="AC462:AD462"/>
    <mergeCell ref="AE462:AF462"/>
    <mergeCell ref="AG462:AH462"/>
    <mergeCell ref="AI462:AJ462"/>
    <mergeCell ref="AK462:AL462"/>
    <mergeCell ref="AM462:AN462"/>
    <mergeCell ref="AO462:AP462"/>
    <mergeCell ref="AQ462:AR462"/>
    <mergeCell ref="AS462:AT462"/>
    <mergeCell ref="AU462:AV462"/>
    <mergeCell ref="AW462:AX462"/>
    <mergeCell ref="AY462:AZ462"/>
    <mergeCell ref="BA462:BB462"/>
    <mergeCell ref="BC462:BD462"/>
    <mergeCell ref="BE462:BF462"/>
    <mergeCell ref="BG462:BH462"/>
    <mergeCell ref="BI462:BJ462"/>
    <mergeCell ref="BK462:BL462"/>
    <mergeCell ref="BM462:BN462"/>
    <mergeCell ref="BC464:BD464"/>
    <mergeCell ref="BE464:BF464"/>
    <mergeCell ref="BG464:BH464"/>
    <mergeCell ref="BI464:BJ464"/>
    <mergeCell ref="BK464:BL464"/>
    <mergeCell ref="BM464:BN464"/>
    <mergeCell ref="BO464:BQ464"/>
    <mergeCell ref="BS464:BT464"/>
    <mergeCell ref="BU464:CA464"/>
    <mergeCell ref="CB464:CH464"/>
    <mergeCell ref="B465:C465"/>
    <mergeCell ref="D465:F465"/>
    <mergeCell ref="G465:H465"/>
    <mergeCell ref="K465:L465"/>
    <mergeCell ref="M465:N465"/>
    <mergeCell ref="O465:P465"/>
    <mergeCell ref="Q465:R465"/>
    <mergeCell ref="S465:T465"/>
    <mergeCell ref="U465:V465"/>
    <mergeCell ref="W465:X465"/>
    <mergeCell ref="Y465:Z465"/>
    <mergeCell ref="AA465:AB465"/>
    <mergeCell ref="AC465:AD465"/>
    <mergeCell ref="AE465:AF465"/>
    <mergeCell ref="AG465:AH465"/>
    <mergeCell ref="AI465:AJ465"/>
    <mergeCell ref="AK465:AL465"/>
    <mergeCell ref="AM465:AN465"/>
    <mergeCell ref="AO465:AP465"/>
    <mergeCell ref="AQ465:AR465"/>
    <mergeCell ref="AS465:AT465"/>
    <mergeCell ref="AU465:AV465"/>
    <mergeCell ref="BI463:BJ463"/>
    <mergeCell ref="BK463:BL463"/>
    <mergeCell ref="BM463:BN463"/>
    <mergeCell ref="BO463:BQ463"/>
    <mergeCell ref="BS463:BT463"/>
    <mergeCell ref="BU463:CA463"/>
    <mergeCell ref="CB463:CH463"/>
    <mergeCell ref="B464:C464"/>
    <mergeCell ref="D464:F464"/>
    <mergeCell ref="G464:H464"/>
    <mergeCell ref="K464:L464"/>
    <mergeCell ref="M464:N464"/>
    <mergeCell ref="O464:P464"/>
    <mergeCell ref="Q464:R464"/>
    <mergeCell ref="S464:T464"/>
    <mergeCell ref="U464:V464"/>
    <mergeCell ref="W464:X464"/>
    <mergeCell ref="Y464:Z464"/>
    <mergeCell ref="AA464:AB464"/>
    <mergeCell ref="AC464:AD464"/>
    <mergeCell ref="AE464:AF464"/>
    <mergeCell ref="AG464:AH464"/>
    <mergeCell ref="AI464:AJ464"/>
    <mergeCell ref="AK464:AL464"/>
    <mergeCell ref="AM464:AN464"/>
    <mergeCell ref="AO464:AP464"/>
    <mergeCell ref="AQ464:AR464"/>
    <mergeCell ref="AS464:AT464"/>
    <mergeCell ref="AU464:AV464"/>
    <mergeCell ref="AW464:AX464"/>
    <mergeCell ref="AY464:AZ464"/>
    <mergeCell ref="BA464:BB464"/>
    <mergeCell ref="B467:C467"/>
    <mergeCell ref="D467:F467"/>
    <mergeCell ref="G467:H467"/>
    <mergeCell ref="K467:L467"/>
    <mergeCell ref="M467:N467"/>
    <mergeCell ref="O467:P467"/>
    <mergeCell ref="Q467:R467"/>
    <mergeCell ref="S467:T467"/>
    <mergeCell ref="U467:V467"/>
    <mergeCell ref="W467:X467"/>
    <mergeCell ref="Y467:Z467"/>
    <mergeCell ref="AA467:AB467"/>
    <mergeCell ref="AC467:AD467"/>
    <mergeCell ref="AE467:AF467"/>
    <mergeCell ref="AG467:AH467"/>
    <mergeCell ref="AI467:AJ467"/>
    <mergeCell ref="AW465:AX465"/>
    <mergeCell ref="AY465:AZ465"/>
    <mergeCell ref="BA465:BB465"/>
    <mergeCell ref="BC465:BD465"/>
    <mergeCell ref="BE465:BF465"/>
    <mergeCell ref="BG465:BH465"/>
    <mergeCell ref="BI465:BJ465"/>
    <mergeCell ref="BK465:BL465"/>
    <mergeCell ref="BM465:BN465"/>
    <mergeCell ref="BO465:BQ465"/>
    <mergeCell ref="BS465:BT465"/>
    <mergeCell ref="BU465:CA465"/>
    <mergeCell ref="CB465:CH465"/>
    <mergeCell ref="B466:C466"/>
    <mergeCell ref="D466:F466"/>
    <mergeCell ref="G466:H466"/>
    <mergeCell ref="K466:L466"/>
    <mergeCell ref="M466:N466"/>
    <mergeCell ref="O466:P466"/>
    <mergeCell ref="Q466:R466"/>
    <mergeCell ref="S466:T466"/>
    <mergeCell ref="U466:V466"/>
    <mergeCell ref="W466:X466"/>
    <mergeCell ref="Y466:Z466"/>
    <mergeCell ref="AA466:AB466"/>
    <mergeCell ref="AC466:AD466"/>
    <mergeCell ref="AE466:AF466"/>
    <mergeCell ref="AG466:AH466"/>
    <mergeCell ref="AI466:AJ466"/>
    <mergeCell ref="AK466:AL466"/>
    <mergeCell ref="AM466:AN466"/>
    <mergeCell ref="AO466:AP466"/>
    <mergeCell ref="AK467:AL467"/>
    <mergeCell ref="AM467:AN467"/>
    <mergeCell ref="AO467:AP467"/>
    <mergeCell ref="AQ467:AR467"/>
    <mergeCell ref="AS467:AT467"/>
    <mergeCell ref="AU467:AV467"/>
    <mergeCell ref="AW467:AX467"/>
    <mergeCell ref="AY467:AZ467"/>
    <mergeCell ref="BA467:BB467"/>
    <mergeCell ref="BC467:BD467"/>
    <mergeCell ref="BE467:BF467"/>
    <mergeCell ref="BG467:BH467"/>
    <mergeCell ref="BI467:BJ467"/>
    <mergeCell ref="BK467:BL467"/>
    <mergeCell ref="BM467:BN467"/>
    <mergeCell ref="BO467:BQ467"/>
    <mergeCell ref="BS467:BT467"/>
    <mergeCell ref="AQ466:AR466"/>
    <mergeCell ref="AS466:AT466"/>
    <mergeCell ref="AU466:AV466"/>
    <mergeCell ref="AW466:AX466"/>
    <mergeCell ref="AY466:AZ466"/>
    <mergeCell ref="BA466:BB466"/>
    <mergeCell ref="BC466:BD466"/>
    <mergeCell ref="BE466:BF466"/>
    <mergeCell ref="BG466:BH466"/>
    <mergeCell ref="BI466:BJ466"/>
    <mergeCell ref="BK466:BL466"/>
    <mergeCell ref="BM466:BN466"/>
    <mergeCell ref="BO466:BQ466"/>
    <mergeCell ref="BS466:BT466"/>
    <mergeCell ref="BU466:CA466"/>
    <mergeCell ref="CB466:CH466"/>
    <mergeCell ref="BM468:BN468"/>
    <mergeCell ref="BO468:BQ468"/>
    <mergeCell ref="BS468:BT468"/>
    <mergeCell ref="BU468:CA468"/>
    <mergeCell ref="CB468:CH468"/>
    <mergeCell ref="B469:C469"/>
    <mergeCell ref="D469:F469"/>
    <mergeCell ref="G469:H469"/>
    <mergeCell ref="K469:L469"/>
    <mergeCell ref="M469:N469"/>
    <mergeCell ref="O469:P469"/>
    <mergeCell ref="Q469:R469"/>
    <mergeCell ref="S469:T469"/>
    <mergeCell ref="U469:V469"/>
    <mergeCell ref="W469:X469"/>
    <mergeCell ref="Y469:Z469"/>
    <mergeCell ref="AA469:AB469"/>
    <mergeCell ref="AC469:AD469"/>
    <mergeCell ref="AE469:AF469"/>
    <mergeCell ref="AG469:AH469"/>
    <mergeCell ref="AI469:AJ469"/>
    <mergeCell ref="AK469:AL469"/>
    <mergeCell ref="AM469:AN469"/>
    <mergeCell ref="AO469:AP469"/>
    <mergeCell ref="AQ469:AR469"/>
    <mergeCell ref="AS469:AT469"/>
    <mergeCell ref="AU469:AV469"/>
    <mergeCell ref="AW469:AX469"/>
    <mergeCell ref="AY469:AZ469"/>
    <mergeCell ref="BA469:BB469"/>
    <mergeCell ref="BC469:BD469"/>
    <mergeCell ref="BE469:BF469"/>
    <mergeCell ref="BU467:CA467"/>
    <mergeCell ref="CB467:CH467"/>
    <mergeCell ref="B468:C468"/>
    <mergeCell ref="D468:F468"/>
    <mergeCell ref="G468:H468"/>
    <mergeCell ref="K468:L468"/>
    <mergeCell ref="M468:N468"/>
    <mergeCell ref="O468:P468"/>
    <mergeCell ref="Q468:R468"/>
    <mergeCell ref="S468:T468"/>
    <mergeCell ref="U468:V468"/>
    <mergeCell ref="W468:X468"/>
    <mergeCell ref="Y468:Z468"/>
    <mergeCell ref="AA468:AB468"/>
    <mergeCell ref="AC468:AD468"/>
    <mergeCell ref="AE468:AF468"/>
    <mergeCell ref="AG468:AH468"/>
    <mergeCell ref="AI468:AJ468"/>
    <mergeCell ref="AK468:AL468"/>
    <mergeCell ref="AM468:AN468"/>
    <mergeCell ref="AO468:AP468"/>
    <mergeCell ref="AQ468:AR468"/>
    <mergeCell ref="AS468:AT468"/>
    <mergeCell ref="AU468:AV468"/>
    <mergeCell ref="AW468:AX468"/>
    <mergeCell ref="AY468:AZ468"/>
    <mergeCell ref="BA468:BB468"/>
    <mergeCell ref="BC468:BD468"/>
    <mergeCell ref="BE468:BF468"/>
    <mergeCell ref="BG468:BH468"/>
    <mergeCell ref="BI468:BJ468"/>
    <mergeCell ref="BK468:BL468"/>
    <mergeCell ref="BA470:BB470"/>
    <mergeCell ref="BC470:BD470"/>
    <mergeCell ref="BE470:BF470"/>
    <mergeCell ref="BG470:BH470"/>
    <mergeCell ref="BI470:BJ470"/>
    <mergeCell ref="BK470:BL470"/>
    <mergeCell ref="BM470:BN470"/>
    <mergeCell ref="BO470:BQ470"/>
    <mergeCell ref="BS470:BT470"/>
    <mergeCell ref="BU470:CA470"/>
    <mergeCell ref="CB470:CH470"/>
    <mergeCell ref="B471:C471"/>
    <mergeCell ref="D471:F471"/>
    <mergeCell ref="G471:H471"/>
    <mergeCell ref="K471:L471"/>
    <mergeCell ref="M471:N471"/>
    <mergeCell ref="O471:P471"/>
    <mergeCell ref="Q471:R471"/>
    <mergeCell ref="S471:T471"/>
    <mergeCell ref="U471:V471"/>
    <mergeCell ref="W471:X471"/>
    <mergeCell ref="Y471:Z471"/>
    <mergeCell ref="AA471:AB471"/>
    <mergeCell ref="AC471:AD471"/>
    <mergeCell ref="AE471:AF471"/>
    <mergeCell ref="AG471:AH471"/>
    <mergeCell ref="AI471:AJ471"/>
    <mergeCell ref="AK471:AL471"/>
    <mergeCell ref="AM471:AN471"/>
    <mergeCell ref="AO471:AP471"/>
    <mergeCell ref="AQ471:AR471"/>
    <mergeCell ref="AS471:AT471"/>
    <mergeCell ref="BG469:BH469"/>
    <mergeCell ref="BI469:BJ469"/>
    <mergeCell ref="BK469:BL469"/>
    <mergeCell ref="BM469:BN469"/>
    <mergeCell ref="BO469:BQ469"/>
    <mergeCell ref="BS469:BT469"/>
    <mergeCell ref="BU469:CA469"/>
    <mergeCell ref="CB469:CH469"/>
    <mergeCell ref="B470:C470"/>
    <mergeCell ref="D470:F470"/>
    <mergeCell ref="G470:H470"/>
    <mergeCell ref="K470:L470"/>
    <mergeCell ref="M470:N470"/>
    <mergeCell ref="O470:P470"/>
    <mergeCell ref="Q470:R470"/>
    <mergeCell ref="S470:T470"/>
    <mergeCell ref="U470:V470"/>
    <mergeCell ref="W470:X470"/>
    <mergeCell ref="Y470:Z470"/>
    <mergeCell ref="AA470:AB470"/>
    <mergeCell ref="AC470:AD470"/>
    <mergeCell ref="AE470:AF470"/>
    <mergeCell ref="AG470:AH470"/>
    <mergeCell ref="AI470:AJ470"/>
    <mergeCell ref="AK470:AL470"/>
    <mergeCell ref="AM470:AN470"/>
    <mergeCell ref="AO470:AP470"/>
    <mergeCell ref="AQ470:AR470"/>
    <mergeCell ref="AS470:AT470"/>
    <mergeCell ref="AU470:AV470"/>
    <mergeCell ref="AW470:AX470"/>
    <mergeCell ref="AY470:AZ470"/>
    <mergeCell ref="AO472:AP472"/>
    <mergeCell ref="AQ472:AR472"/>
    <mergeCell ref="AS472:AT472"/>
    <mergeCell ref="AU472:AV472"/>
    <mergeCell ref="AW472:AX472"/>
    <mergeCell ref="AY472:AZ472"/>
    <mergeCell ref="BA472:BB472"/>
    <mergeCell ref="BC472:BD472"/>
    <mergeCell ref="BE472:BF472"/>
    <mergeCell ref="BG472:BH472"/>
    <mergeCell ref="BI472:BJ472"/>
    <mergeCell ref="BK472:BL472"/>
    <mergeCell ref="BM472:BN472"/>
    <mergeCell ref="BO472:BQ472"/>
    <mergeCell ref="BS472:BT472"/>
    <mergeCell ref="BU472:CA472"/>
    <mergeCell ref="CB472:CH472"/>
    <mergeCell ref="AU471:AV471"/>
    <mergeCell ref="AW471:AX471"/>
    <mergeCell ref="AY471:AZ471"/>
    <mergeCell ref="BA471:BB471"/>
    <mergeCell ref="BC471:BD471"/>
    <mergeCell ref="BE471:BF471"/>
    <mergeCell ref="BG471:BH471"/>
    <mergeCell ref="BI471:BJ471"/>
    <mergeCell ref="BK471:BL471"/>
    <mergeCell ref="BM471:BN471"/>
    <mergeCell ref="BO471:BQ471"/>
    <mergeCell ref="BS471:BT471"/>
    <mergeCell ref="BU471:CA471"/>
    <mergeCell ref="CB471:CH471"/>
    <mergeCell ref="B472:C472"/>
    <mergeCell ref="D472:F472"/>
    <mergeCell ref="G472:H472"/>
    <mergeCell ref="K472:L472"/>
    <mergeCell ref="M472:N472"/>
    <mergeCell ref="O472:P472"/>
    <mergeCell ref="Q472:R472"/>
    <mergeCell ref="S472:T472"/>
    <mergeCell ref="U472:V472"/>
    <mergeCell ref="W472:X472"/>
    <mergeCell ref="Y472:Z472"/>
    <mergeCell ref="AA472:AB472"/>
    <mergeCell ref="AC472:AD472"/>
    <mergeCell ref="AE472:AF472"/>
    <mergeCell ref="AG472:AH472"/>
    <mergeCell ref="AI472:AJ472"/>
    <mergeCell ref="AK472:AL472"/>
    <mergeCell ref="AM472:AN472"/>
    <mergeCell ref="AM473:AN473"/>
    <mergeCell ref="AO473:AP473"/>
    <mergeCell ref="AQ473:AR473"/>
    <mergeCell ref="AS473:AT473"/>
    <mergeCell ref="AU473:AV473"/>
    <mergeCell ref="AW473:AX473"/>
    <mergeCell ref="AY473:AZ473"/>
    <mergeCell ref="BA473:BB473"/>
    <mergeCell ref="BC473:BD473"/>
    <mergeCell ref="BE473:BF473"/>
    <mergeCell ref="BG473:BH473"/>
    <mergeCell ref="BI473:BJ473"/>
    <mergeCell ref="BK473:BL473"/>
    <mergeCell ref="BM473:BN473"/>
    <mergeCell ref="BO473:BQ473"/>
    <mergeCell ref="BS473:BT473"/>
    <mergeCell ref="BU473:CA473"/>
    <mergeCell ref="B473:C473"/>
    <mergeCell ref="D473:F473"/>
    <mergeCell ref="G473:H473"/>
    <mergeCell ref="K473:L473"/>
    <mergeCell ref="M473:N473"/>
    <mergeCell ref="O473:P473"/>
    <mergeCell ref="Q473:R473"/>
    <mergeCell ref="S473:T473"/>
    <mergeCell ref="U473:V473"/>
    <mergeCell ref="W473:X473"/>
    <mergeCell ref="Y473:Z473"/>
    <mergeCell ref="AA473:AB473"/>
    <mergeCell ref="AC473:AD473"/>
    <mergeCell ref="AE473:AF473"/>
    <mergeCell ref="AG473:AH473"/>
    <mergeCell ref="AI473:AJ473"/>
    <mergeCell ref="AK473:AL473"/>
    <mergeCell ref="BO474:BQ474"/>
    <mergeCell ref="BS474:BT474"/>
    <mergeCell ref="BU474:CA474"/>
    <mergeCell ref="CB474:CH474"/>
    <mergeCell ref="B475:C475"/>
    <mergeCell ref="D475:F475"/>
    <mergeCell ref="G475:H475"/>
    <mergeCell ref="K475:L475"/>
    <mergeCell ref="M475:N475"/>
    <mergeCell ref="O475:P475"/>
    <mergeCell ref="Q475:R475"/>
    <mergeCell ref="S475:T475"/>
    <mergeCell ref="U475:V475"/>
    <mergeCell ref="W475:X475"/>
    <mergeCell ref="Y475:Z475"/>
    <mergeCell ref="AA475:AB475"/>
    <mergeCell ref="AC475:AD475"/>
    <mergeCell ref="AE475:AF475"/>
    <mergeCell ref="AG475:AH475"/>
    <mergeCell ref="AI475:AJ475"/>
    <mergeCell ref="AK475:AL475"/>
    <mergeCell ref="AM475:AN475"/>
    <mergeCell ref="AO475:AP475"/>
    <mergeCell ref="AQ475:AR475"/>
    <mergeCell ref="AS475:AT475"/>
    <mergeCell ref="AU475:AV475"/>
    <mergeCell ref="AW475:AX475"/>
    <mergeCell ref="AY475:AZ475"/>
    <mergeCell ref="BA475:BB475"/>
    <mergeCell ref="BC475:BD475"/>
    <mergeCell ref="BE475:BF475"/>
    <mergeCell ref="BG475:BH475"/>
    <mergeCell ref="CB473:CH473"/>
    <mergeCell ref="B474:C474"/>
    <mergeCell ref="D474:F474"/>
    <mergeCell ref="G474:H474"/>
    <mergeCell ref="K474:L474"/>
    <mergeCell ref="M474:N474"/>
    <mergeCell ref="O474:P474"/>
    <mergeCell ref="Q474:R474"/>
    <mergeCell ref="S474:T474"/>
    <mergeCell ref="U474:V474"/>
    <mergeCell ref="W474:X474"/>
    <mergeCell ref="Y474:Z474"/>
    <mergeCell ref="AA474:AB474"/>
    <mergeCell ref="AC474:AD474"/>
    <mergeCell ref="AE474:AF474"/>
    <mergeCell ref="AG474:AH474"/>
    <mergeCell ref="AI474:AJ474"/>
    <mergeCell ref="AK474:AL474"/>
    <mergeCell ref="AM474:AN474"/>
    <mergeCell ref="AO474:AP474"/>
    <mergeCell ref="AQ474:AR474"/>
    <mergeCell ref="AS474:AT474"/>
    <mergeCell ref="AU474:AV474"/>
    <mergeCell ref="AW474:AX474"/>
    <mergeCell ref="AY474:AZ474"/>
    <mergeCell ref="BA474:BB474"/>
    <mergeCell ref="BC474:BD474"/>
    <mergeCell ref="BE474:BF474"/>
    <mergeCell ref="BG474:BH474"/>
    <mergeCell ref="BI474:BJ474"/>
    <mergeCell ref="BK474:BL474"/>
    <mergeCell ref="BM474:BN474"/>
    <mergeCell ref="BC476:BD476"/>
    <mergeCell ref="BE476:BF476"/>
    <mergeCell ref="BG476:BH476"/>
    <mergeCell ref="BI476:BJ476"/>
    <mergeCell ref="BK476:BL476"/>
    <mergeCell ref="BM476:BN476"/>
    <mergeCell ref="BO476:BQ476"/>
    <mergeCell ref="BS476:BT476"/>
    <mergeCell ref="BU476:CA476"/>
    <mergeCell ref="CB476:CH476"/>
    <mergeCell ref="B477:C477"/>
    <mergeCell ref="D477:F477"/>
    <mergeCell ref="G477:H477"/>
    <mergeCell ref="K477:L477"/>
    <mergeCell ref="M477:N477"/>
    <mergeCell ref="O477:P477"/>
    <mergeCell ref="Q477:R477"/>
    <mergeCell ref="S477:T477"/>
    <mergeCell ref="U477:V477"/>
    <mergeCell ref="W477:X477"/>
    <mergeCell ref="Y477:Z477"/>
    <mergeCell ref="AA477:AB477"/>
    <mergeCell ref="AC477:AD477"/>
    <mergeCell ref="AE477:AF477"/>
    <mergeCell ref="AG477:AH477"/>
    <mergeCell ref="AI477:AJ477"/>
    <mergeCell ref="AK477:AL477"/>
    <mergeCell ref="AM477:AN477"/>
    <mergeCell ref="AO477:AP477"/>
    <mergeCell ref="AQ477:AR477"/>
    <mergeCell ref="AS477:AT477"/>
    <mergeCell ref="AU477:AV477"/>
    <mergeCell ref="BI475:BJ475"/>
    <mergeCell ref="BK475:BL475"/>
    <mergeCell ref="BM475:BN475"/>
    <mergeCell ref="BO475:BQ475"/>
    <mergeCell ref="BS475:BT475"/>
    <mergeCell ref="BU475:CA475"/>
    <mergeCell ref="CB475:CH475"/>
    <mergeCell ref="B476:C476"/>
    <mergeCell ref="D476:F476"/>
    <mergeCell ref="G476:H476"/>
    <mergeCell ref="K476:L476"/>
    <mergeCell ref="M476:N476"/>
    <mergeCell ref="O476:P476"/>
    <mergeCell ref="Q476:R476"/>
    <mergeCell ref="S476:T476"/>
    <mergeCell ref="U476:V476"/>
    <mergeCell ref="W476:X476"/>
    <mergeCell ref="Y476:Z476"/>
    <mergeCell ref="AA476:AB476"/>
    <mergeCell ref="AC476:AD476"/>
    <mergeCell ref="AE476:AF476"/>
    <mergeCell ref="AG476:AH476"/>
    <mergeCell ref="AI476:AJ476"/>
    <mergeCell ref="AK476:AL476"/>
    <mergeCell ref="AM476:AN476"/>
    <mergeCell ref="AO476:AP476"/>
    <mergeCell ref="AQ476:AR476"/>
    <mergeCell ref="AS476:AT476"/>
    <mergeCell ref="AU476:AV476"/>
    <mergeCell ref="AW476:AX476"/>
    <mergeCell ref="AY476:AZ476"/>
    <mergeCell ref="BA476:BB476"/>
    <mergeCell ref="B479:C479"/>
    <mergeCell ref="D479:F479"/>
    <mergeCell ref="G479:H479"/>
    <mergeCell ref="K479:L479"/>
    <mergeCell ref="M479:N479"/>
    <mergeCell ref="O479:P479"/>
    <mergeCell ref="Q479:R479"/>
    <mergeCell ref="S479:T479"/>
    <mergeCell ref="U479:V479"/>
    <mergeCell ref="W479:X479"/>
    <mergeCell ref="Y479:Z479"/>
    <mergeCell ref="AA479:AB479"/>
    <mergeCell ref="AC479:AD479"/>
    <mergeCell ref="AE479:AF479"/>
    <mergeCell ref="AG479:AH479"/>
    <mergeCell ref="AI479:AJ479"/>
    <mergeCell ref="AW477:AX477"/>
    <mergeCell ref="AY477:AZ477"/>
    <mergeCell ref="BA477:BB477"/>
    <mergeCell ref="BC477:BD477"/>
    <mergeCell ref="BE477:BF477"/>
    <mergeCell ref="BG477:BH477"/>
    <mergeCell ref="BI477:BJ477"/>
    <mergeCell ref="BK477:BL477"/>
    <mergeCell ref="BM477:BN477"/>
    <mergeCell ref="BO477:BQ477"/>
    <mergeCell ref="BS477:BT477"/>
    <mergeCell ref="BU477:CA477"/>
    <mergeCell ref="CB477:CH477"/>
    <mergeCell ref="B478:C478"/>
    <mergeCell ref="D478:F478"/>
    <mergeCell ref="G478:H478"/>
    <mergeCell ref="K478:L478"/>
    <mergeCell ref="M478:N478"/>
    <mergeCell ref="O478:P478"/>
    <mergeCell ref="Q478:R478"/>
    <mergeCell ref="S478:T478"/>
    <mergeCell ref="U478:V478"/>
    <mergeCell ref="W478:X478"/>
    <mergeCell ref="Y478:Z478"/>
    <mergeCell ref="AA478:AB478"/>
    <mergeCell ref="AC478:AD478"/>
    <mergeCell ref="AE478:AF478"/>
    <mergeCell ref="AG478:AH478"/>
    <mergeCell ref="AI478:AJ478"/>
    <mergeCell ref="AK478:AL478"/>
    <mergeCell ref="AM478:AN478"/>
    <mergeCell ref="AO478:AP478"/>
    <mergeCell ref="AK479:AL479"/>
    <mergeCell ref="AM479:AN479"/>
    <mergeCell ref="AO479:AP479"/>
    <mergeCell ref="AQ479:AR479"/>
    <mergeCell ref="AS479:AT479"/>
    <mergeCell ref="AU479:AV479"/>
    <mergeCell ref="AW479:AX479"/>
    <mergeCell ref="AY479:AZ479"/>
    <mergeCell ref="BA479:BB479"/>
    <mergeCell ref="BC479:BD479"/>
    <mergeCell ref="BE479:BF479"/>
    <mergeCell ref="BG479:BH479"/>
    <mergeCell ref="BI479:BJ479"/>
    <mergeCell ref="BK479:BL479"/>
    <mergeCell ref="BM479:BN479"/>
    <mergeCell ref="BO479:BQ479"/>
    <mergeCell ref="BS479:BT479"/>
    <mergeCell ref="AQ478:AR478"/>
    <mergeCell ref="AS478:AT478"/>
    <mergeCell ref="AU478:AV478"/>
    <mergeCell ref="AW478:AX478"/>
    <mergeCell ref="AY478:AZ478"/>
    <mergeCell ref="BA478:BB478"/>
    <mergeCell ref="BC478:BD478"/>
    <mergeCell ref="BE478:BF478"/>
    <mergeCell ref="BG478:BH478"/>
    <mergeCell ref="BI478:BJ478"/>
    <mergeCell ref="BK478:BL478"/>
    <mergeCell ref="BM478:BN478"/>
    <mergeCell ref="BO478:BQ478"/>
    <mergeCell ref="BS478:BT478"/>
    <mergeCell ref="BU478:CA478"/>
    <mergeCell ref="CB478:CH478"/>
    <mergeCell ref="BM480:BN480"/>
    <mergeCell ref="BO480:BQ480"/>
    <mergeCell ref="BS480:BT480"/>
    <mergeCell ref="BU480:CA480"/>
    <mergeCell ref="CB480:CH480"/>
    <mergeCell ref="B481:C481"/>
    <mergeCell ref="D481:F481"/>
    <mergeCell ref="G481:H481"/>
    <mergeCell ref="K481:L481"/>
    <mergeCell ref="M481:N481"/>
    <mergeCell ref="O481:P481"/>
    <mergeCell ref="Q481:R481"/>
    <mergeCell ref="S481:T481"/>
    <mergeCell ref="U481:V481"/>
    <mergeCell ref="W481:X481"/>
    <mergeCell ref="Y481:Z481"/>
    <mergeCell ref="AA481:AB481"/>
    <mergeCell ref="AC481:AD481"/>
    <mergeCell ref="AE481:AF481"/>
    <mergeCell ref="AG481:AH481"/>
    <mergeCell ref="AI481:AJ481"/>
    <mergeCell ref="AK481:AL481"/>
    <mergeCell ref="AM481:AN481"/>
    <mergeCell ref="AO481:AP481"/>
    <mergeCell ref="AQ481:AR481"/>
    <mergeCell ref="AS481:AT481"/>
    <mergeCell ref="AU481:AV481"/>
    <mergeCell ref="AW481:AX481"/>
    <mergeCell ref="AY481:AZ481"/>
    <mergeCell ref="BA481:BB481"/>
    <mergeCell ref="BC481:BD481"/>
    <mergeCell ref="BE481:BF481"/>
    <mergeCell ref="BU479:CA479"/>
    <mergeCell ref="CB479:CH479"/>
    <mergeCell ref="B480:C480"/>
    <mergeCell ref="D480:F480"/>
    <mergeCell ref="G480:H480"/>
    <mergeCell ref="K480:L480"/>
    <mergeCell ref="M480:N480"/>
    <mergeCell ref="O480:P480"/>
    <mergeCell ref="Q480:R480"/>
    <mergeCell ref="S480:T480"/>
    <mergeCell ref="U480:V480"/>
    <mergeCell ref="W480:X480"/>
    <mergeCell ref="Y480:Z480"/>
    <mergeCell ref="AA480:AB480"/>
    <mergeCell ref="AC480:AD480"/>
    <mergeCell ref="AE480:AF480"/>
    <mergeCell ref="AG480:AH480"/>
    <mergeCell ref="AI480:AJ480"/>
    <mergeCell ref="AK480:AL480"/>
    <mergeCell ref="AM480:AN480"/>
    <mergeCell ref="AO480:AP480"/>
    <mergeCell ref="AQ480:AR480"/>
    <mergeCell ref="AS480:AT480"/>
    <mergeCell ref="AU480:AV480"/>
    <mergeCell ref="AW480:AX480"/>
    <mergeCell ref="AY480:AZ480"/>
    <mergeCell ref="BA480:BB480"/>
    <mergeCell ref="BC480:BD480"/>
    <mergeCell ref="BE480:BF480"/>
    <mergeCell ref="BG480:BH480"/>
    <mergeCell ref="BI480:BJ480"/>
    <mergeCell ref="BK480:BL480"/>
    <mergeCell ref="BA482:BB482"/>
    <mergeCell ref="BC482:BD482"/>
    <mergeCell ref="BE482:BF482"/>
    <mergeCell ref="BG482:BH482"/>
    <mergeCell ref="BI482:BJ482"/>
    <mergeCell ref="BK482:BL482"/>
    <mergeCell ref="BM482:BN482"/>
    <mergeCell ref="BO482:BQ482"/>
    <mergeCell ref="BS482:BT482"/>
    <mergeCell ref="BU482:CA482"/>
    <mergeCell ref="CB482:CH482"/>
    <mergeCell ref="B483:C483"/>
    <mergeCell ref="D483:F483"/>
    <mergeCell ref="G483:H483"/>
    <mergeCell ref="K483:L483"/>
    <mergeCell ref="M483:N483"/>
    <mergeCell ref="O483:P483"/>
    <mergeCell ref="Q483:R483"/>
    <mergeCell ref="S483:T483"/>
    <mergeCell ref="U483:V483"/>
    <mergeCell ref="W483:X483"/>
    <mergeCell ref="Y483:Z483"/>
    <mergeCell ref="AA483:AB483"/>
    <mergeCell ref="AC483:AD483"/>
    <mergeCell ref="AE483:AF483"/>
    <mergeCell ref="AG483:AH483"/>
    <mergeCell ref="AI483:AJ483"/>
    <mergeCell ref="AK483:AL483"/>
    <mergeCell ref="AM483:AN483"/>
    <mergeCell ref="AO483:AP483"/>
    <mergeCell ref="AQ483:AR483"/>
    <mergeCell ref="AS483:AT483"/>
    <mergeCell ref="BG481:BH481"/>
    <mergeCell ref="BI481:BJ481"/>
    <mergeCell ref="BK481:BL481"/>
    <mergeCell ref="BM481:BN481"/>
    <mergeCell ref="BO481:BQ481"/>
    <mergeCell ref="BS481:BT481"/>
    <mergeCell ref="BU481:CA481"/>
    <mergeCell ref="CB481:CH481"/>
    <mergeCell ref="B482:C482"/>
    <mergeCell ref="D482:F482"/>
    <mergeCell ref="G482:H482"/>
    <mergeCell ref="K482:L482"/>
    <mergeCell ref="M482:N482"/>
    <mergeCell ref="O482:P482"/>
    <mergeCell ref="Q482:R482"/>
    <mergeCell ref="S482:T482"/>
    <mergeCell ref="U482:V482"/>
    <mergeCell ref="W482:X482"/>
    <mergeCell ref="Y482:Z482"/>
    <mergeCell ref="AA482:AB482"/>
    <mergeCell ref="AC482:AD482"/>
    <mergeCell ref="AE482:AF482"/>
    <mergeCell ref="AG482:AH482"/>
    <mergeCell ref="AI482:AJ482"/>
    <mergeCell ref="AK482:AL482"/>
    <mergeCell ref="AM482:AN482"/>
    <mergeCell ref="AO482:AP482"/>
    <mergeCell ref="AQ482:AR482"/>
    <mergeCell ref="AS482:AT482"/>
    <mergeCell ref="AU482:AV482"/>
    <mergeCell ref="AW482:AX482"/>
    <mergeCell ref="AY482:AZ482"/>
    <mergeCell ref="AO484:AP484"/>
    <mergeCell ref="AQ484:AR484"/>
    <mergeCell ref="AS484:AT484"/>
    <mergeCell ref="AU484:AV484"/>
    <mergeCell ref="AW484:AX484"/>
    <mergeCell ref="AY484:AZ484"/>
    <mergeCell ref="BA484:BB484"/>
    <mergeCell ref="BC484:BD484"/>
    <mergeCell ref="BE484:BF484"/>
    <mergeCell ref="BG484:BH484"/>
    <mergeCell ref="BI484:BJ484"/>
    <mergeCell ref="BK484:BL484"/>
    <mergeCell ref="BM484:BN484"/>
    <mergeCell ref="BO484:BQ484"/>
    <mergeCell ref="BS484:BT484"/>
    <mergeCell ref="BU484:CA484"/>
    <mergeCell ref="CB484:CH484"/>
    <mergeCell ref="AU483:AV483"/>
    <mergeCell ref="AW483:AX483"/>
    <mergeCell ref="AY483:AZ483"/>
    <mergeCell ref="BA483:BB483"/>
    <mergeCell ref="BC483:BD483"/>
    <mergeCell ref="BE483:BF483"/>
    <mergeCell ref="BG483:BH483"/>
    <mergeCell ref="BI483:BJ483"/>
    <mergeCell ref="BK483:BL483"/>
    <mergeCell ref="BM483:BN483"/>
    <mergeCell ref="BO483:BQ483"/>
    <mergeCell ref="BS483:BT483"/>
    <mergeCell ref="BU483:CA483"/>
    <mergeCell ref="CB483:CH483"/>
    <mergeCell ref="B484:C484"/>
    <mergeCell ref="D484:F484"/>
    <mergeCell ref="G484:H484"/>
    <mergeCell ref="K484:L484"/>
    <mergeCell ref="M484:N484"/>
    <mergeCell ref="O484:P484"/>
    <mergeCell ref="Q484:R484"/>
    <mergeCell ref="S484:T484"/>
    <mergeCell ref="U484:V484"/>
    <mergeCell ref="W484:X484"/>
    <mergeCell ref="Y484:Z484"/>
    <mergeCell ref="AA484:AB484"/>
    <mergeCell ref="AC484:AD484"/>
    <mergeCell ref="AE484:AF484"/>
    <mergeCell ref="AG484:AH484"/>
    <mergeCell ref="AI484:AJ484"/>
    <mergeCell ref="AK484:AL484"/>
    <mergeCell ref="AM484:AN484"/>
    <mergeCell ref="AM485:AN485"/>
    <mergeCell ref="AO485:AP485"/>
    <mergeCell ref="AQ485:AR485"/>
    <mergeCell ref="AS485:AT485"/>
    <mergeCell ref="AU485:AV485"/>
    <mergeCell ref="AW485:AX485"/>
    <mergeCell ref="AY485:AZ485"/>
    <mergeCell ref="BA485:BB485"/>
    <mergeCell ref="BC485:BD485"/>
    <mergeCell ref="BE485:BF485"/>
    <mergeCell ref="BG485:BH485"/>
    <mergeCell ref="BI485:BJ485"/>
    <mergeCell ref="BK485:BL485"/>
    <mergeCell ref="BM485:BN485"/>
    <mergeCell ref="BO485:BQ485"/>
    <mergeCell ref="BS485:BT485"/>
    <mergeCell ref="BU485:CA485"/>
    <mergeCell ref="B485:C485"/>
    <mergeCell ref="D485:F485"/>
    <mergeCell ref="G485:H485"/>
    <mergeCell ref="K485:L485"/>
    <mergeCell ref="M485:N485"/>
    <mergeCell ref="O485:P485"/>
    <mergeCell ref="Q485:R485"/>
    <mergeCell ref="S485:T485"/>
    <mergeCell ref="U485:V485"/>
    <mergeCell ref="W485:X485"/>
    <mergeCell ref="Y485:Z485"/>
    <mergeCell ref="AA485:AB485"/>
    <mergeCell ref="AC485:AD485"/>
    <mergeCell ref="AE485:AF485"/>
    <mergeCell ref="AG485:AH485"/>
    <mergeCell ref="AI485:AJ485"/>
    <mergeCell ref="AK485:AL485"/>
    <mergeCell ref="BO486:BQ486"/>
    <mergeCell ref="BS486:BT486"/>
    <mergeCell ref="BU486:CA486"/>
    <mergeCell ref="CB486:CH486"/>
    <mergeCell ref="B487:C487"/>
    <mergeCell ref="D487:F487"/>
    <mergeCell ref="G487:H487"/>
    <mergeCell ref="K487:L487"/>
    <mergeCell ref="M487:N487"/>
    <mergeCell ref="O487:P487"/>
    <mergeCell ref="Q487:R487"/>
    <mergeCell ref="S487:T487"/>
    <mergeCell ref="U487:V487"/>
    <mergeCell ref="W487:X487"/>
    <mergeCell ref="Y487:Z487"/>
    <mergeCell ref="AA487:AB487"/>
    <mergeCell ref="AC487:AD487"/>
    <mergeCell ref="AE487:AF487"/>
    <mergeCell ref="AG487:AH487"/>
    <mergeCell ref="AI487:AJ487"/>
    <mergeCell ref="AK487:AL487"/>
    <mergeCell ref="AM487:AN487"/>
    <mergeCell ref="AO487:AP487"/>
    <mergeCell ref="AQ487:AR487"/>
    <mergeCell ref="AS487:AT487"/>
    <mergeCell ref="AU487:AV487"/>
    <mergeCell ref="AW487:AX487"/>
    <mergeCell ref="AY487:AZ487"/>
    <mergeCell ref="BA487:BB487"/>
    <mergeCell ref="BC487:BD487"/>
    <mergeCell ref="BE487:BF487"/>
    <mergeCell ref="BG487:BH487"/>
    <mergeCell ref="CB485:CH485"/>
    <mergeCell ref="B486:C486"/>
    <mergeCell ref="D486:F486"/>
    <mergeCell ref="G486:H486"/>
    <mergeCell ref="K486:L486"/>
    <mergeCell ref="M486:N486"/>
    <mergeCell ref="O486:P486"/>
    <mergeCell ref="Q486:R486"/>
    <mergeCell ref="S486:T486"/>
    <mergeCell ref="U486:V486"/>
    <mergeCell ref="W486:X486"/>
    <mergeCell ref="Y486:Z486"/>
    <mergeCell ref="AA486:AB486"/>
    <mergeCell ref="AC486:AD486"/>
    <mergeCell ref="AE486:AF486"/>
    <mergeCell ref="AG486:AH486"/>
    <mergeCell ref="AI486:AJ486"/>
    <mergeCell ref="AK486:AL486"/>
    <mergeCell ref="AM486:AN486"/>
    <mergeCell ref="AO486:AP486"/>
    <mergeCell ref="AQ486:AR486"/>
    <mergeCell ref="AS486:AT486"/>
    <mergeCell ref="AU486:AV486"/>
    <mergeCell ref="AW486:AX486"/>
    <mergeCell ref="AY486:AZ486"/>
    <mergeCell ref="BA486:BB486"/>
    <mergeCell ref="BC486:BD486"/>
    <mergeCell ref="BE486:BF486"/>
    <mergeCell ref="BG486:BH486"/>
    <mergeCell ref="BI486:BJ486"/>
    <mergeCell ref="BK486:BL486"/>
    <mergeCell ref="BM486:BN486"/>
    <mergeCell ref="BC488:BD488"/>
    <mergeCell ref="BE488:BF488"/>
    <mergeCell ref="BG488:BH488"/>
    <mergeCell ref="BI488:BJ488"/>
    <mergeCell ref="BK488:BL488"/>
    <mergeCell ref="BM488:BN488"/>
    <mergeCell ref="BO488:BQ488"/>
    <mergeCell ref="BS488:BT488"/>
    <mergeCell ref="BU488:CA488"/>
    <mergeCell ref="CB488:CH488"/>
    <mergeCell ref="B489:C489"/>
    <mergeCell ref="D489:F489"/>
    <mergeCell ref="G489:H489"/>
    <mergeCell ref="K489:L489"/>
    <mergeCell ref="M489:N489"/>
    <mergeCell ref="O489:P489"/>
    <mergeCell ref="Q489:R489"/>
    <mergeCell ref="S489:T489"/>
    <mergeCell ref="U489:V489"/>
    <mergeCell ref="W489:X489"/>
    <mergeCell ref="Y489:Z489"/>
    <mergeCell ref="AA489:AB489"/>
    <mergeCell ref="AC489:AD489"/>
    <mergeCell ref="AE489:AF489"/>
    <mergeCell ref="AG489:AH489"/>
    <mergeCell ref="AI489:AJ489"/>
    <mergeCell ref="AK489:AL489"/>
    <mergeCell ref="AM489:AN489"/>
    <mergeCell ref="AO489:AP489"/>
    <mergeCell ref="AQ489:AR489"/>
    <mergeCell ref="AS489:AT489"/>
    <mergeCell ref="AU489:AV489"/>
    <mergeCell ref="BI487:BJ487"/>
    <mergeCell ref="BK487:BL487"/>
    <mergeCell ref="BM487:BN487"/>
    <mergeCell ref="BO487:BQ487"/>
    <mergeCell ref="BS487:BT487"/>
    <mergeCell ref="BU487:CA487"/>
    <mergeCell ref="CB487:CH487"/>
    <mergeCell ref="B488:C488"/>
    <mergeCell ref="D488:F488"/>
    <mergeCell ref="G488:H488"/>
    <mergeCell ref="K488:L488"/>
    <mergeCell ref="M488:N488"/>
    <mergeCell ref="O488:P488"/>
    <mergeCell ref="Q488:R488"/>
    <mergeCell ref="S488:T488"/>
    <mergeCell ref="U488:V488"/>
    <mergeCell ref="W488:X488"/>
    <mergeCell ref="Y488:Z488"/>
    <mergeCell ref="AA488:AB488"/>
    <mergeCell ref="AC488:AD488"/>
    <mergeCell ref="AE488:AF488"/>
    <mergeCell ref="AG488:AH488"/>
    <mergeCell ref="AI488:AJ488"/>
    <mergeCell ref="AK488:AL488"/>
    <mergeCell ref="AM488:AN488"/>
    <mergeCell ref="AO488:AP488"/>
    <mergeCell ref="AQ488:AR488"/>
    <mergeCell ref="AS488:AT488"/>
    <mergeCell ref="AU488:AV488"/>
    <mergeCell ref="AW488:AX488"/>
    <mergeCell ref="AY488:AZ488"/>
    <mergeCell ref="BA488:BB488"/>
    <mergeCell ref="B491:C491"/>
    <mergeCell ref="D491:F491"/>
    <mergeCell ref="G491:H491"/>
    <mergeCell ref="K491:L491"/>
    <mergeCell ref="M491:N491"/>
    <mergeCell ref="O491:P491"/>
    <mergeCell ref="Q491:R491"/>
    <mergeCell ref="S491:T491"/>
    <mergeCell ref="U491:V491"/>
    <mergeCell ref="W491:X491"/>
    <mergeCell ref="Y491:Z491"/>
    <mergeCell ref="AA491:AB491"/>
    <mergeCell ref="AC491:AD491"/>
    <mergeCell ref="AE491:AF491"/>
    <mergeCell ref="AG491:AH491"/>
    <mergeCell ref="AI491:AJ491"/>
    <mergeCell ref="AW489:AX489"/>
    <mergeCell ref="AY489:AZ489"/>
    <mergeCell ref="BA489:BB489"/>
    <mergeCell ref="BC489:BD489"/>
    <mergeCell ref="BE489:BF489"/>
    <mergeCell ref="BG489:BH489"/>
    <mergeCell ref="BI489:BJ489"/>
    <mergeCell ref="BK489:BL489"/>
    <mergeCell ref="BM489:BN489"/>
    <mergeCell ref="BO489:BQ489"/>
    <mergeCell ref="BS489:BT489"/>
    <mergeCell ref="BU489:CA489"/>
    <mergeCell ref="CB489:CH489"/>
    <mergeCell ref="B490:C490"/>
    <mergeCell ref="D490:F490"/>
    <mergeCell ref="G490:H490"/>
    <mergeCell ref="K490:L490"/>
    <mergeCell ref="M490:N490"/>
    <mergeCell ref="O490:P490"/>
    <mergeCell ref="Q490:R490"/>
    <mergeCell ref="S490:T490"/>
    <mergeCell ref="U490:V490"/>
    <mergeCell ref="W490:X490"/>
    <mergeCell ref="Y490:Z490"/>
    <mergeCell ref="AA490:AB490"/>
    <mergeCell ref="AC490:AD490"/>
    <mergeCell ref="AE490:AF490"/>
    <mergeCell ref="AG490:AH490"/>
    <mergeCell ref="AI490:AJ490"/>
    <mergeCell ref="AK490:AL490"/>
    <mergeCell ref="AM490:AN490"/>
    <mergeCell ref="AO490:AP490"/>
    <mergeCell ref="AK491:AL491"/>
    <mergeCell ref="AM491:AN491"/>
    <mergeCell ref="AO491:AP491"/>
    <mergeCell ref="AQ491:AR491"/>
    <mergeCell ref="AS491:AT491"/>
    <mergeCell ref="AU491:AV491"/>
    <mergeCell ref="AW491:AX491"/>
    <mergeCell ref="AY491:AZ491"/>
    <mergeCell ref="BA491:BB491"/>
    <mergeCell ref="BC491:BD491"/>
    <mergeCell ref="BE491:BF491"/>
    <mergeCell ref="BG491:BH491"/>
    <mergeCell ref="BI491:BJ491"/>
    <mergeCell ref="BK491:BL491"/>
    <mergeCell ref="BM491:BN491"/>
    <mergeCell ref="BO491:BQ491"/>
    <mergeCell ref="BS491:BT491"/>
    <mergeCell ref="AQ490:AR490"/>
    <mergeCell ref="AS490:AT490"/>
    <mergeCell ref="AU490:AV490"/>
    <mergeCell ref="AW490:AX490"/>
    <mergeCell ref="AY490:AZ490"/>
    <mergeCell ref="BA490:BB490"/>
    <mergeCell ref="BC490:BD490"/>
    <mergeCell ref="BE490:BF490"/>
    <mergeCell ref="BG490:BH490"/>
    <mergeCell ref="BI490:BJ490"/>
    <mergeCell ref="BK490:BL490"/>
    <mergeCell ref="BM490:BN490"/>
    <mergeCell ref="BO490:BQ490"/>
    <mergeCell ref="BS490:BT490"/>
    <mergeCell ref="BU490:CA490"/>
    <mergeCell ref="CB490:CH490"/>
    <mergeCell ref="BM492:BN492"/>
    <mergeCell ref="BO492:BQ492"/>
    <mergeCell ref="BS492:BT492"/>
    <mergeCell ref="BU492:CA492"/>
    <mergeCell ref="CB492:CH492"/>
    <mergeCell ref="B493:C493"/>
    <mergeCell ref="D493:F493"/>
    <mergeCell ref="G493:H493"/>
    <mergeCell ref="K493:L493"/>
    <mergeCell ref="M493:N493"/>
    <mergeCell ref="O493:P493"/>
    <mergeCell ref="Q493:R493"/>
    <mergeCell ref="S493:T493"/>
    <mergeCell ref="U493:V493"/>
    <mergeCell ref="W493:X493"/>
    <mergeCell ref="Y493:Z493"/>
    <mergeCell ref="AA493:AB493"/>
    <mergeCell ref="AC493:AD493"/>
    <mergeCell ref="AE493:AF493"/>
    <mergeCell ref="AG493:AH493"/>
    <mergeCell ref="AI493:AJ493"/>
    <mergeCell ref="AK493:AL493"/>
    <mergeCell ref="AM493:AN493"/>
    <mergeCell ref="AO493:AP493"/>
    <mergeCell ref="AQ493:AR493"/>
    <mergeCell ref="AS493:AT493"/>
    <mergeCell ref="AU493:AV493"/>
    <mergeCell ref="AW493:AX493"/>
    <mergeCell ref="AY493:AZ493"/>
    <mergeCell ref="BA493:BB493"/>
    <mergeCell ref="BC493:BD493"/>
    <mergeCell ref="BE493:BF493"/>
    <mergeCell ref="BU491:CA491"/>
    <mergeCell ref="CB491:CH491"/>
    <mergeCell ref="B492:C492"/>
    <mergeCell ref="D492:F492"/>
    <mergeCell ref="G492:H492"/>
    <mergeCell ref="K492:L492"/>
    <mergeCell ref="M492:N492"/>
    <mergeCell ref="O492:P492"/>
    <mergeCell ref="Q492:R492"/>
    <mergeCell ref="S492:T492"/>
    <mergeCell ref="U492:V492"/>
    <mergeCell ref="W492:X492"/>
    <mergeCell ref="Y492:Z492"/>
    <mergeCell ref="AA492:AB492"/>
    <mergeCell ref="AC492:AD492"/>
    <mergeCell ref="AE492:AF492"/>
    <mergeCell ref="AG492:AH492"/>
    <mergeCell ref="AI492:AJ492"/>
    <mergeCell ref="AK492:AL492"/>
    <mergeCell ref="AM492:AN492"/>
    <mergeCell ref="AO492:AP492"/>
    <mergeCell ref="AQ492:AR492"/>
    <mergeCell ref="AS492:AT492"/>
    <mergeCell ref="AU492:AV492"/>
    <mergeCell ref="AW492:AX492"/>
    <mergeCell ref="AY492:AZ492"/>
    <mergeCell ref="BA492:BB492"/>
    <mergeCell ref="BC492:BD492"/>
    <mergeCell ref="BE492:BF492"/>
    <mergeCell ref="BG492:BH492"/>
    <mergeCell ref="BI492:BJ492"/>
    <mergeCell ref="BK492:BL492"/>
    <mergeCell ref="BA494:BB494"/>
    <mergeCell ref="BC494:BD494"/>
    <mergeCell ref="BE494:BF494"/>
    <mergeCell ref="BG494:BH494"/>
    <mergeCell ref="BI494:BJ494"/>
    <mergeCell ref="BK494:BL494"/>
    <mergeCell ref="BM494:BN494"/>
    <mergeCell ref="BO494:BQ494"/>
    <mergeCell ref="BS494:BT494"/>
    <mergeCell ref="BU494:CA494"/>
    <mergeCell ref="CB494:CH494"/>
    <mergeCell ref="B495:C495"/>
    <mergeCell ref="D495:F495"/>
    <mergeCell ref="G495:H495"/>
    <mergeCell ref="K495:L495"/>
    <mergeCell ref="M495:N495"/>
    <mergeCell ref="O495:P495"/>
    <mergeCell ref="Q495:R495"/>
    <mergeCell ref="S495:T495"/>
    <mergeCell ref="U495:V495"/>
    <mergeCell ref="W495:X495"/>
    <mergeCell ref="Y495:Z495"/>
    <mergeCell ref="AA495:AB495"/>
    <mergeCell ref="AC495:AD495"/>
    <mergeCell ref="AE495:AF495"/>
    <mergeCell ref="AG495:AH495"/>
    <mergeCell ref="AI495:AJ495"/>
    <mergeCell ref="AK495:AL495"/>
    <mergeCell ref="AM495:AN495"/>
    <mergeCell ref="AO495:AP495"/>
    <mergeCell ref="AQ495:AR495"/>
    <mergeCell ref="AS495:AT495"/>
    <mergeCell ref="BG493:BH493"/>
    <mergeCell ref="BI493:BJ493"/>
    <mergeCell ref="BK493:BL493"/>
    <mergeCell ref="BM493:BN493"/>
    <mergeCell ref="BO493:BQ493"/>
    <mergeCell ref="BS493:BT493"/>
    <mergeCell ref="BU493:CA493"/>
    <mergeCell ref="CB493:CH493"/>
    <mergeCell ref="B494:C494"/>
    <mergeCell ref="D494:F494"/>
    <mergeCell ref="G494:H494"/>
    <mergeCell ref="K494:L494"/>
    <mergeCell ref="M494:N494"/>
    <mergeCell ref="O494:P494"/>
    <mergeCell ref="Q494:R494"/>
    <mergeCell ref="S494:T494"/>
    <mergeCell ref="U494:V494"/>
    <mergeCell ref="W494:X494"/>
    <mergeCell ref="Y494:Z494"/>
    <mergeCell ref="AA494:AB494"/>
    <mergeCell ref="AC494:AD494"/>
    <mergeCell ref="AE494:AF494"/>
    <mergeCell ref="AG494:AH494"/>
    <mergeCell ref="AI494:AJ494"/>
    <mergeCell ref="AK494:AL494"/>
    <mergeCell ref="AM494:AN494"/>
    <mergeCell ref="AO494:AP494"/>
    <mergeCell ref="AQ494:AR494"/>
    <mergeCell ref="AS494:AT494"/>
    <mergeCell ref="AU494:AV494"/>
    <mergeCell ref="AW494:AX494"/>
    <mergeCell ref="AY494:AZ494"/>
    <mergeCell ref="AO496:AP496"/>
    <mergeCell ref="AQ496:AR496"/>
    <mergeCell ref="AS496:AT496"/>
    <mergeCell ref="AU496:AV496"/>
    <mergeCell ref="AW496:AX496"/>
    <mergeCell ref="AY496:AZ496"/>
    <mergeCell ref="BA496:BB496"/>
    <mergeCell ref="BC496:BD496"/>
    <mergeCell ref="BE496:BF496"/>
    <mergeCell ref="BG496:BH496"/>
    <mergeCell ref="BI496:BJ496"/>
    <mergeCell ref="BK496:BL496"/>
    <mergeCell ref="BM496:BN496"/>
    <mergeCell ref="BO496:BQ496"/>
    <mergeCell ref="BS496:BT496"/>
    <mergeCell ref="BU496:CA496"/>
    <mergeCell ref="CB496:CH496"/>
    <mergeCell ref="AU495:AV495"/>
    <mergeCell ref="AW495:AX495"/>
    <mergeCell ref="AY495:AZ495"/>
    <mergeCell ref="BA495:BB495"/>
    <mergeCell ref="BC495:BD495"/>
    <mergeCell ref="BE495:BF495"/>
    <mergeCell ref="BG495:BH495"/>
    <mergeCell ref="BI495:BJ495"/>
    <mergeCell ref="BK495:BL495"/>
    <mergeCell ref="BM495:BN495"/>
    <mergeCell ref="BO495:BQ495"/>
    <mergeCell ref="BS495:BT495"/>
    <mergeCell ref="BU495:CA495"/>
    <mergeCell ref="CB495:CH495"/>
    <mergeCell ref="B496:C496"/>
    <mergeCell ref="D496:F496"/>
    <mergeCell ref="G496:H496"/>
    <mergeCell ref="K496:L496"/>
    <mergeCell ref="M496:N496"/>
    <mergeCell ref="O496:P496"/>
    <mergeCell ref="Q496:R496"/>
    <mergeCell ref="S496:T496"/>
    <mergeCell ref="U496:V496"/>
    <mergeCell ref="W496:X496"/>
    <mergeCell ref="Y496:Z496"/>
    <mergeCell ref="AA496:AB496"/>
    <mergeCell ref="AC496:AD496"/>
    <mergeCell ref="AE496:AF496"/>
    <mergeCell ref="AG496:AH496"/>
    <mergeCell ref="AI496:AJ496"/>
    <mergeCell ref="AK496:AL496"/>
    <mergeCell ref="AM496:AN496"/>
    <mergeCell ref="AM497:AN497"/>
    <mergeCell ref="AO497:AP497"/>
    <mergeCell ref="AQ497:AR497"/>
    <mergeCell ref="AS497:AT497"/>
    <mergeCell ref="AU497:AV497"/>
    <mergeCell ref="AW497:AX497"/>
    <mergeCell ref="AY497:AZ497"/>
    <mergeCell ref="BA497:BB497"/>
    <mergeCell ref="BC497:BD497"/>
    <mergeCell ref="BE497:BF497"/>
    <mergeCell ref="BG497:BH497"/>
    <mergeCell ref="BI497:BJ497"/>
    <mergeCell ref="BK497:BL497"/>
    <mergeCell ref="BM497:BN497"/>
    <mergeCell ref="BO497:BQ497"/>
    <mergeCell ref="BS497:BT497"/>
    <mergeCell ref="BU497:CA497"/>
    <mergeCell ref="B497:C497"/>
    <mergeCell ref="D497:F497"/>
    <mergeCell ref="G497:H497"/>
    <mergeCell ref="K497:L497"/>
    <mergeCell ref="M497:N497"/>
    <mergeCell ref="O497:P497"/>
    <mergeCell ref="Q497:R497"/>
    <mergeCell ref="S497:T497"/>
    <mergeCell ref="U497:V497"/>
    <mergeCell ref="W497:X497"/>
    <mergeCell ref="Y497:Z497"/>
    <mergeCell ref="AA497:AB497"/>
    <mergeCell ref="AC497:AD497"/>
    <mergeCell ref="AE497:AF497"/>
    <mergeCell ref="AG497:AH497"/>
    <mergeCell ref="AI497:AJ497"/>
    <mergeCell ref="AK497:AL497"/>
    <mergeCell ref="BO498:BQ498"/>
    <mergeCell ref="BS498:BT498"/>
    <mergeCell ref="BU498:CA498"/>
    <mergeCell ref="CB498:CH498"/>
    <mergeCell ref="B499:C499"/>
    <mergeCell ref="D499:F499"/>
    <mergeCell ref="G499:H499"/>
    <mergeCell ref="K499:L499"/>
    <mergeCell ref="M499:N499"/>
    <mergeCell ref="O499:P499"/>
    <mergeCell ref="Q499:R499"/>
    <mergeCell ref="S499:T499"/>
    <mergeCell ref="U499:V499"/>
    <mergeCell ref="W499:X499"/>
    <mergeCell ref="Y499:Z499"/>
    <mergeCell ref="AA499:AB499"/>
    <mergeCell ref="AC499:AD499"/>
    <mergeCell ref="AE499:AF499"/>
    <mergeCell ref="AG499:AH499"/>
    <mergeCell ref="AI499:AJ499"/>
    <mergeCell ref="AK499:AL499"/>
    <mergeCell ref="AM499:AN499"/>
    <mergeCell ref="AO499:AP499"/>
    <mergeCell ref="AQ499:AR499"/>
    <mergeCell ref="AS499:AT499"/>
    <mergeCell ref="AU499:AV499"/>
    <mergeCell ref="AW499:AX499"/>
    <mergeCell ref="AY499:AZ499"/>
    <mergeCell ref="BA499:BB499"/>
    <mergeCell ref="BC499:BD499"/>
    <mergeCell ref="BE499:BF499"/>
    <mergeCell ref="BG499:BH499"/>
    <mergeCell ref="CB497:CH497"/>
    <mergeCell ref="B498:C498"/>
    <mergeCell ref="D498:F498"/>
    <mergeCell ref="G498:H498"/>
    <mergeCell ref="K498:L498"/>
    <mergeCell ref="M498:N498"/>
    <mergeCell ref="O498:P498"/>
    <mergeCell ref="Q498:R498"/>
    <mergeCell ref="S498:T498"/>
    <mergeCell ref="U498:V498"/>
    <mergeCell ref="W498:X498"/>
    <mergeCell ref="Y498:Z498"/>
    <mergeCell ref="AA498:AB498"/>
    <mergeCell ref="AC498:AD498"/>
    <mergeCell ref="AE498:AF498"/>
    <mergeCell ref="AG498:AH498"/>
    <mergeCell ref="AI498:AJ498"/>
    <mergeCell ref="AK498:AL498"/>
    <mergeCell ref="AM498:AN498"/>
    <mergeCell ref="AO498:AP498"/>
    <mergeCell ref="AQ498:AR498"/>
    <mergeCell ref="AS498:AT498"/>
    <mergeCell ref="AU498:AV498"/>
    <mergeCell ref="AW498:AX498"/>
    <mergeCell ref="AY498:AZ498"/>
    <mergeCell ref="BA498:BB498"/>
    <mergeCell ref="BC498:BD498"/>
    <mergeCell ref="BE498:BF498"/>
    <mergeCell ref="BG498:BH498"/>
    <mergeCell ref="BI498:BJ498"/>
    <mergeCell ref="BK498:BL498"/>
    <mergeCell ref="BM498:BN498"/>
    <mergeCell ref="BC500:BD500"/>
    <mergeCell ref="BE500:BF500"/>
    <mergeCell ref="BG500:BH500"/>
    <mergeCell ref="BI500:BJ500"/>
    <mergeCell ref="BK500:BL500"/>
    <mergeCell ref="BM500:BN500"/>
    <mergeCell ref="BO500:BQ500"/>
    <mergeCell ref="BS500:BT500"/>
    <mergeCell ref="BU500:CA500"/>
    <mergeCell ref="CB500:CH500"/>
    <mergeCell ref="B501:C501"/>
    <mergeCell ref="D501:F501"/>
    <mergeCell ref="G501:H501"/>
    <mergeCell ref="K501:L501"/>
    <mergeCell ref="M501:N501"/>
    <mergeCell ref="O501:P501"/>
    <mergeCell ref="Q501:R501"/>
    <mergeCell ref="S501:T501"/>
    <mergeCell ref="U501:V501"/>
    <mergeCell ref="W501:X501"/>
    <mergeCell ref="Y501:Z501"/>
    <mergeCell ref="AA501:AB501"/>
    <mergeCell ref="AC501:AD501"/>
    <mergeCell ref="AE501:AF501"/>
    <mergeCell ref="AG501:AH501"/>
    <mergeCell ref="AI501:AJ501"/>
    <mergeCell ref="AK501:AL501"/>
    <mergeCell ref="AM501:AN501"/>
    <mergeCell ref="AO501:AP501"/>
    <mergeCell ref="AQ501:AR501"/>
    <mergeCell ref="AS501:AT501"/>
    <mergeCell ref="AU501:AV501"/>
    <mergeCell ref="BI499:BJ499"/>
    <mergeCell ref="BK499:BL499"/>
    <mergeCell ref="BM499:BN499"/>
    <mergeCell ref="BO499:BQ499"/>
    <mergeCell ref="BS499:BT499"/>
    <mergeCell ref="BU499:CA499"/>
    <mergeCell ref="CB499:CH499"/>
    <mergeCell ref="B500:C500"/>
    <mergeCell ref="D500:F500"/>
    <mergeCell ref="G500:H500"/>
    <mergeCell ref="K500:L500"/>
    <mergeCell ref="M500:N500"/>
    <mergeCell ref="O500:P500"/>
    <mergeCell ref="Q500:R500"/>
    <mergeCell ref="S500:T500"/>
    <mergeCell ref="U500:V500"/>
    <mergeCell ref="W500:X500"/>
    <mergeCell ref="Y500:Z500"/>
    <mergeCell ref="AA500:AB500"/>
    <mergeCell ref="AC500:AD500"/>
    <mergeCell ref="AE500:AF500"/>
    <mergeCell ref="AG500:AH500"/>
    <mergeCell ref="AI500:AJ500"/>
    <mergeCell ref="AK500:AL500"/>
    <mergeCell ref="AM500:AN500"/>
    <mergeCell ref="AO500:AP500"/>
    <mergeCell ref="AQ500:AR500"/>
    <mergeCell ref="AS500:AT500"/>
    <mergeCell ref="AU500:AV500"/>
    <mergeCell ref="AW500:AX500"/>
    <mergeCell ref="AY500:AZ500"/>
    <mergeCell ref="BA500:BB500"/>
    <mergeCell ref="B503:C503"/>
    <mergeCell ref="D503:F503"/>
    <mergeCell ref="G503:H503"/>
    <mergeCell ref="K503:L503"/>
    <mergeCell ref="M503:N503"/>
    <mergeCell ref="O503:P503"/>
    <mergeCell ref="Q503:R503"/>
    <mergeCell ref="S503:T503"/>
    <mergeCell ref="U503:V503"/>
    <mergeCell ref="W503:X503"/>
    <mergeCell ref="Y503:Z503"/>
    <mergeCell ref="AA503:AB503"/>
    <mergeCell ref="AC503:AD503"/>
    <mergeCell ref="AE503:AF503"/>
    <mergeCell ref="AG503:AH503"/>
    <mergeCell ref="AI503:AJ503"/>
    <mergeCell ref="AW501:AX501"/>
    <mergeCell ref="AY501:AZ501"/>
    <mergeCell ref="BA501:BB501"/>
    <mergeCell ref="BC501:BD501"/>
    <mergeCell ref="BE501:BF501"/>
    <mergeCell ref="BG501:BH501"/>
    <mergeCell ref="BI501:BJ501"/>
    <mergeCell ref="BK501:BL501"/>
    <mergeCell ref="BM501:BN501"/>
    <mergeCell ref="BO501:BQ501"/>
    <mergeCell ref="BS501:BT501"/>
    <mergeCell ref="BU501:CA501"/>
    <mergeCell ref="CB501:CH501"/>
    <mergeCell ref="B502:C502"/>
    <mergeCell ref="D502:F502"/>
    <mergeCell ref="G502:H502"/>
    <mergeCell ref="K502:L502"/>
    <mergeCell ref="M502:N502"/>
    <mergeCell ref="O502:P502"/>
    <mergeCell ref="Q502:R502"/>
    <mergeCell ref="S502:T502"/>
    <mergeCell ref="U502:V502"/>
    <mergeCell ref="W502:X502"/>
    <mergeCell ref="Y502:Z502"/>
    <mergeCell ref="AA502:AB502"/>
    <mergeCell ref="AC502:AD502"/>
    <mergeCell ref="AE502:AF502"/>
    <mergeCell ref="AG502:AH502"/>
    <mergeCell ref="AI502:AJ502"/>
    <mergeCell ref="AK502:AL502"/>
    <mergeCell ref="AM502:AN502"/>
    <mergeCell ref="AO502:AP502"/>
    <mergeCell ref="AK503:AL503"/>
    <mergeCell ref="AM503:AN503"/>
    <mergeCell ref="AO503:AP503"/>
    <mergeCell ref="AQ503:AR503"/>
    <mergeCell ref="AS503:AT503"/>
    <mergeCell ref="AU503:AV503"/>
    <mergeCell ref="AW503:AX503"/>
    <mergeCell ref="AY503:AZ503"/>
    <mergeCell ref="BA503:BB503"/>
    <mergeCell ref="BC503:BD503"/>
    <mergeCell ref="BE503:BF503"/>
    <mergeCell ref="BG503:BH503"/>
    <mergeCell ref="BI503:BJ503"/>
    <mergeCell ref="BK503:BL503"/>
    <mergeCell ref="BM503:BN503"/>
    <mergeCell ref="BO503:BQ503"/>
    <mergeCell ref="BS503:BT503"/>
    <mergeCell ref="AQ502:AR502"/>
    <mergeCell ref="AS502:AT502"/>
    <mergeCell ref="AU502:AV502"/>
    <mergeCell ref="AW502:AX502"/>
    <mergeCell ref="AY502:AZ502"/>
    <mergeCell ref="BA502:BB502"/>
    <mergeCell ref="BC502:BD502"/>
    <mergeCell ref="BE502:BF502"/>
    <mergeCell ref="BG502:BH502"/>
    <mergeCell ref="BI502:BJ502"/>
    <mergeCell ref="BK502:BL502"/>
    <mergeCell ref="BM502:BN502"/>
    <mergeCell ref="BO502:BQ502"/>
    <mergeCell ref="BS502:BT502"/>
    <mergeCell ref="BU502:CA502"/>
    <mergeCell ref="CB502:CH502"/>
    <mergeCell ref="BM504:BN504"/>
    <mergeCell ref="BO504:BQ504"/>
    <mergeCell ref="BS504:BT504"/>
    <mergeCell ref="BU504:CA504"/>
    <mergeCell ref="CB504:CH504"/>
    <mergeCell ref="B505:C505"/>
    <mergeCell ref="D505:F505"/>
    <mergeCell ref="G505:H505"/>
    <mergeCell ref="K505:L505"/>
    <mergeCell ref="M505:N505"/>
    <mergeCell ref="O505:P505"/>
    <mergeCell ref="Q505:R505"/>
    <mergeCell ref="S505:T505"/>
    <mergeCell ref="U505:V505"/>
    <mergeCell ref="W505:X505"/>
    <mergeCell ref="Y505:Z505"/>
    <mergeCell ref="AA505:AB505"/>
    <mergeCell ref="AC505:AD505"/>
    <mergeCell ref="AE505:AF505"/>
    <mergeCell ref="AG505:AH505"/>
    <mergeCell ref="AI505:AJ505"/>
    <mergeCell ref="AK505:AL505"/>
    <mergeCell ref="AM505:AN505"/>
    <mergeCell ref="AO505:AP505"/>
    <mergeCell ref="AQ505:AR505"/>
    <mergeCell ref="AS505:AT505"/>
    <mergeCell ref="AU505:AV505"/>
    <mergeCell ref="AW505:AX505"/>
    <mergeCell ref="AY505:AZ505"/>
    <mergeCell ref="BA505:BB505"/>
    <mergeCell ref="BC505:BD505"/>
    <mergeCell ref="BE505:BF505"/>
    <mergeCell ref="BU503:CA503"/>
    <mergeCell ref="CB503:CH503"/>
    <mergeCell ref="B504:C504"/>
    <mergeCell ref="D504:F504"/>
    <mergeCell ref="G504:H504"/>
    <mergeCell ref="K504:L504"/>
    <mergeCell ref="M504:N504"/>
    <mergeCell ref="O504:P504"/>
    <mergeCell ref="Q504:R504"/>
    <mergeCell ref="S504:T504"/>
    <mergeCell ref="U504:V504"/>
    <mergeCell ref="W504:X504"/>
    <mergeCell ref="Y504:Z504"/>
    <mergeCell ref="AA504:AB504"/>
    <mergeCell ref="AC504:AD504"/>
    <mergeCell ref="AE504:AF504"/>
    <mergeCell ref="AG504:AH504"/>
    <mergeCell ref="AI504:AJ504"/>
    <mergeCell ref="AK504:AL504"/>
    <mergeCell ref="AM504:AN504"/>
    <mergeCell ref="AO504:AP504"/>
    <mergeCell ref="AQ504:AR504"/>
    <mergeCell ref="AS504:AT504"/>
    <mergeCell ref="AU504:AV504"/>
    <mergeCell ref="AW504:AX504"/>
    <mergeCell ref="AY504:AZ504"/>
    <mergeCell ref="BA504:BB504"/>
    <mergeCell ref="BC504:BD504"/>
    <mergeCell ref="BE504:BF504"/>
    <mergeCell ref="BG504:BH504"/>
    <mergeCell ref="BI504:BJ504"/>
    <mergeCell ref="BK504:BL504"/>
    <mergeCell ref="BA506:BB506"/>
    <mergeCell ref="BC506:BD506"/>
    <mergeCell ref="BE506:BF506"/>
    <mergeCell ref="BG506:BH506"/>
    <mergeCell ref="BI506:BJ506"/>
    <mergeCell ref="BK506:BL506"/>
    <mergeCell ref="BM506:BN506"/>
    <mergeCell ref="BO506:BQ506"/>
    <mergeCell ref="BS506:BT506"/>
    <mergeCell ref="BU506:CA506"/>
    <mergeCell ref="CB506:CH506"/>
    <mergeCell ref="B507:C507"/>
    <mergeCell ref="D507:F507"/>
    <mergeCell ref="G507:H507"/>
    <mergeCell ref="K507:L507"/>
    <mergeCell ref="M507:N507"/>
    <mergeCell ref="O507:P507"/>
    <mergeCell ref="Q507:R507"/>
    <mergeCell ref="S507:T507"/>
    <mergeCell ref="U507:V507"/>
    <mergeCell ref="W507:X507"/>
    <mergeCell ref="Y507:Z507"/>
    <mergeCell ref="AA507:AB507"/>
    <mergeCell ref="AC507:AD507"/>
    <mergeCell ref="AE507:AF507"/>
    <mergeCell ref="AG507:AH507"/>
    <mergeCell ref="AI507:AJ507"/>
    <mergeCell ref="AK507:AL507"/>
    <mergeCell ref="AM507:AN507"/>
    <mergeCell ref="AO507:AP507"/>
    <mergeCell ref="AQ507:AR507"/>
    <mergeCell ref="AS507:AT507"/>
    <mergeCell ref="BG505:BH505"/>
    <mergeCell ref="BI505:BJ505"/>
    <mergeCell ref="BK505:BL505"/>
    <mergeCell ref="BM505:BN505"/>
    <mergeCell ref="BO505:BQ505"/>
    <mergeCell ref="BS505:BT505"/>
    <mergeCell ref="BU505:CA505"/>
    <mergeCell ref="CB505:CH505"/>
    <mergeCell ref="B506:C506"/>
    <mergeCell ref="D506:F506"/>
    <mergeCell ref="G506:H506"/>
    <mergeCell ref="K506:L506"/>
    <mergeCell ref="M506:N506"/>
    <mergeCell ref="O506:P506"/>
    <mergeCell ref="Q506:R506"/>
    <mergeCell ref="S506:T506"/>
    <mergeCell ref="U506:V506"/>
    <mergeCell ref="W506:X506"/>
    <mergeCell ref="Y506:Z506"/>
    <mergeCell ref="AA506:AB506"/>
    <mergeCell ref="AC506:AD506"/>
    <mergeCell ref="AE506:AF506"/>
    <mergeCell ref="AG506:AH506"/>
    <mergeCell ref="AI506:AJ506"/>
    <mergeCell ref="AK506:AL506"/>
    <mergeCell ref="AM506:AN506"/>
    <mergeCell ref="AO506:AP506"/>
    <mergeCell ref="AQ506:AR506"/>
    <mergeCell ref="AS506:AT506"/>
    <mergeCell ref="AU506:AV506"/>
    <mergeCell ref="AW506:AX506"/>
    <mergeCell ref="AY506:AZ506"/>
    <mergeCell ref="AO508:AP508"/>
    <mergeCell ref="AQ508:AR508"/>
    <mergeCell ref="AS508:AT508"/>
    <mergeCell ref="AU508:AV508"/>
    <mergeCell ref="AW508:AX508"/>
    <mergeCell ref="AY508:AZ508"/>
    <mergeCell ref="BA508:BB508"/>
    <mergeCell ref="BC508:BD508"/>
    <mergeCell ref="BE508:BF508"/>
    <mergeCell ref="BG508:BH508"/>
    <mergeCell ref="BI508:BJ508"/>
    <mergeCell ref="BK508:BL508"/>
    <mergeCell ref="BM508:BN508"/>
    <mergeCell ref="BO508:BQ508"/>
    <mergeCell ref="BS508:BT508"/>
    <mergeCell ref="BU508:CA508"/>
    <mergeCell ref="CB508:CH508"/>
    <mergeCell ref="AU507:AV507"/>
    <mergeCell ref="AW507:AX507"/>
    <mergeCell ref="AY507:AZ507"/>
    <mergeCell ref="BA507:BB507"/>
    <mergeCell ref="BC507:BD507"/>
    <mergeCell ref="BE507:BF507"/>
    <mergeCell ref="BG507:BH507"/>
    <mergeCell ref="BI507:BJ507"/>
    <mergeCell ref="BK507:BL507"/>
    <mergeCell ref="BM507:BN507"/>
    <mergeCell ref="BO507:BQ507"/>
    <mergeCell ref="BS507:BT507"/>
    <mergeCell ref="BU507:CA507"/>
    <mergeCell ref="CB507:CH507"/>
    <mergeCell ref="B508:C508"/>
    <mergeCell ref="D508:F508"/>
    <mergeCell ref="G508:H508"/>
    <mergeCell ref="K508:L508"/>
    <mergeCell ref="M508:N508"/>
    <mergeCell ref="O508:P508"/>
    <mergeCell ref="Q508:R508"/>
    <mergeCell ref="S508:T508"/>
    <mergeCell ref="U508:V508"/>
    <mergeCell ref="W508:X508"/>
    <mergeCell ref="Y508:Z508"/>
    <mergeCell ref="AA508:AB508"/>
    <mergeCell ref="AC508:AD508"/>
    <mergeCell ref="AE508:AF508"/>
    <mergeCell ref="AG508:AH508"/>
    <mergeCell ref="AI508:AJ508"/>
    <mergeCell ref="AK508:AL508"/>
    <mergeCell ref="AM508:AN508"/>
    <mergeCell ref="AM509:AN509"/>
    <mergeCell ref="AO509:AP509"/>
    <mergeCell ref="AQ509:AR509"/>
    <mergeCell ref="AS509:AT509"/>
    <mergeCell ref="AU509:AV509"/>
    <mergeCell ref="AW509:AX509"/>
    <mergeCell ref="AY509:AZ509"/>
    <mergeCell ref="BA509:BB509"/>
    <mergeCell ref="BC509:BD509"/>
    <mergeCell ref="BE509:BF509"/>
    <mergeCell ref="BG509:BH509"/>
    <mergeCell ref="BI509:BJ509"/>
    <mergeCell ref="BK509:BL509"/>
    <mergeCell ref="BM509:BN509"/>
    <mergeCell ref="BO509:BQ509"/>
    <mergeCell ref="BS509:BT509"/>
    <mergeCell ref="BU509:CA509"/>
    <mergeCell ref="B509:C509"/>
    <mergeCell ref="D509:F509"/>
    <mergeCell ref="G509:H509"/>
    <mergeCell ref="K509:L509"/>
    <mergeCell ref="M509:N509"/>
    <mergeCell ref="O509:P509"/>
    <mergeCell ref="Q509:R509"/>
    <mergeCell ref="S509:T509"/>
    <mergeCell ref="U509:V509"/>
    <mergeCell ref="W509:X509"/>
    <mergeCell ref="Y509:Z509"/>
    <mergeCell ref="AA509:AB509"/>
    <mergeCell ref="AC509:AD509"/>
    <mergeCell ref="AE509:AF509"/>
    <mergeCell ref="AG509:AH509"/>
    <mergeCell ref="AI509:AJ509"/>
    <mergeCell ref="AK509:AL509"/>
    <mergeCell ref="BO510:BQ510"/>
    <mergeCell ref="BS510:BT510"/>
    <mergeCell ref="BU510:CA510"/>
    <mergeCell ref="CB510:CH510"/>
    <mergeCell ref="B511:C511"/>
    <mergeCell ref="D511:F511"/>
    <mergeCell ref="G511:H511"/>
    <mergeCell ref="K511:L511"/>
    <mergeCell ref="M511:N511"/>
    <mergeCell ref="O511:P511"/>
    <mergeCell ref="Q511:R511"/>
    <mergeCell ref="S511:T511"/>
    <mergeCell ref="U511:V511"/>
    <mergeCell ref="W511:X511"/>
    <mergeCell ref="Y511:Z511"/>
    <mergeCell ref="AA511:AB511"/>
    <mergeCell ref="AC511:AD511"/>
    <mergeCell ref="AE511:AF511"/>
    <mergeCell ref="AG511:AH511"/>
    <mergeCell ref="AI511:AJ511"/>
    <mergeCell ref="AK511:AL511"/>
    <mergeCell ref="AM511:AN511"/>
    <mergeCell ref="AO511:AP511"/>
    <mergeCell ref="AQ511:AR511"/>
    <mergeCell ref="AS511:AT511"/>
    <mergeCell ref="AU511:AV511"/>
    <mergeCell ref="AW511:AX511"/>
    <mergeCell ref="AY511:AZ511"/>
    <mergeCell ref="BA511:BB511"/>
    <mergeCell ref="BC511:BD511"/>
    <mergeCell ref="BE511:BF511"/>
    <mergeCell ref="BG511:BH511"/>
    <mergeCell ref="CB509:CH509"/>
    <mergeCell ref="B510:C510"/>
    <mergeCell ref="D510:F510"/>
    <mergeCell ref="G510:H510"/>
    <mergeCell ref="K510:L510"/>
    <mergeCell ref="M510:N510"/>
    <mergeCell ref="O510:P510"/>
    <mergeCell ref="Q510:R510"/>
    <mergeCell ref="S510:T510"/>
    <mergeCell ref="U510:V510"/>
    <mergeCell ref="W510:X510"/>
    <mergeCell ref="Y510:Z510"/>
    <mergeCell ref="AA510:AB510"/>
    <mergeCell ref="AC510:AD510"/>
    <mergeCell ref="AE510:AF510"/>
    <mergeCell ref="AG510:AH510"/>
    <mergeCell ref="AI510:AJ510"/>
    <mergeCell ref="AK510:AL510"/>
    <mergeCell ref="AM510:AN510"/>
    <mergeCell ref="AO510:AP510"/>
    <mergeCell ref="AQ510:AR510"/>
    <mergeCell ref="AS510:AT510"/>
    <mergeCell ref="AU510:AV510"/>
    <mergeCell ref="AW510:AX510"/>
    <mergeCell ref="AY510:AZ510"/>
    <mergeCell ref="BA510:BB510"/>
    <mergeCell ref="BC510:BD510"/>
    <mergeCell ref="BE510:BF510"/>
    <mergeCell ref="BG510:BH510"/>
    <mergeCell ref="BI510:BJ510"/>
    <mergeCell ref="BK510:BL510"/>
    <mergeCell ref="BM510:BN510"/>
    <mergeCell ref="BC512:BD512"/>
    <mergeCell ref="BE512:BF512"/>
    <mergeCell ref="BG512:BH512"/>
    <mergeCell ref="BI512:BJ512"/>
    <mergeCell ref="BK512:BL512"/>
    <mergeCell ref="BM512:BN512"/>
    <mergeCell ref="BO512:BQ512"/>
    <mergeCell ref="BS512:BT512"/>
    <mergeCell ref="BU512:CA512"/>
    <mergeCell ref="CB512:CH512"/>
    <mergeCell ref="B513:C513"/>
    <mergeCell ref="D513:F513"/>
    <mergeCell ref="G513:H513"/>
    <mergeCell ref="K513:L513"/>
    <mergeCell ref="M513:N513"/>
    <mergeCell ref="O513:P513"/>
    <mergeCell ref="Q513:R513"/>
    <mergeCell ref="S513:T513"/>
    <mergeCell ref="U513:V513"/>
    <mergeCell ref="W513:X513"/>
    <mergeCell ref="Y513:Z513"/>
    <mergeCell ref="AA513:AB513"/>
    <mergeCell ref="AC513:AD513"/>
    <mergeCell ref="AE513:AF513"/>
    <mergeCell ref="AG513:AH513"/>
    <mergeCell ref="AI513:AJ513"/>
    <mergeCell ref="AK513:AL513"/>
    <mergeCell ref="AM513:AN513"/>
    <mergeCell ref="AO513:AP513"/>
    <mergeCell ref="AQ513:AR513"/>
    <mergeCell ref="AS513:AT513"/>
    <mergeCell ref="AU513:AV513"/>
    <mergeCell ref="BI511:BJ511"/>
    <mergeCell ref="BK511:BL511"/>
    <mergeCell ref="BM511:BN511"/>
    <mergeCell ref="BO511:BQ511"/>
    <mergeCell ref="BS511:BT511"/>
    <mergeCell ref="BU511:CA511"/>
    <mergeCell ref="CB511:CH511"/>
    <mergeCell ref="B512:C512"/>
    <mergeCell ref="D512:F512"/>
    <mergeCell ref="G512:H512"/>
    <mergeCell ref="K512:L512"/>
    <mergeCell ref="M512:N512"/>
    <mergeCell ref="O512:P512"/>
    <mergeCell ref="Q512:R512"/>
    <mergeCell ref="S512:T512"/>
    <mergeCell ref="U512:V512"/>
    <mergeCell ref="W512:X512"/>
    <mergeCell ref="Y512:Z512"/>
    <mergeCell ref="AA512:AB512"/>
    <mergeCell ref="AC512:AD512"/>
    <mergeCell ref="AE512:AF512"/>
    <mergeCell ref="AG512:AH512"/>
    <mergeCell ref="AI512:AJ512"/>
    <mergeCell ref="AK512:AL512"/>
    <mergeCell ref="AM512:AN512"/>
    <mergeCell ref="AO512:AP512"/>
    <mergeCell ref="AQ512:AR512"/>
    <mergeCell ref="AS512:AT512"/>
    <mergeCell ref="AU512:AV512"/>
    <mergeCell ref="AW512:AX512"/>
    <mergeCell ref="AY512:AZ512"/>
    <mergeCell ref="BA512:BB512"/>
    <mergeCell ref="B515:C515"/>
    <mergeCell ref="D515:F515"/>
    <mergeCell ref="G515:H515"/>
    <mergeCell ref="K515:L515"/>
    <mergeCell ref="M515:N515"/>
    <mergeCell ref="O515:P515"/>
    <mergeCell ref="Q515:R515"/>
    <mergeCell ref="S515:T515"/>
    <mergeCell ref="U515:V515"/>
    <mergeCell ref="W515:X515"/>
    <mergeCell ref="Y515:Z515"/>
    <mergeCell ref="AA515:AB515"/>
    <mergeCell ref="AC515:AD515"/>
    <mergeCell ref="AE515:AF515"/>
    <mergeCell ref="AG515:AH515"/>
    <mergeCell ref="AI515:AJ515"/>
    <mergeCell ref="AW513:AX513"/>
    <mergeCell ref="AY513:AZ513"/>
    <mergeCell ref="BA513:BB513"/>
    <mergeCell ref="BC513:BD513"/>
    <mergeCell ref="BE513:BF513"/>
    <mergeCell ref="BG513:BH513"/>
    <mergeCell ref="BI513:BJ513"/>
    <mergeCell ref="BK513:BL513"/>
    <mergeCell ref="BM513:BN513"/>
    <mergeCell ref="BO513:BQ513"/>
    <mergeCell ref="BS513:BT513"/>
    <mergeCell ref="BU513:CA513"/>
    <mergeCell ref="CB513:CH513"/>
    <mergeCell ref="B514:C514"/>
    <mergeCell ref="D514:F514"/>
    <mergeCell ref="G514:H514"/>
    <mergeCell ref="K514:L514"/>
    <mergeCell ref="M514:N514"/>
    <mergeCell ref="O514:P514"/>
    <mergeCell ref="Q514:R514"/>
    <mergeCell ref="S514:T514"/>
    <mergeCell ref="U514:V514"/>
    <mergeCell ref="W514:X514"/>
    <mergeCell ref="Y514:Z514"/>
    <mergeCell ref="AA514:AB514"/>
    <mergeCell ref="AC514:AD514"/>
    <mergeCell ref="AE514:AF514"/>
    <mergeCell ref="AG514:AH514"/>
    <mergeCell ref="AI514:AJ514"/>
    <mergeCell ref="AK514:AL514"/>
    <mergeCell ref="AM514:AN514"/>
    <mergeCell ref="AO514:AP514"/>
    <mergeCell ref="AK515:AL515"/>
    <mergeCell ref="AM515:AN515"/>
    <mergeCell ref="AO515:AP515"/>
    <mergeCell ref="AQ515:AR515"/>
    <mergeCell ref="AS515:AT515"/>
    <mergeCell ref="AU515:AV515"/>
    <mergeCell ref="AW515:AX515"/>
    <mergeCell ref="AY515:AZ515"/>
    <mergeCell ref="BA515:BB515"/>
    <mergeCell ref="BC515:BD515"/>
    <mergeCell ref="BE515:BF515"/>
    <mergeCell ref="BG515:BH515"/>
    <mergeCell ref="BI515:BJ515"/>
    <mergeCell ref="BK515:BL515"/>
    <mergeCell ref="BM515:BN515"/>
    <mergeCell ref="BO515:BQ515"/>
    <mergeCell ref="BS515:BT515"/>
    <mergeCell ref="AQ514:AR514"/>
    <mergeCell ref="AS514:AT514"/>
    <mergeCell ref="AU514:AV514"/>
    <mergeCell ref="AW514:AX514"/>
    <mergeCell ref="AY514:AZ514"/>
    <mergeCell ref="BA514:BB514"/>
    <mergeCell ref="BC514:BD514"/>
    <mergeCell ref="BE514:BF514"/>
    <mergeCell ref="BG514:BH514"/>
    <mergeCell ref="BI514:BJ514"/>
    <mergeCell ref="BK514:BL514"/>
    <mergeCell ref="BM514:BN514"/>
    <mergeCell ref="BO514:BQ514"/>
    <mergeCell ref="BS514:BT514"/>
    <mergeCell ref="BU514:CA514"/>
    <mergeCell ref="CB514:CH514"/>
    <mergeCell ref="BM516:BN516"/>
    <mergeCell ref="BO516:BQ516"/>
    <mergeCell ref="BS516:BT516"/>
    <mergeCell ref="BU516:CA516"/>
    <mergeCell ref="CB516:CH516"/>
    <mergeCell ref="B517:C517"/>
    <mergeCell ref="D517:F517"/>
    <mergeCell ref="G517:H517"/>
    <mergeCell ref="K517:L517"/>
    <mergeCell ref="M517:N517"/>
    <mergeCell ref="O517:P517"/>
    <mergeCell ref="Q517:R517"/>
    <mergeCell ref="S517:T517"/>
    <mergeCell ref="U517:V517"/>
    <mergeCell ref="W517:X517"/>
    <mergeCell ref="Y517:Z517"/>
    <mergeCell ref="AA517:AB517"/>
    <mergeCell ref="AC517:AD517"/>
    <mergeCell ref="AE517:AF517"/>
    <mergeCell ref="AG517:AH517"/>
    <mergeCell ref="AI517:AJ517"/>
    <mergeCell ref="AK517:AL517"/>
    <mergeCell ref="AM517:AN517"/>
    <mergeCell ref="AO517:AP517"/>
    <mergeCell ref="AQ517:AR517"/>
    <mergeCell ref="AS517:AT517"/>
    <mergeCell ref="AU517:AV517"/>
    <mergeCell ref="AW517:AX517"/>
    <mergeCell ref="AY517:AZ517"/>
    <mergeCell ref="BA517:BB517"/>
    <mergeCell ref="BC517:BD517"/>
    <mergeCell ref="BE517:BF517"/>
    <mergeCell ref="BU515:CA515"/>
    <mergeCell ref="CB515:CH515"/>
    <mergeCell ref="B516:C516"/>
    <mergeCell ref="D516:F516"/>
    <mergeCell ref="G516:H516"/>
    <mergeCell ref="K516:L516"/>
    <mergeCell ref="M516:N516"/>
    <mergeCell ref="O516:P516"/>
    <mergeCell ref="Q516:R516"/>
    <mergeCell ref="S516:T516"/>
    <mergeCell ref="U516:V516"/>
    <mergeCell ref="W516:X516"/>
    <mergeCell ref="Y516:Z516"/>
    <mergeCell ref="AA516:AB516"/>
    <mergeCell ref="AC516:AD516"/>
    <mergeCell ref="AE516:AF516"/>
    <mergeCell ref="AG516:AH516"/>
    <mergeCell ref="AI516:AJ516"/>
    <mergeCell ref="AK516:AL516"/>
    <mergeCell ref="AM516:AN516"/>
    <mergeCell ref="AO516:AP516"/>
    <mergeCell ref="AQ516:AR516"/>
    <mergeCell ref="AS516:AT516"/>
    <mergeCell ref="AU516:AV516"/>
    <mergeCell ref="AW516:AX516"/>
    <mergeCell ref="AY516:AZ516"/>
    <mergeCell ref="BA516:BB516"/>
    <mergeCell ref="BC516:BD516"/>
    <mergeCell ref="BE516:BF516"/>
    <mergeCell ref="BG516:BH516"/>
    <mergeCell ref="BI516:BJ516"/>
    <mergeCell ref="BK516:BL516"/>
    <mergeCell ref="BA518:BB518"/>
    <mergeCell ref="BC518:BD518"/>
    <mergeCell ref="BE518:BF518"/>
    <mergeCell ref="BG518:BH518"/>
    <mergeCell ref="BI518:BJ518"/>
    <mergeCell ref="BK518:BL518"/>
    <mergeCell ref="BM518:BN518"/>
    <mergeCell ref="BO518:BQ518"/>
    <mergeCell ref="BS518:BT518"/>
    <mergeCell ref="BU518:CA518"/>
    <mergeCell ref="CB518:CH518"/>
    <mergeCell ref="B519:C519"/>
    <mergeCell ref="D519:F519"/>
    <mergeCell ref="G519:H519"/>
    <mergeCell ref="K519:L519"/>
    <mergeCell ref="M519:N519"/>
    <mergeCell ref="O519:P519"/>
    <mergeCell ref="Q519:R519"/>
    <mergeCell ref="S519:T519"/>
    <mergeCell ref="U519:V519"/>
    <mergeCell ref="W519:X519"/>
    <mergeCell ref="Y519:Z519"/>
    <mergeCell ref="AA519:AB519"/>
    <mergeCell ref="AC519:AD519"/>
    <mergeCell ref="AE519:AF519"/>
    <mergeCell ref="AG519:AH519"/>
    <mergeCell ref="AI519:AJ519"/>
    <mergeCell ref="AK519:AL519"/>
    <mergeCell ref="AM519:AN519"/>
    <mergeCell ref="AO519:AP519"/>
    <mergeCell ref="AQ519:AR519"/>
    <mergeCell ref="AS519:AT519"/>
    <mergeCell ref="BG517:BH517"/>
    <mergeCell ref="BI517:BJ517"/>
    <mergeCell ref="BK517:BL517"/>
    <mergeCell ref="BM517:BN517"/>
    <mergeCell ref="BO517:BQ517"/>
    <mergeCell ref="BS517:BT517"/>
    <mergeCell ref="BU517:CA517"/>
    <mergeCell ref="CB517:CH517"/>
    <mergeCell ref="B518:C518"/>
    <mergeCell ref="D518:F518"/>
    <mergeCell ref="G518:H518"/>
    <mergeCell ref="K518:L518"/>
    <mergeCell ref="M518:N518"/>
    <mergeCell ref="O518:P518"/>
    <mergeCell ref="Q518:R518"/>
    <mergeCell ref="S518:T518"/>
    <mergeCell ref="U518:V518"/>
    <mergeCell ref="W518:X518"/>
    <mergeCell ref="Y518:Z518"/>
    <mergeCell ref="AA518:AB518"/>
    <mergeCell ref="AC518:AD518"/>
    <mergeCell ref="AE518:AF518"/>
    <mergeCell ref="AG518:AH518"/>
    <mergeCell ref="AI518:AJ518"/>
    <mergeCell ref="AK518:AL518"/>
    <mergeCell ref="AM518:AN518"/>
    <mergeCell ref="AO518:AP518"/>
    <mergeCell ref="AQ518:AR518"/>
    <mergeCell ref="AS518:AT518"/>
    <mergeCell ref="AU518:AV518"/>
    <mergeCell ref="AW518:AX518"/>
    <mergeCell ref="AY518:AZ518"/>
    <mergeCell ref="AO520:AP520"/>
    <mergeCell ref="AQ520:AR520"/>
    <mergeCell ref="AS520:AT520"/>
    <mergeCell ref="AU520:AV520"/>
    <mergeCell ref="AW520:AX520"/>
    <mergeCell ref="AY520:AZ520"/>
    <mergeCell ref="BA520:BB520"/>
    <mergeCell ref="BC520:BD520"/>
    <mergeCell ref="BE520:BF520"/>
    <mergeCell ref="BG520:BH520"/>
    <mergeCell ref="BI520:BJ520"/>
    <mergeCell ref="BK520:BL520"/>
    <mergeCell ref="BM520:BN520"/>
    <mergeCell ref="BO520:BQ520"/>
    <mergeCell ref="BS520:BT520"/>
    <mergeCell ref="BU520:CA520"/>
    <mergeCell ref="CB520:CH520"/>
    <mergeCell ref="AU519:AV519"/>
    <mergeCell ref="AW519:AX519"/>
    <mergeCell ref="AY519:AZ519"/>
    <mergeCell ref="BA519:BB519"/>
    <mergeCell ref="BC519:BD519"/>
    <mergeCell ref="BE519:BF519"/>
    <mergeCell ref="BG519:BH519"/>
    <mergeCell ref="BI519:BJ519"/>
    <mergeCell ref="BK519:BL519"/>
    <mergeCell ref="BM519:BN519"/>
    <mergeCell ref="BO519:BQ519"/>
    <mergeCell ref="BS519:BT519"/>
    <mergeCell ref="BU519:CA519"/>
    <mergeCell ref="CB519:CH519"/>
    <mergeCell ref="B520:C520"/>
    <mergeCell ref="D520:F520"/>
    <mergeCell ref="G520:H520"/>
    <mergeCell ref="K520:L520"/>
    <mergeCell ref="M520:N520"/>
    <mergeCell ref="O520:P520"/>
    <mergeCell ref="Q520:R520"/>
    <mergeCell ref="S520:T520"/>
    <mergeCell ref="U520:V520"/>
    <mergeCell ref="W520:X520"/>
    <mergeCell ref="Y520:Z520"/>
    <mergeCell ref="AA520:AB520"/>
    <mergeCell ref="AC520:AD520"/>
    <mergeCell ref="AE520:AF520"/>
    <mergeCell ref="AG520:AH520"/>
    <mergeCell ref="AI520:AJ520"/>
    <mergeCell ref="AK520:AL520"/>
    <mergeCell ref="AM520:AN520"/>
    <mergeCell ref="AM521:AN521"/>
    <mergeCell ref="AO521:AP521"/>
    <mergeCell ref="AQ521:AR521"/>
    <mergeCell ref="AS521:AT521"/>
    <mergeCell ref="AU521:AV521"/>
    <mergeCell ref="AW521:AX521"/>
    <mergeCell ref="AY521:AZ521"/>
    <mergeCell ref="BA521:BB521"/>
    <mergeCell ref="BC521:BD521"/>
    <mergeCell ref="BE521:BF521"/>
    <mergeCell ref="BG521:BH521"/>
    <mergeCell ref="BI521:BJ521"/>
    <mergeCell ref="BK521:BL521"/>
    <mergeCell ref="BM521:BN521"/>
    <mergeCell ref="BO521:BQ521"/>
    <mergeCell ref="BS521:BT521"/>
    <mergeCell ref="BU521:CA521"/>
    <mergeCell ref="B521:C521"/>
    <mergeCell ref="D521:F521"/>
    <mergeCell ref="G521:H521"/>
    <mergeCell ref="K521:L521"/>
    <mergeCell ref="M521:N521"/>
    <mergeCell ref="O521:P521"/>
    <mergeCell ref="Q521:R521"/>
    <mergeCell ref="S521:T521"/>
    <mergeCell ref="U521:V521"/>
    <mergeCell ref="W521:X521"/>
    <mergeCell ref="Y521:Z521"/>
    <mergeCell ref="AA521:AB521"/>
    <mergeCell ref="AC521:AD521"/>
    <mergeCell ref="AE521:AF521"/>
    <mergeCell ref="AG521:AH521"/>
    <mergeCell ref="AI521:AJ521"/>
    <mergeCell ref="AK521:AL521"/>
    <mergeCell ref="BO522:BQ522"/>
    <mergeCell ref="BS522:BT522"/>
    <mergeCell ref="BU522:CA522"/>
    <mergeCell ref="CB522:CH522"/>
    <mergeCell ref="B523:C523"/>
    <mergeCell ref="D523:F523"/>
    <mergeCell ref="G523:H523"/>
    <mergeCell ref="K523:L523"/>
    <mergeCell ref="M523:N523"/>
    <mergeCell ref="O523:P523"/>
    <mergeCell ref="Q523:R523"/>
    <mergeCell ref="S523:T523"/>
    <mergeCell ref="U523:V523"/>
    <mergeCell ref="W523:X523"/>
    <mergeCell ref="Y523:Z523"/>
    <mergeCell ref="AA523:AB523"/>
    <mergeCell ref="AC523:AD523"/>
    <mergeCell ref="AE523:AF523"/>
    <mergeCell ref="AG523:AH523"/>
    <mergeCell ref="AI523:AJ523"/>
    <mergeCell ref="AK523:AL523"/>
    <mergeCell ref="AM523:AN523"/>
    <mergeCell ref="AO523:AP523"/>
    <mergeCell ref="AQ523:AR523"/>
    <mergeCell ref="AS523:AT523"/>
    <mergeCell ref="AU523:AV523"/>
    <mergeCell ref="AW523:AX523"/>
    <mergeCell ref="AY523:AZ523"/>
    <mergeCell ref="BA523:BB523"/>
    <mergeCell ref="BC523:BD523"/>
    <mergeCell ref="BE523:BF523"/>
    <mergeCell ref="BG523:BH523"/>
    <mergeCell ref="CB521:CH521"/>
    <mergeCell ref="B522:C522"/>
    <mergeCell ref="D522:F522"/>
    <mergeCell ref="G522:H522"/>
    <mergeCell ref="K522:L522"/>
    <mergeCell ref="M522:N522"/>
    <mergeCell ref="O522:P522"/>
    <mergeCell ref="Q522:R522"/>
    <mergeCell ref="S522:T522"/>
    <mergeCell ref="U522:V522"/>
    <mergeCell ref="W522:X522"/>
    <mergeCell ref="Y522:Z522"/>
    <mergeCell ref="AA522:AB522"/>
    <mergeCell ref="AC522:AD522"/>
    <mergeCell ref="AE522:AF522"/>
    <mergeCell ref="AG522:AH522"/>
    <mergeCell ref="AI522:AJ522"/>
    <mergeCell ref="AK522:AL522"/>
    <mergeCell ref="AM522:AN522"/>
    <mergeCell ref="AO522:AP522"/>
    <mergeCell ref="AQ522:AR522"/>
    <mergeCell ref="AS522:AT522"/>
    <mergeCell ref="AU522:AV522"/>
    <mergeCell ref="AW522:AX522"/>
    <mergeCell ref="AY522:AZ522"/>
    <mergeCell ref="BA522:BB522"/>
    <mergeCell ref="BC522:BD522"/>
    <mergeCell ref="BE522:BF522"/>
    <mergeCell ref="BG522:BH522"/>
    <mergeCell ref="BI522:BJ522"/>
    <mergeCell ref="BK522:BL522"/>
    <mergeCell ref="BM522:BN522"/>
    <mergeCell ref="BC524:BD524"/>
    <mergeCell ref="BE524:BF524"/>
    <mergeCell ref="BG524:BH524"/>
    <mergeCell ref="BI524:BJ524"/>
    <mergeCell ref="BK524:BL524"/>
    <mergeCell ref="BM524:BN524"/>
    <mergeCell ref="BO524:BQ524"/>
    <mergeCell ref="BS524:BT524"/>
    <mergeCell ref="BU524:CA524"/>
    <mergeCell ref="CB524:CH524"/>
    <mergeCell ref="B525:C525"/>
    <mergeCell ref="D525:F525"/>
    <mergeCell ref="G525:H525"/>
    <mergeCell ref="K525:L525"/>
    <mergeCell ref="M525:N525"/>
    <mergeCell ref="O525:P525"/>
    <mergeCell ref="Q525:R525"/>
    <mergeCell ref="S525:T525"/>
    <mergeCell ref="U525:V525"/>
    <mergeCell ref="W525:X525"/>
    <mergeCell ref="Y525:Z525"/>
    <mergeCell ref="AA525:AB525"/>
    <mergeCell ref="AC525:AD525"/>
    <mergeCell ref="AE525:AF525"/>
    <mergeCell ref="AG525:AH525"/>
    <mergeCell ref="AI525:AJ525"/>
    <mergeCell ref="AK525:AL525"/>
    <mergeCell ref="AM525:AN525"/>
    <mergeCell ref="AO525:AP525"/>
    <mergeCell ref="AQ525:AR525"/>
    <mergeCell ref="AS525:AT525"/>
    <mergeCell ref="AU525:AV525"/>
    <mergeCell ref="BI523:BJ523"/>
    <mergeCell ref="BK523:BL523"/>
    <mergeCell ref="BM523:BN523"/>
    <mergeCell ref="BO523:BQ523"/>
    <mergeCell ref="BS523:BT523"/>
    <mergeCell ref="BU523:CA523"/>
    <mergeCell ref="CB523:CH523"/>
    <mergeCell ref="B524:C524"/>
    <mergeCell ref="D524:F524"/>
    <mergeCell ref="G524:H524"/>
    <mergeCell ref="K524:L524"/>
    <mergeCell ref="M524:N524"/>
    <mergeCell ref="O524:P524"/>
    <mergeCell ref="Q524:R524"/>
    <mergeCell ref="S524:T524"/>
    <mergeCell ref="U524:V524"/>
    <mergeCell ref="W524:X524"/>
    <mergeCell ref="Y524:Z524"/>
    <mergeCell ref="AA524:AB524"/>
    <mergeCell ref="AC524:AD524"/>
    <mergeCell ref="AE524:AF524"/>
    <mergeCell ref="AG524:AH524"/>
    <mergeCell ref="AI524:AJ524"/>
    <mergeCell ref="AK524:AL524"/>
    <mergeCell ref="AM524:AN524"/>
    <mergeCell ref="AO524:AP524"/>
    <mergeCell ref="AQ524:AR524"/>
    <mergeCell ref="AS524:AT524"/>
    <mergeCell ref="AU524:AV524"/>
    <mergeCell ref="AW524:AX524"/>
    <mergeCell ref="AY524:AZ524"/>
    <mergeCell ref="BA524:BB524"/>
    <mergeCell ref="B527:C527"/>
    <mergeCell ref="D527:F527"/>
    <mergeCell ref="G527:H527"/>
    <mergeCell ref="K527:L527"/>
    <mergeCell ref="M527:N527"/>
    <mergeCell ref="O527:P527"/>
    <mergeCell ref="Q527:R527"/>
    <mergeCell ref="S527:T527"/>
    <mergeCell ref="U527:V527"/>
    <mergeCell ref="W527:X527"/>
    <mergeCell ref="Y527:Z527"/>
    <mergeCell ref="AA527:AB527"/>
    <mergeCell ref="AC527:AD527"/>
    <mergeCell ref="AE527:AF527"/>
    <mergeCell ref="AG527:AH527"/>
    <mergeCell ref="AI527:AJ527"/>
    <mergeCell ref="AW525:AX525"/>
    <mergeCell ref="AY525:AZ525"/>
    <mergeCell ref="BA525:BB525"/>
    <mergeCell ref="BC525:BD525"/>
    <mergeCell ref="BE525:BF525"/>
    <mergeCell ref="BG525:BH525"/>
    <mergeCell ref="BI525:BJ525"/>
    <mergeCell ref="BK525:BL525"/>
    <mergeCell ref="BM525:BN525"/>
    <mergeCell ref="BO525:BQ525"/>
    <mergeCell ref="BS525:BT525"/>
    <mergeCell ref="BU525:CA525"/>
    <mergeCell ref="CB525:CH525"/>
    <mergeCell ref="B526:C526"/>
    <mergeCell ref="D526:F526"/>
    <mergeCell ref="G526:H526"/>
    <mergeCell ref="K526:L526"/>
    <mergeCell ref="M526:N526"/>
    <mergeCell ref="O526:P526"/>
    <mergeCell ref="Q526:R526"/>
    <mergeCell ref="S526:T526"/>
    <mergeCell ref="U526:V526"/>
    <mergeCell ref="W526:X526"/>
    <mergeCell ref="Y526:Z526"/>
    <mergeCell ref="AA526:AB526"/>
    <mergeCell ref="AC526:AD526"/>
    <mergeCell ref="AE526:AF526"/>
    <mergeCell ref="AG526:AH526"/>
    <mergeCell ref="AI526:AJ526"/>
    <mergeCell ref="AK526:AL526"/>
    <mergeCell ref="AM526:AN526"/>
    <mergeCell ref="AO526:AP526"/>
    <mergeCell ref="AK527:AL527"/>
    <mergeCell ref="AM527:AN527"/>
    <mergeCell ref="AO527:AP527"/>
    <mergeCell ref="AQ527:AR527"/>
    <mergeCell ref="AS527:AT527"/>
    <mergeCell ref="AU527:AV527"/>
    <mergeCell ref="AW527:AX527"/>
    <mergeCell ref="AY527:AZ527"/>
    <mergeCell ref="BA527:BB527"/>
    <mergeCell ref="BC527:BD527"/>
    <mergeCell ref="BE527:BF527"/>
    <mergeCell ref="BG527:BH527"/>
    <mergeCell ref="BI527:BJ527"/>
    <mergeCell ref="BK527:BL527"/>
    <mergeCell ref="BM527:BN527"/>
    <mergeCell ref="BO527:BQ527"/>
    <mergeCell ref="BS527:BT527"/>
    <mergeCell ref="AQ526:AR526"/>
    <mergeCell ref="AS526:AT526"/>
    <mergeCell ref="AU526:AV526"/>
    <mergeCell ref="AW526:AX526"/>
    <mergeCell ref="AY526:AZ526"/>
    <mergeCell ref="BA526:BB526"/>
    <mergeCell ref="BC526:BD526"/>
    <mergeCell ref="BE526:BF526"/>
    <mergeCell ref="BG526:BH526"/>
    <mergeCell ref="BI526:BJ526"/>
    <mergeCell ref="BK526:BL526"/>
    <mergeCell ref="BM526:BN526"/>
    <mergeCell ref="BO526:BQ526"/>
    <mergeCell ref="BS526:BT526"/>
    <mergeCell ref="BU526:CA526"/>
    <mergeCell ref="CB526:CH526"/>
    <mergeCell ref="BM528:BN528"/>
    <mergeCell ref="BO528:BQ528"/>
    <mergeCell ref="BS528:BT528"/>
    <mergeCell ref="BU528:CA528"/>
    <mergeCell ref="CB528:CH528"/>
    <mergeCell ref="B529:C529"/>
    <mergeCell ref="D529:F529"/>
    <mergeCell ref="G529:H529"/>
    <mergeCell ref="K529:L529"/>
    <mergeCell ref="M529:N529"/>
    <mergeCell ref="O529:P529"/>
    <mergeCell ref="Q529:R529"/>
    <mergeCell ref="S529:T529"/>
    <mergeCell ref="U529:V529"/>
    <mergeCell ref="W529:X529"/>
    <mergeCell ref="Y529:Z529"/>
    <mergeCell ref="AA529:AB529"/>
    <mergeCell ref="AC529:AD529"/>
    <mergeCell ref="AE529:AF529"/>
    <mergeCell ref="AG529:AH529"/>
    <mergeCell ref="AI529:AJ529"/>
    <mergeCell ref="AK529:AL529"/>
    <mergeCell ref="AM529:AN529"/>
    <mergeCell ref="AO529:AP529"/>
    <mergeCell ref="AQ529:AR529"/>
    <mergeCell ref="AS529:AT529"/>
    <mergeCell ref="AU529:AV529"/>
    <mergeCell ref="AW529:AX529"/>
    <mergeCell ref="AY529:AZ529"/>
    <mergeCell ref="BA529:BB529"/>
    <mergeCell ref="BC529:BD529"/>
    <mergeCell ref="BE529:BF529"/>
    <mergeCell ref="BU527:CA527"/>
    <mergeCell ref="CB527:CH527"/>
    <mergeCell ref="B528:C528"/>
    <mergeCell ref="D528:F528"/>
    <mergeCell ref="G528:H528"/>
    <mergeCell ref="K528:L528"/>
    <mergeCell ref="M528:N528"/>
    <mergeCell ref="O528:P528"/>
    <mergeCell ref="Q528:R528"/>
    <mergeCell ref="S528:T528"/>
    <mergeCell ref="U528:V528"/>
    <mergeCell ref="W528:X528"/>
    <mergeCell ref="Y528:Z528"/>
    <mergeCell ref="AA528:AB528"/>
    <mergeCell ref="AC528:AD528"/>
    <mergeCell ref="AE528:AF528"/>
    <mergeCell ref="AG528:AH528"/>
    <mergeCell ref="AI528:AJ528"/>
    <mergeCell ref="AK528:AL528"/>
    <mergeCell ref="AM528:AN528"/>
    <mergeCell ref="AO528:AP528"/>
    <mergeCell ref="AQ528:AR528"/>
    <mergeCell ref="AS528:AT528"/>
    <mergeCell ref="AU528:AV528"/>
    <mergeCell ref="AW528:AX528"/>
    <mergeCell ref="AY528:AZ528"/>
    <mergeCell ref="BA528:BB528"/>
    <mergeCell ref="BC528:BD528"/>
    <mergeCell ref="BE528:BF528"/>
    <mergeCell ref="BG528:BH528"/>
    <mergeCell ref="BI528:BJ528"/>
    <mergeCell ref="BK528:BL528"/>
    <mergeCell ref="BA530:BB530"/>
    <mergeCell ref="BC530:BD530"/>
    <mergeCell ref="BE530:BF530"/>
    <mergeCell ref="BG530:BH530"/>
    <mergeCell ref="BI530:BJ530"/>
    <mergeCell ref="BK530:BL530"/>
    <mergeCell ref="BM530:BN530"/>
    <mergeCell ref="BO530:BQ530"/>
    <mergeCell ref="BS530:BT530"/>
    <mergeCell ref="BU530:CA530"/>
    <mergeCell ref="CB530:CH530"/>
    <mergeCell ref="B531:C531"/>
    <mergeCell ref="D531:F531"/>
    <mergeCell ref="G531:H531"/>
    <mergeCell ref="K531:L531"/>
    <mergeCell ref="M531:N531"/>
    <mergeCell ref="O531:P531"/>
    <mergeCell ref="Q531:R531"/>
    <mergeCell ref="S531:T531"/>
    <mergeCell ref="U531:V531"/>
    <mergeCell ref="W531:X531"/>
    <mergeCell ref="Y531:Z531"/>
    <mergeCell ref="AA531:AB531"/>
    <mergeCell ref="AC531:AD531"/>
    <mergeCell ref="AE531:AF531"/>
    <mergeCell ref="AG531:AH531"/>
    <mergeCell ref="AI531:AJ531"/>
    <mergeCell ref="AK531:AL531"/>
    <mergeCell ref="AM531:AN531"/>
    <mergeCell ref="AO531:AP531"/>
    <mergeCell ref="AQ531:AR531"/>
    <mergeCell ref="AS531:AT531"/>
    <mergeCell ref="BG529:BH529"/>
    <mergeCell ref="BI529:BJ529"/>
    <mergeCell ref="BK529:BL529"/>
    <mergeCell ref="BM529:BN529"/>
    <mergeCell ref="BO529:BQ529"/>
    <mergeCell ref="BS529:BT529"/>
    <mergeCell ref="BU529:CA529"/>
    <mergeCell ref="CB529:CH529"/>
    <mergeCell ref="B530:C530"/>
    <mergeCell ref="D530:F530"/>
    <mergeCell ref="G530:H530"/>
    <mergeCell ref="K530:L530"/>
    <mergeCell ref="M530:N530"/>
    <mergeCell ref="O530:P530"/>
    <mergeCell ref="Q530:R530"/>
    <mergeCell ref="S530:T530"/>
    <mergeCell ref="U530:V530"/>
    <mergeCell ref="W530:X530"/>
    <mergeCell ref="Y530:Z530"/>
    <mergeCell ref="AA530:AB530"/>
    <mergeCell ref="AC530:AD530"/>
    <mergeCell ref="AE530:AF530"/>
    <mergeCell ref="AG530:AH530"/>
    <mergeCell ref="AI530:AJ530"/>
    <mergeCell ref="AK530:AL530"/>
    <mergeCell ref="AM530:AN530"/>
    <mergeCell ref="AO530:AP530"/>
    <mergeCell ref="AQ530:AR530"/>
    <mergeCell ref="AS530:AT530"/>
    <mergeCell ref="AU530:AV530"/>
    <mergeCell ref="AW530:AX530"/>
    <mergeCell ref="AY530:AZ530"/>
    <mergeCell ref="AO532:AP532"/>
    <mergeCell ref="AQ532:AR532"/>
    <mergeCell ref="AS532:AT532"/>
    <mergeCell ref="AU532:AV532"/>
    <mergeCell ref="AW532:AX532"/>
    <mergeCell ref="AY532:AZ532"/>
    <mergeCell ref="BA532:BB532"/>
    <mergeCell ref="BC532:BD532"/>
    <mergeCell ref="BE532:BF532"/>
    <mergeCell ref="BG532:BH532"/>
    <mergeCell ref="BI532:BJ532"/>
    <mergeCell ref="BK532:BL532"/>
    <mergeCell ref="BM532:BN532"/>
    <mergeCell ref="BO532:BQ532"/>
    <mergeCell ref="BS532:BT532"/>
    <mergeCell ref="BU532:CA532"/>
    <mergeCell ref="CB532:CH532"/>
    <mergeCell ref="AU531:AV531"/>
    <mergeCell ref="AW531:AX531"/>
    <mergeCell ref="AY531:AZ531"/>
    <mergeCell ref="BA531:BB531"/>
    <mergeCell ref="BC531:BD531"/>
    <mergeCell ref="BE531:BF531"/>
    <mergeCell ref="BG531:BH531"/>
    <mergeCell ref="BI531:BJ531"/>
    <mergeCell ref="BK531:BL531"/>
    <mergeCell ref="BM531:BN531"/>
    <mergeCell ref="BO531:BQ531"/>
    <mergeCell ref="BS531:BT531"/>
    <mergeCell ref="BU531:CA531"/>
    <mergeCell ref="CB531:CH531"/>
    <mergeCell ref="B532:C532"/>
    <mergeCell ref="D532:F532"/>
    <mergeCell ref="G532:H532"/>
    <mergeCell ref="K532:L532"/>
    <mergeCell ref="M532:N532"/>
    <mergeCell ref="O532:P532"/>
    <mergeCell ref="Q532:R532"/>
    <mergeCell ref="S532:T532"/>
    <mergeCell ref="U532:V532"/>
    <mergeCell ref="W532:X532"/>
    <mergeCell ref="Y532:Z532"/>
    <mergeCell ref="AA532:AB532"/>
    <mergeCell ref="AC532:AD532"/>
    <mergeCell ref="AE532:AF532"/>
    <mergeCell ref="AG532:AH532"/>
    <mergeCell ref="AI532:AJ532"/>
    <mergeCell ref="AK532:AL532"/>
    <mergeCell ref="AM532:AN532"/>
    <mergeCell ref="AM533:AN533"/>
    <mergeCell ref="AO533:AP533"/>
    <mergeCell ref="AQ533:AR533"/>
    <mergeCell ref="AS533:AT533"/>
    <mergeCell ref="AU533:AV533"/>
    <mergeCell ref="AW533:AX533"/>
    <mergeCell ref="AY533:AZ533"/>
    <mergeCell ref="BA533:BB533"/>
    <mergeCell ref="BC533:BD533"/>
    <mergeCell ref="BE533:BF533"/>
    <mergeCell ref="BG533:BH533"/>
    <mergeCell ref="BI533:BJ533"/>
    <mergeCell ref="BK533:BL533"/>
    <mergeCell ref="BM533:BN533"/>
    <mergeCell ref="BO533:BQ533"/>
    <mergeCell ref="BS533:BT533"/>
    <mergeCell ref="BU533:CA533"/>
    <mergeCell ref="B533:C533"/>
    <mergeCell ref="D533:F533"/>
    <mergeCell ref="G533:H533"/>
    <mergeCell ref="K533:L533"/>
    <mergeCell ref="M533:N533"/>
    <mergeCell ref="O533:P533"/>
    <mergeCell ref="Q533:R533"/>
    <mergeCell ref="S533:T533"/>
    <mergeCell ref="U533:V533"/>
    <mergeCell ref="W533:X533"/>
    <mergeCell ref="Y533:Z533"/>
    <mergeCell ref="AA533:AB533"/>
    <mergeCell ref="AC533:AD533"/>
    <mergeCell ref="AE533:AF533"/>
    <mergeCell ref="AG533:AH533"/>
    <mergeCell ref="AI533:AJ533"/>
    <mergeCell ref="AK533:AL533"/>
    <mergeCell ref="BO534:BQ534"/>
    <mergeCell ref="BS534:BT534"/>
    <mergeCell ref="BU534:CA534"/>
    <mergeCell ref="CB534:CH534"/>
    <mergeCell ref="B535:C535"/>
    <mergeCell ref="D535:F535"/>
    <mergeCell ref="G535:H535"/>
    <mergeCell ref="K535:L535"/>
    <mergeCell ref="M535:N535"/>
    <mergeCell ref="O535:P535"/>
    <mergeCell ref="Q535:R535"/>
    <mergeCell ref="S535:T535"/>
    <mergeCell ref="U535:V535"/>
    <mergeCell ref="W535:X535"/>
    <mergeCell ref="Y535:Z535"/>
    <mergeCell ref="AA535:AB535"/>
    <mergeCell ref="AC535:AD535"/>
    <mergeCell ref="AE535:AF535"/>
    <mergeCell ref="AG535:AH535"/>
    <mergeCell ref="AI535:AJ535"/>
    <mergeCell ref="AK535:AL535"/>
    <mergeCell ref="AM535:AN535"/>
    <mergeCell ref="AO535:AP535"/>
    <mergeCell ref="AQ535:AR535"/>
    <mergeCell ref="AS535:AT535"/>
    <mergeCell ref="AU535:AV535"/>
    <mergeCell ref="AW535:AX535"/>
    <mergeCell ref="AY535:AZ535"/>
    <mergeCell ref="BA535:BB535"/>
    <mergeCell ref="BC535:BD535"/>
    <mergeCell ref="BE535:BF535"/>
    <mergeCell ref="BG535:BH535"/>
    <mergeCell ref="CB533:CH533"/>
    <mergeCell ref="B534:C534"/>
    <mergeCell ref="D534:F534"/>
    <mergeCell ref="G534:H534"/>
    <mergeCell ref="K534:L534"/>
    <mergeCell ref="M534:N534"/>
    <mergeCell ref="O534:P534"/>
    <mergeCell ref="Q534:R534"/>
    <mergeCell ref="S534:T534"/>
    <mergeCell ref="U534:V534"/>
    <mergeCell ref="W534:X534"/>
    <mergeCell ref="Y534:Z534"/>
    <mergeCell ref="AA534:AB534"/>
    <mergeCell ref="AC534:AD534"/>
    <mergeCell ref="AE534:AF534"/>
    <mergeCell ref="AG534:AH534"/>
    <mergeCell ref="AI534:AJ534"/>
    <mergeCell ref="AK534:AL534"/>
    <mergeCell ref="AM534:AN534"/>
    <mergeCell ref="AO534:AP534"/>
    <mergeCell ref="AQ534:AR534"/>
    <mergeCell ref="AS534:AT534"/>
    <mergeCell ref="AU534:AV534"/>
    <mergeCell ref="AW534:AX534"/>
    <mergeCell ref="AY534:AZ534"/>
    <mergeCell ref="BA534:BB534"/>
    <mergeCell ref="BC534:BD534"/>
    <mergeCell ref="BE534:BF534"/>
    <mergeCell ref="BG534:BH534"/>
    <mergeCell ref="BI534:BJ534"/>
    <mergeCell ref="BK534:BL534"/>
    <mergeCell ref="BM534:BN534"/>
    <mergeCell ref="BC536:BD536"/>
    <mergeCell ref="BE536:BF536"/>
    <mergeCell ref="BG536:BH536"/>
    <mergeCell ref="BI536:BJ536"/>
    <mergeCell ref="BK536:BL536"/>
    <mergeCell ref="BM536:BN536"/>
    <mergeCell ref="BO536:BQ536"/>
    <mergeCell ref="BS536:BT536"/>
    <mergeCell ref="BU536:CA536"/>
    <mergeCell ref="CB536:CH536"/>
    <mergeCell ref="B537:C537"/>
    <mergeCell ref="D537:F537"/>
    <mergeCell ref="G537:H537"/>
    <mergeCell ref="K537:L537"/>
    <mergeCell ref="M537:N537"/>
    <mergeCell ref="O537:P537"/>
    <mergeCell ref="Q537:R537"/>
    <mergeCell ref="S537:T537"/>
    <mergeCell ref="U537:V537"/>
    <mergeCell ref="W537:X537"/>
    <mergeCell ref="Y537:Z537"/>
    <mergeCell ref="AA537:AB537"/>
    <mergeCell ref="AC537:AD537"/>
    <mergeCell ref="AE537:AF537"/>
    <mergeCell ref="AG537:AH537"/>
    <mergeCell ref="AI537:AJ537"/>
    <mergeCell ref="AK537:AL537"/>
    <mergeCell ref="AM537:AN537"/>
    <mergeCell ref="AO537:AP537"/>
    <mergeCell ref="AQ537:AR537"/>
    <mergeCell ref="AS537:AT537"/>
    <mergeCell ref="AU537:AV537"/>
    <mergeCell ref="BI535:BJ535"/>
    <mergeCell ref="BK535:BL535"/>
    <mergeCell ref="BM535:BN535"/>
    <mergeCell ref="BO535:BQ535"/>
    <mergeCell ref="BS535:BT535"/>
    <mergeCell ref="BU535:CA535"/>
    <mergeCell ref="CB535:CH535"/>
    <mergeCell ref="B536:C536"/>
    <mergeCell ref="D536:F536"/>
    <mergeCell ref="G536:H536"/>
    <mergeCell ref="K536:L536"/>
    <mergeCell ref="M536:N536"/>
    <mergeCell ref="O536:P536"/>
    <mergeCell ref="Q536:R536"/>
    <mergeCell ref="S536:T536"/>
    <mergeCell ref="U536:V536"/>
    <mergeCell ref="W536:X536"/>
    <mergeCell ref="Y536:Z536"/>
    <mergeCell ref="AA536:AB536"/>
    <mergeCell ref="AC536:AD536"/>
    <mergeCell ref="AE536:AF536"/>
    <mergeCell ref="AG536:AH536"/>
    <mergeCell ref="AI536:AJ536"/>
    <mergeCell ref="AK536:AL536"/>
    <mergeCell ref="AM536:AN536"/>
    <mergeCell ref="AO536:AP536"/>
    <mergeCell ref="AQ536:AR536"/>
    <mergeCell ref="AS536:AT536"/>
    <mergeCell ref="AU536:AV536"/>
    <mergeCell ref="AW536:AX536"/>
    <mergeCell ref="AY536:AZ536"/>
    <mergeCell ref="BA536:BB536"/>
    <mergeCell ref="B539:C539"/>
    <mergeCell ref="D539:F539"/>
    <mergeCell ref="G539:H539"/>
    <mergeCell ref="K539:L539"/>
    <mergeCell ref="M539:N539"/>
    <mergeCell ref="O539:P539"/>
    <mergeCell ref="Q539:R539"/>
    <mergeCell ref="S539:T539"/>
    <mergeCell ref="U539:V539"/>
    <mergeCell ref="W539:X539"/>
    <mergeCell ref="Y539:Z539"/>
    <mergeCell ref="AA539:AB539"/>
    <mergeCell ref="AC539:AD539"/>
    <mergeCell ref="AE539:AF539"/>
    <mergeCell ref="AG539:AH539"/>
    <mergeCell ref="AI539:AJ539"/>
    <mergeCell ref="AW537:AX537"/>
    <mergeCell ref="AY537:AZ537"/>
    <mergeCell ref="BA537:BB537"/>
    <mergeCell ref="BC537:BD537"/>
    <mergeCell ref="BE537:BF537"/>
    <mergeCell ref="BG537:BH537"/>
    <mergeCell ref="BI537:BJ537"/>
    <mergeCell ref="BK537:BL537"/>
    <mergeCell ref="BM537:BN537"/>
    <mergeCell ref="BO537:BQ537"/>
    <mergeCell ref="BS537:BT537"/>
    <mergeCell ref="BU537:CA537"/>
    <mergeCell ref="CB537:CH537"/>
    <mergeCell ref="B538:C538"/>
    <mergeCell ref="D538:F538"/>
    <mergeCell ref="G538:H538"/>
    <mergeCell ref="K538:L538"/>
    <mergeCell ref="M538:N538"/>
    <mergeCell ref="O538:P538"/>
    <mergeCell ref="Q538:R538"/>
    <mergeCell ref="S538:T538"/>
    <mergeCell ref="U538:V538"/>
    <mergeCell ref="W538:X538"/>
    <mergeCell ref="Y538:Z538"/>
    <mergeCell ref="AA538:AB538"/>
    <mergeCell ref="AC538:AD538"/>
    <mergeCell ref="AE538:AF538"/>
    <mergeCell ref="AG538:AH538"/>
    <mergeCell ref="AI538:AJ538"/>
    <mergeCell ref="AK538:AL538"/>
    <mergeCell ref="AM538:AN538"/>
    <mergeCell ref="AO538:AP538"/>
    <mergeCell ref="AK539:AL539"/>
    <mergeCell ref="AM539:AN539"/>
    <mergeCell ref="AO539:AP539"/>
    <mergeCell ref="AQ539:AR539"/>
    <mergeCell ref="AS539:AT539"/>
    <mergeCell ref="AU539:AV539"/>
    <mergeCell ref="AW539:AX539"/>
    <mergeCell ref="AY539:AZ539"/>
    <mergeCell ref="BA539:BB539"/>
    <mergeCell ref="BC539:BD539"/>
    <mergeCell ref="BE539:BF539"/>
    <mergeCell ref="BG539:BH539"/>
    <mergeCell ref="BI539:BJ539"/>
    <mergeCell ref="BK539:BL539"/>
    <mergeCell ref="BM539:BN539"/>
    <mergeCell ref="BO539:BQ539"/>
    <mergeCell ref="BS539:BT539"/>
    <mergeCell ref="AQ538:AR538"/>
    <mergeCell ref="AS538:AT538"/>
    <mergeCell ref="AU538:AV538"/>
    <mergeCell ref="AW538:AX538"/>
    <mergeCell ref="AY538:AZ538"/>
    <mergeCell ref="BA538:BB538"/>
    <mergeCell ref="BC538:BD538"/>
    <mergeCell ref="BE538:BF538"/>
    <mergeCell ref="BG538:BH538"/>
    <mergeCell ref="BI538:BJ538"/>
    <mergeCell ref="BK538:BL538"/>
    <mergeCell ref="BM538:BN538"/>
    <mergeCell ref="BO538:BQ538"/>
    <mergeCell ref="BS538:BT538"/>
    <mergeCell ref="BU538:CA538"/>
    <mergeCell ref="CB538:CH538"/>
    <mergeCell ref="BM540:BN540"/>
    <mergeCell ref="BO540:BQ540"/>
    <mergeCell ref="BS540:BT540"/>
    <mergeCell ref="BU540:CA540"/>
    <mergeCell ref="CB540:CH540"/>
    <mergeCell ref="B541:C541"/>
    <mergeCell ref="D541:F541"/>
    <mergeCell ref="G541:H541"/>
    <mergeCell ref="K541:L541"/>
    <mergeCell ref="M541:N541"/>
    <mergeCell ref="O541:P541"/>
    <mergeCell ref="Q541:R541"/>
    <mergeCell ref="S541:T541"/>
    <mergeCell ref="U541:V541"/>
    <mergeCell ref="W541:X541"/>
    <mergeCell ref="Y541:Z541"/>
    <mergeCell ref="AA541:AB541"/>
    <mergeCell ref="AC541:AD541"/>
    <mergeCell ref="AE541:AF541"/>
    <mergeCell ref="AG541:AH541"/>
    <mergeCell ref="AI541:AJ541"/>
    <mergeCell ref="AK541:AL541"/>
    <mergeCell ref="AM541:AN541"/>
    <mergeCell ref="AO541:AP541"/>
    <mergeCell ref="AQ541:AR541"/>
    <mergeCell ref="AS541:AT541"/>
    <mergeCell ref="AU541:AV541"/>
    <mergeCell ref="AW541:AX541"/>
    <mergeCell ref="AY541:AZ541"/>
    <mergeCell ref="BA541:BB541"/>
    <mergeCell ref="BC541:BD541"/>
    <mergeCell ref="BE541:BF541"/>
    <mergeCell ref="BU539:CA539"/>
    <mergeCell ref="CB539:CH539"/>
    <mergeCell ref="B540:C540"/>
    <mergeCell ref="D540:F540"/>
    <mergeCell ref="G540:H540"/>
    <mergeCell ref="K540:L540"/>
    <mergeCell ref="M540:N540"/>
    <mergeCell ref="O540:P540"/>
    <mergeCell ref="Q540:R540"/>
    <mergeCell ref="S540:T540"/>
    <mergeCell ref="U540:V540"/>
    <mergeCell ref="W540:X540"/>
    <mergeCell ref="Y540:Z540"/>
    <mergeCell ref="AA540:AB540"/>
    <mergeCell ref="AC540:AD540"/>
    <mergeCell ref="AE540:AF540"/>
    <mergeCell ref="AG540:AH540"/>
    <mergeCell ref="AI540:AJ540"/>
    <mergeCell ref="AK540:AL540"/>
    <mergeCell ref="AM540:AN540"/>
    <mergeCell ref="AO540:AP540"/>
    <mergeCell ref="AQ540:AR540"/>
    <mergeCell ref="AS540:AT540"/>
    <mergeCell ref="AU540:AV540"/>
    <mergeCell ref="AW540:AX540"/>
    <mergeCell ref="AY540:AZ540"/>
    <mergeCell ref="BA540:BB540"/>
    <mergeCell ref="BC540:BD540"/>
    <mergeCell ref="BE540:BF540"/>
    <mergeCell ref="BG540:BH540"/>
    <mergeCell ref="BI540:BJ540"/>
    <mergeCell ref="BK540:BL540"/>
    <mergeCell ref="BA542:BB542"/>
    <mergeCell ref="BC542:BD542"/>
    <mergeCell ref="BE542:BF542"/>
    <mergeCell ref="BG542:BH542"/>
    <mergeCell ref="BI542:BJ542"/>
    <mergeCell ref="BK542:BL542"/>
    <mergeCell ref="BM542:BN542"/>
    <mergeCell ref="BO542:BQ542"/>
    <mergeCell ref="BS542:BT542"/>
    <mergeCell ref="BU542:CA542"/>
    <mergeCell ref="CB542:CH542"/>
    <mergeCell ref="B543:C543"/>
    <mergeCell ref="D543:F543"/>
    <mergeCell ref="G543:H543"/>
    <mergeCell ref="K543:L543"/>
    <mergeCell ref="M543:N543"/>
    <mergeCell ref="O543:P543"/>
    <mergeCell ref="Q543:R543"/>
    <mergeCell ref="S543:T543"/>
    <mergeCell ref="U543:V543"/>
    <mergeCell ref="W543:X543"/>
    <mergeCell ref="Y543:Z543"/>
    <mergeCell ref="AA543:AB543"/>
    <mergeCell ref="AC543:AD543"/>
    <mergeCell ref="AE543:AF543"/>
    <mergeCell ref="AG543:AH543"/>
    <mergeCell ref="AI543:AJ543"/>
    <mergeCell ref="AK543:AL543"/>
    <mergeCell ref="AM543:AN543"/>
    <mergeCell ref="AO543:AP543"/>
    <mergeCell ref="AQ543:AR543"/>
    <mergeCell ref="AS543:AT543"/>
    <mergeCell ref="BG541:BH541"/>
    <mergeCell ref="BI541:BJ541"/>
    <mergeCell ref="BK541:BL541"/>
    <mergeCell ref="BM541:BN541"/>
    <mergeCell ref="BO541:BQ541"/>
    <mergeCell ref="BS541:BT541"/>
    <mergeCell ref="BU541:CA541"/>
    <mergeCell ref="CB541:CH541"/>
    <mergeCell ref="B542:C542"/>
    <mergeCell ref="D542:F542"/>
    <mergeCell ref="G542:H542"/>
    <mergeCell ref="K542:L542"/>
    <mergeCell ref="M542:N542"/>
    <mergeCell ref="O542:P542"/>
    <mergeCell ref="Q542:R542"/>
    <mergeCell ref="S542:T542"/>
    <mergeCell ref="U542:V542"/>
    <mergeCell ref="W542:X542"/>
    <mergeCell ref="Y542:Z542"/>
    <mergeCell ref="AA542:AB542"/>
    <mergeCell ref="AC542:AD542"/>
    <mergeCell ref="AE542:AF542"/>
    <mergeCell ref="AG542:AH542"/>
    <mergeCell ref="AI542:AJ542"/>
    <mergeCell ref="AK542:AL542"/>
    <mergeCell ref="AM542:AN542"/>
    <mergeCell ref="AO542:AP542"/>
    <mergeCell ref="AQ542:AR542"/>
    <mergeCell ref="AS542:AT542"/>
    <mergeCell ref="AU542:AV542"/>
    <mergeCell ref="AW542:AX542"/>
    <mergeCell ref="AY542:AZ542"/>
    <mergeCell ref="AO544:AP544"/>
    <mergeCell ref="AQ544:AR544"/>
    <mergeCell ref="AS544:AT544"/>
    <mergeCell ref="AU544:AV544"/>
    <mergeCell ref="AW544:AX544"/>
    <mergeCell ref="AY544:AZ544"/>
    <mergeCell ref="BA544:BB544"/>
    <mergeCell ref="BC544:BD544"/>
    <mergeCell ref="BE544:BF544"/>
    <mergeCell ref="BG544:BH544"/>
    <mergeCell ref="BI544:BJ544"/>
    <mergeCell ref="BK544:BL544"/>
    <mergeCell ref="BM544:BN544"/>
    <mergeCell ref="BO544:BQ544"/>
    <mergeCell ref="BS544:BT544"/>
    <mergeCell ref="BU544:CA544"/>
    <mergeCell ref="CB544:CH544"/>
    <mergeCell ref="AU543:AV543"/>
    <mergeCell ref="AW543:AX543"/>
    <mergeCell ref="AY543:AZ543"/>
    <mergeCell ref="BA543:BB543"/>
    <mergeCell ref="BC543:BD543"/>
    <mergeCell ref="BE543:BF543"/>
    <mergeCell ref="BG543:BH543"/>
    <mergeCell ref="BI543:BJ543"/>
    <mergeCell ref="BK543:BL543"/>
    <mergeCell ref="BM543:BN543"/>
    <mergeCell ref="BO543:BQ543"/>
    <mergeCell ref="BS543:BT543"/>
    <mergeCell ref="BU543:CA543"/>
    <mergeCell ref="CB543:CH543"/>
    <mergeCell ref="B544:C544"/>
    <mergeCell ref="D544:F544"/>
    <mergeCell ref="G544:H544"/>
    <mergeCell ref="K544:L544"/>
    <mergeCell ref="M544:N544"/>
    <mergeCell ref="O544:P544"/>
    <mergeCell ref="Q544:R544"/>
    <mergeCell ref="S544:T544"/>
    <mergeCell ref="U544:V544"/>
    <mergeCell ref="W544:X544"/>
    <mergeCell ref="Y544:Z544"/>
    <mergeCell ref="AA544:AB544"/>
    <mergeCell ref="AC544:AD544"/>
    <mergeCell ref="AE544:AF544"/>
    <mergeCell ref="AG544:AH544"/>
    <mergeCell ref="AI544:AJ544"/>
    <mergeCell ref="AK544:AL544"/>
    <mergeCell ref="AM544:AN544"/>
    <mergeCell ref="AM545:AN545"/>
    <mergeCell ref="AO545:AP545"/>
    <mergeCell ref="AQ545:AR545"/>
    <mergeCell ref="AS545:AT545"/>
    <mergeCell ref="AU545:AV545"/>
    <mergeCell ref="AW545:AX545"/>
    <mergeCell ref="AY545:AZ545"/>
    <mergeCell ref="BA545:BB545"/>
    <mergeCell ref="BC545:BD545"/>
    <mergeCell ref="BE545:BF545"/>
    <mergeCell ref="BG545:BH545"/>
    <mergeCell ref="BI545:BJ545"/>
    <mergeCell ref="BK545:BL545"/>
    <mergeCell ref="BM545:BN545"/>
    <mergeCell ref="BO545:BQ545"/>
    <mergeCell ref="BS545:BT545"/>
    <mergeCell ref="BU545:CA545"/>
    <mergeCell ref="B545:C545"/>
    <mergeCell ref="D545:F545"/>
    <mergeCell ref="G545:H545"/>
    <mergeCell ref="K545:L545"/>
    <mergeCell ref="M545:N545"/>
    <mergeCell ref="O545:P545"/>
    <mergeCell ref="Q545:R545"/>
    <mergeCell ref="S545:T545"/>
    <mergeCell ref="U545:V545"/>
    <mergeCell ref="W545:X545"/>
    <mergeCell ref="Y545:Z545"/>
    <mergeCell ref="AA545:AB545"/>
    <mergeCell ref="AC545:AD545"/>
    <mergeCell ref="AE545:AF545"/>
    <mergeCell ref="AG545:AH545"/>
    <mergeCell ref="AI545:AJ545"/>
    <mergeCell ref="AK545:AL545"/>
    <mergeCell ref="BO546:BQ546"/>
    <mergeCell ref="BS546:BT546"/>
    <mergeCell ref="BU546:CA546"/>
    <mergeCell ref="CB546:CH546"/>
    <mergeCell ref="B547:C547"/>
    <mergeCell ref="D547:F547"/>
    <mergeCell ref="G547:H547"/>
    <mergeCell ref="K547:L547"/>
    <mergeCell ref="M547:N547"/>
    <mergeCell ref="O547:P547"/>
    <mergeCell ref="Q547:R547"/>
    <mergeCell ref="S547:T547"/>
    <mergeCell ref="U547:V547"/>
    <mergeCell ref="W547:X547"/>
    <mergeCell ref="Y547:Z547"/>
    <mergeCell ref="AA547:AB547"/>
    <mergeCell ref="AC547:AD547"/>
    <mergeCell ref="AE547:AF547"/>
    <mergeCell ref="AG547:AH547"/>
    <mergeCell ref="AI547:AJ547"/>
    <mergeCell ref="AK547:AL547"/>
    <mergeCell ref="AM547:AN547"/>
    <mergeCell ref="AO547:AP547"/>
    <mergeCell ref="AQ547:AR547"/>
    <mergeCell ref="AS547:AT547"/>
    <mergeCell ref="AU547:AV547"/>
    <mergeCell ref="AW547:AX547"/>
    <mergeCell ref="AY547:AZ547"/>
    <mergeCell ref="BA547:BB547"/>
    <mergeCell ref="BC547:BD547"/>
    <mergeCell ref="BE547:BF547"/>
    <mergeCell ref="BG547:BH547"/>
    <mergeCell ref="CB545:CH545"/>
    <mergeCell ref="B546:C546"/>
    <mergeCell ref="D546:F546"/>
    <mergeCell ref="G546:H546"/>
    <mergeCell ref="K546:L546"/>
    <mergeCell ref="M546:N546"/>
    <mergeCell ref="O546:P546"/>
    <mergeCell ref="Q546:R546"/>
    <mergeCell ref="S546:T546"/>
    <mergeCell ref="U546:V546"/>
    <mergeCell ref="W546:X546"/>
    <mergeCell ref="Y546:Z546"/>
    <mergeCell ref="AA546:AB546"/>
    <mergeCell ref="AC546:AD546"/>
    <mergeCell ref="AE546:AF546"/>
    <mergeCell ref="AG546:AH546"/>
    <mergeCell ref="AI546:AJ546"/>
    <mergeCell ref="AK546:AL546"/>
    <mergeCell ref="AM546:AN546"/>
    <mergeCell ref="AO546:AP546"/>
    <mergeCell ref="AQ546:AR546"/>
    <mergeCell ref="AS546:AT546"/>
    <mergeCell ref="AU546:AV546"/>
    <mergeCell ref="AW546:AX546"/>
    <mergeCell ref="AY546:AZ546"/>
    <mergeCell ref="BA546:BB546"/>
    <mergeCell ref="BC546:BD546"/>
    <mergeCell ref="BE546:BF546"/>
    <mergeCell ref="BG546:BH546"/>
    <mergeCell ref="BI546:BJ546"/>
    <mergeCell ref="BK546:BL546"/>
    <mergeCell ref="BM546:BN546"/>
    <mergeCell ref="BC548:BD548"/>
    <mergeCell ref="BE548:BF548"/>
    <mergeCell ref="BG548:BH548"/>
    <mergeCell ref="BI548:BJ548"/>
    <mergeCell ref="BK548:BL548"/>
    <mergeCell ref="BM548:BN548"/>
    <mergeCell ref="BO548:BQ548"/>
    <mergeCell ref="BS548:BT548"/>
    <mergeCell ref="BU548:CA548"/>
    <mergeCell ref="CB548:CH548"/>
    <mergeCell ref="B549:C549"/>
    <mergeCell ref="D549:F549"/>
    <mergeCell ref="G549:H549"/>
    <mergeCell ref="K549:L549"/>
    <mergeCell ref="M549:N549"/>
    <mergeCell ref="O549:P549"/>
    <mergeCell ref="Q549:R549"/>
    <mergeCell ref="S549:T549"/>
    <mergeCell ref="U549:V549"/>
    <mergeCell ref="W549:X549"/>
    <mergeCell ref="Y549:Z549"/>
    <mergeCell ref="AA549:AB549"/>
    <mergeCell ref="AC549:AD549"/>
    <mergeCell ref="AE549:AF549"/>
    <mergeCell ref="AG549:AH549"/>
    <mergeCell ref="AI549:AJ549"/>
    <mergeCell ref="AK549:AL549"/>
    <mergeCell ref="AM549:AN549"/>
    <mergeCell ref="AO549:AP549"/>
    <mergeCell ref="AQ549:AR549"/>
    <mergeCell ref="AS549:AT549"/>
    <mergeCell ref="AU549:AV549"/>
    <mergeCell ref="BI547:BJ547"/>
    <mergeCell ref="BK547:BL547"/>
    <mergeCell ref="BM547:BN547"/>
    <mergeCell ref="BO547:BQ547"/>
    <mergeCell ref="BS547:BT547"/>
    <mergeCell ref="BU547:CA547"/>
    <mergeCell ref="CB547:CH547"/>
    <mergeCell ref="B548:C548"/>
    <mergeCell ref="D548:F548"/>
    <mergeCell ref="G548:H548"/>
    <mergeCell ref="K548:L548"/>
    <mergeCell ref="M548:N548"/>
    <mergeCell ref="O548:P548"/>
    <mergeCell ref="Q548:R548"/>
    <mergeCell ref="S548:T548"/>
    <mergeCell ref="U548:V548"/>
    <mergeCell ref="W548:X548"/>
    <mergeCell ref="Y548:Z548"/>
    <mergeCell ref="AA548:AB548"/>
    <mergeCell ref="AC548:AD548"/>
    <mergeCell ref="AE548:AF548"/>
    <mergeCell ref="AG548:AH548"/>
    <mergeCell ref="AI548:AJ548"/>
    <mergeCell ref="AK548:AL548"/>
    <mergeCell ref="AM548:AN548"/>
    <mergeCell ref="AO548:AP548"/>
    <mergeCell ref="AQ548:AR548"/>
    <mergeCell ref="AS548:AT548"/>
    <mergeCell ref="AU548:AV548"/>
    <mergeCell ref="AW548:AX548"/>
    <mergeCell ref="AY548:AZ548"/>
    <mergeCell ref="BA548:BB548"/>
    <mergeCell ref="B551:C551"/>
    <mergeCell ref="D551:F551"/>
    <mergeCell ref="G551:H551"/>
    <mergeCell ref="K551:L551"/>
    <mergeCell ref="M551:N551"/>
    <mergeCell ref="O551:P551"/>
    <mergeCell ref="Q551:R551"/>
    <mergeCell ref="S551:T551"/>
    <mergeCell ref="U551:V551"/>
    <mergeCell ref="W551:X551"/>
    <mergeCell ref="Y551:Z551"/>
    <mergeCell ref="AA551:AB551"/>
    <mergeCell ref="AC551:AD551"/>
    <mergeCell ref="AE551:AF551"/>
    <mergeCell ref="AG551:AH551"/>
    <mergeCell ref="AI551:AJ551"/>
    <mergeCell ref="AW549:AX549"/>
    <mergeCell ref="AY549:AZ549"/>
    <mergeCell ref="BA549:BB549"/>
    <mergeCell ref="BC549:BD549"/>
    <mergeCell ref="BE549:BF549"/>
    <mergeCell ref="BG549:BH549"/>
    <mergeCell ref="BI549:BJ549"/>
    <mergeCell ref="BK549:BL549"/>
    <mergeCell ref="BM549:BN549"/>
    <mergeCell ref="BO549:BQ549"/>
    <mergeCell ref="BS549:BT549"/>
    <mergeCell ref="BU549:CA549"/>
    <mergeCell ref="CB549:CH549"/>
    <mergeCell ref="B550:C550"/>
    <mergeCell ref="D550:F550"/>
    <mergeCell ref="G550:H550"/>
    <mergeCell ref="K550:L550"/>
    <mergeCell ref="M550:N550"/>
    <mergeCell ref="O550:P550"/>
    <mergeCell ref="Q550:R550"/>
    <mergeCell ref="S550:T550"/>
    <mergeCell ref="U550:V550"/>
    <mergeCell ref="W550:X550"/>
    <mergeCell ref="Y550:Z550"/>
    <mergeCell ref="AA550:AB550"/>
    <mergeCell ref="AC550:AD550"/>
    <mergeCell ref="AE550:AF550"/>
    <mergeCell ref="AG550:AH550"/>
    <mergeCell ref="AI550:AJ550"/>
    <mergeCell ref="AK550:AL550"/>
    <mergeCell ref="AM550:AN550"/>
    <mergeCell ref="AO550:AP550"/>
    <mergeCell ref="AK551:AL551"/>
    <mergeCell ref="AM551:AN551"/>
    <mergeCell ref="AO551:AP551"/>
    <mergeCell ref="AQ551:AR551"/>
    <mergeCell ref="AS551:AT551"/>
    <mergeCell ref="AU551:AV551"/>
    <mergeCell ref="AW551:AX551"/>
    <mergeCell ref="AY551:AZ551"/>
    <mergeCell ref="BA551:BB551"/>
    <mergeCell ref="BC551:BD551"/>
    <mergeCell ref="BE551:BF551"/>
    <mergeCell ref="BG551:BH551"/>
    <mergeCell ref="BI551:BJ551"/>
    <mergeCell ref="BK551:BL551"/>
    <mergeCell ref="BM551:BN551"/>
    <mergeCell ref="BO551:BQ551"/>
    <mergeCell ref="BS551:BT551"/>
    <mergeCell ref="AQ550:AR550"/>
    <mergeCell ref="AS550:AT550"/>
    <mergeCell ref="AU550:AV550"/>
    <mergeCell ref="AW550:AX550"/>
    <mergeCell ref="AY550:AZ550"/>
    <mergeCell ref="BA550:BB550"/>
    <mergeCell ref="BC550:BD550"/>
    <mergeCell ref="BE550:BF550"/>
    <mergeCell ref="BG550:BH550"/>
    <mergeCell ref="BI550:BJ550"/>
    <mergeCell ref="BK550:BL550"/>
    <mergeCell ref="BM550:BN550"/>
    <mergeCell ref="BO550:BQ550"/>
    <mergeCell ref="BS550:BT550"/>
    <mergeCell ref="BU550:CA550"/>
    <mergeCell ref="CB550:CH550"/>
    <mergeCell ref="BM552:BN552"/>
    <mergeCell ref="BO552:BQ552"/>
    <mergeCell ref="BS552:BT552"/>
    <mergeCell ref="BU552:CA552"/>
    <mergeCell ref="CB552:CH552"/>
    <mergeCell ref="B553:C553"/>
    <mergeCell ref="D553:F553"/>
    <mergeCell ref="G553:H553"/>
    <mergeCell ref="K553:L553"/>
    <mergeCell ref="M553:N553"/>
    <mergeCell ref="O553:P553"/>
    <mergeCell ref="Q553:R553"/>
    <mergeCell ref="S553:T553"/>
    <mergeCell ref="U553:V553"/>
    <mergeCell ref="W553:X553"/>
    <mergeCell ref="Y553:Z553"/>
    <mergeCell ref="AA553:AB553"/>
    <mergeCell ref="AC553:AD553"/>
    <mergeCell ref="AE553:AF553"/>
    <mergeCell ref="AG553:AH553"/>
    <mergeCell ref="AI553:AJ553"/>
    <mergeCell ref="AK553:AL553"/>
    <mergeCell ref="AM553:AN553"/>
    <mergeCell ref="AO553:AP553"/>
    <mergeCell ref="AQ553:AR553"/>
    <mergeCell ref="AS553:AT553"/>
    <mergeCell ref="AU553:AV553"/>
    <mergeCell ref="AW553:AX553"/>
    <mergeCell ref="AY553:AZ553"/>
    <mergeCell ref="BA553:BB553"/>
    <mergeCell ref="BC553:BD553"/>
    <mergeCell ref="BE553:BF553"/>
    <mergeCell ref="BU551:CA551"/>
    <mergeCell ref="CB551:CH551"/>
    <mergeCell ref="B552:C552"/>
    <mergeCell ref="D552:F552"/>
    <mergeCell ref="G552:H552"/>
    <mergeCell ref="K552:L552"/>
    <mergeCell ref="M552:N552"/>
    <mergeCell ref="O552:P552"/>
    <mergeCell ref="Q552:R552"/>
    <mergeCell ref="S552:T552"/>
    <mergeCell ref="U552:V552"/>
    <mergeCell ref="W552:X552"/>
    <mergeCell ref="Y552:Z552"/>
    <mergeCell ref="AA552:AB552"/>
    <mergeCell ref="AC552:AD552"/>
    <mergeCell ref="AE552:AF552"/>
    <mergeCell ref="AG552:AH552"/>
    <mergeCell ref="AI552:AJ552"/>
    <mergeCell ref="AK552:AL552"/>
    <mergeCell ref="AM552:AN552"/>
    <mergeCell ref="AO552:AP552"/>
    <mergeCell ref="AQ552:AR552"/>
    <mergeCell ref="AS552:AT552"/>
    <mergeCell ref="AU552:AV552"/>
    <mergeCell ref="AW552:AX552"/>
    <mergeCell ref="AY552:AZ552"/>
    <mergeCell ref="BA552:BB552"/>
    <mergeCell ref="BC552:BD552"/>
    <mergeCell ref="BE552:BF552"/>
    <mergeCell ref="BG552:BH552"/>
    <mergeCell ref="BI552:BJ552"/>
    <mergeCell ref="BK552:BL552"/>
    <mergeCell ref="BA554:BB554"/>
    <mergeCell ref="BC554:BD554"/>
    <mergeCell ref="BE554:BF554"/>
    <mergeCell ref="BG554:BH554"/>
    <mergeCell ref="BI554:BJ554"/>
    <mergeCell ref="BK554:BL554"/>
    <mergeCell ref="BM554:BN554"/>
    <mergeCell ref="BO554:BQ554"/>
    <mergeCell ref="BS554:BT554"/>
    <mergeCell ref="BU554:CA554"/>
    <mergeCell ref="CB554:CH554"/>
    <mergeCell ref="B555:C555"/>
    <mergeCell ref="D555:F555"/>
    <mergeCell ref="G555:H555"/>
    <mergeCell ref="K555:L555"/>
    <mergeCell ref="M555:N555"/>
    <mergeCell ref="O555:P555"/>
    <mergeCell ref="Q555:R555"/>
    <mergeCell ref="S555:T555"/>
    <mergeCell ref="U555:V555"/>
    <mergeCell ref="W555:X555"/>
    <mergeCell ref="Y555:Z555"/>
    <mergeCell ref="AA555:AB555"/>
    <mergeCell ref="AC555:AD555"/>
    <mergeCell ref="AE555:AF555"/>
    <mergeCell ref="AG555:AH555"/>
    <mergeCell ref="AI555:AJ555"/>
    <mergeCell ref="AK555:AL555"/>
    <mergeCell ref="AM555:AN555"/>
    <mergeCell ref="AO555:AP555"/>
    <mergeCell ref="AQ555:AR555"/>
    <mergeCell ref="AS555:AT555"/>
    <mergeCell ref="BG553:BH553"/>
    <mergeCell ref="BI553:BJ553"/>
    <mergeCell ref="BK553:BL553"/>
    <mergeCell ref="BM553:BN553"/>
    <mergeCell ref="BO553:BQ553"/>
    <mergeCell ref="BS553:BT553"/>
    <mergeCell ref="BU553:CA553"/>
    <mergeCell ref="CB553:CH553"/>
    <mergeCell ref="B554:C554"/>
    <mergeCell ref="D554:F554"/>
    <mergeCell ref="G554:H554"/>
    <mergeCell ref="K554:L554"/>
    <mergeCell ref="M554:N554"/>
    <mergeCell ref="O554:P554"/>
    <mergeCell ref="Q554:R554"/>
    <mergeCell ref="S554:T554"/>
    <mergeCell ref="U554:V554"/>
    <mergeCell ref="W554:X554"/>
    <mergeCell ref="Y554:Z554"/>
    <mergeCell ref="AA554:AB554"/>
    <mergeCell ref="AC554:AD554"/>
    <mergeCell ref="AE554:AF554"/>
    <mergeCell ref="AG554:AH554"/>
    <mergeCell ref="AI554:AJ554"/>
    <mergeCell ref="AK554:AL554"/>
    <mergeCell ref="AM554:AN554"/>
    <mergeCell ref="AO554:AP554"/>
    <mergeCell ref="AQ554:AR554"/>
    <mergeCell ref="AS554:AT554"/>
    <mergeCell ref="AU554:AV554"/>
    <mergeCell ref="AW554:AX554"/>
    <mergeCell ref="AY554:AZ554"/>
    <mergeCell ref="AO556:AP556"/>
    <mergeCell ref="AQ556:AR556"/>
    <mergeCell ref="AS556:AT556"/>
    <mergeCell ref="AU556:AV556"/>
    <mergeCell ref="AW556:AX556"/>
    <mergeCell ref="AY556:AZ556"/>
    <mergeCell ref="BA556:BB556"/>
    <mergeCell ref="BC556:BD556"/>
    <mergeCell ref="BE556:BF556"/>
    <mergeCell ref="BG556:BH556"/>
    <mergeCell ref="BI556:BJ556"/>
    <mergeCell ref="BK556:BL556"/>
    <mergeCell ref="BM556:BN556"/>
    <mergeCell ref="BO556:BQ556"/>
    <mergeCell ref="BS556:BT556"/>
    <mergeCell ref="BU556:CA556"/>
    <mergeCell ref="CB556:CH556"/>
    <mergeCell ref="AU555:AV555"/>
    <mergeCell ref="AW555:AX555"/>
    <mergeCell ref="AY555:AZ555"/>
    <mergeCell ref="BA555:BB555"/>
    <mergeCell ref="BC555:BD555"/>
    <mergeCell ref="BE555:BF555"/>
    <mergeCell ref="BG555:BH555"/>
    <mergeCell ref="BI555:BJ555"/>
    <mergeCell ref="BK555:BL555"/>
    <mergeCell ref="BM555:BN555"/>
    <mergeCell ref="BO555:BQ555"/>
    <mergeCell ref="BS555:BT555"/>
    <mergeCell ref="BU555:CA555"/>
    <mergeCell ref="CB555:CH555"/>
    <mergeCell ref="B556:C556"/>
    <mergeCell ref="D556:F556"/>
    <mergeCell ref="G556:H556"/>
    <mergeCell ref="K556:L556"/>
    <mergeCell ref="M556:N556"/>
    <mergeCell ref="O556:P556"/>
    <mergeCell ref="Q556:R556"/>
    <mergeCell ref="S556:T556"/>
    <mergeCell ref="U556:V556"/>
    <mergeCell ref="W556:X556"/>
    <mergeCell ref="Y556:Z556"/>
    <mergeCell ref="AA556:AB556"/>
    <mergeCell ref="AC556:AD556"/>
    <mergeCell ref="AE556:AF556"/>
    <mergeCell ref="AG556:AH556"/>
    <mergeCell ref="AI556:AJ556"/>
    <mergeCell ref="AK556:AL556"/>
    <mergeCell ref="AM556:AN556"/>
    <mergeCell ref="AM557:AN557"/>
    <mergeCell ref="AO557:AP557"/>
    <mergeCell ref="AQ557:AR557"/>
    <mergeCell ref="AS557:AT557"/>
    <mergeCell ref="AU557:AV557"/>
    <mergeCell ref="AW557:AX557"/>
    <mergeCell ref="AY557:AZ557"/>
    <mergeCell ref="BA557:BB557"/>
    <mergeCell ref="BC557:BD557"/>
    <mergeCell ref="BE557:BF557"/>
    <mergeCell ref="BG557:BH557"/>
    <mergeCell ref="BI557:BJ557"/>
    <mergeCell ref="BK557:BL557"/>
    <mergeCell ref="BM557:BN557"/>
    <mergeCell ref="BO557:BQ557"/>
    <mergeCell ref="BS557:BT557"/>
    <mergeCell ref="BU557:CA557"/>
    <mergeCell ref="B557:C557"/>
    <mergeCell ref="D557:F557"/>
    <mergeCell ref="G557:H557"/>
    <mergeCell ref="K557:L557"/>
    <mergeCell ref="M557:N557"/>
    <mergeCell ref="O557:P557"/>
    <mergeCell ref="Q557:R557"/>
    <mergeCell ref="S557:T557"/>
    <mergeCell ref="U557:V557"/>
    <mergeCell ref="W557:X557"/>
    <mergeCell ref="Y557:Z557"/>
    <mergeCell ref="AA557:AB557"/>
    <mergeCell ref="AC557:AD557"/>
    <mergeCell ref="AE557:AF557"/>
    <mergeCell ref="AG557:AH557"/>
    <mergeCell ref="AI557:AJ557"/>
    <mergeCell ref="AK557:AL557"/>
    <mergeCell ref="BO558:BQ558"/>
    <mergeCell ref="BS558:BT558"/>
    <mergeCell ref="BU558:CA558"/>
    <mergeCell ref="CB558:CH558"/>
    <mergeCell ref="B559:C559"/>
    <mergeCell ref="D559:F559"/>
    <mergeCell ref="G559:H559"/>
    <mergeCell ref="K559:L559"/>
    <mergeCell ref="M559:N559"/>
    <mergeCell ref="O559:P559"/>
    <mergeCell ref="Q559:R559"/>
    <mergeCell ref="S559:T559"/>
    <mergeCell ref="U559:V559"/>
    <mergeCell ref="W559:X559"/>
    <mergeCell ref="Y559:Z559"/>
    <mergeCell ref="AA559:AB559"/>
    <mergeCell ref="AC559:AD559"/>
    <mergeCell ref="AE559:AF559"/>
    <mergeCell ref="AG559:AH559"/>
    <mergeCell ref="AI559:AJ559"/>
    <mergeCell ref="AK559:AL559"/>
    <mergeCell ref="AM559:AN559"/>
    <mergeCell ref="AO559:AP559"/>
    <mergeCell ref="AQ559:AR559"/>
    <mergeCell ref="AS559:AT559"/>
    <mergeCell ref="AU559:AV559"/>
    <mergeCell ref="AW559:AX559"/>
    <mergeCell ref="AY559:AZ559"/>
    <mergeCell ref="BA559:BB559"/>
    <mergeCell ref="BC559:BD559"/>
    <mergeCell ref="BE559:BF559"/>
    <mergeCell ref="BG559:BH559"/>
    <mergeCell ref="CB557:CH557"/>
    <mergeCell ref="B558:C558"/>
    <mergeCell ref="D558:F558"/>
    <mergeCell ref="G558:H558"/>
    <mergeCell ref="K558:L558"/>
    <mergeCell ref="M558:N558"/>
    <mergeCell ref="O558:P558"/>
    <mergeCell ref="Q558:R558"/>
    <mergeCell ref="S558:T558"/>
    <mergeCell ref="U558:V558"/>
    <mergeCell ref="W558:X558"/>
    <mergeCell ref="Y558:Z558"/>
    <mergeCell ref="AA558:AB558"/>
    <mergeCell ref="AC558:AD558"/>
    <mergeCell ref="AE558:AF558"/>
    <mergeCell ref="AG558:AH558"/>
    <mergeCell ref="AI558:AJ558"/>
    <mergeCell ref="AK558:AL558"/>
    <mergeCell ref="AM558:AN558"/>
    <mergeCell ref="AO558:AP558"/>
    <mergeCell ref="AQ558:AR558"/>
    <mergeCell ref="AS558:AT558"/>
    <mergeCell ref="AU558:AV558"/>
    <mergeCell ref="AW558:AX558"/>
    <mergeCell ref="AY558:AZ558"/>
    <mergeCell ref="BA558:BB558"/>
    <mergeCell ref="BC558:BD558"/>
    <mergeCell ref="BE558:BF558"/>
    <mergeCell ref="BG558:BH558"/>
    <mergeCell ref="BI558:BJ558"/>
    <mergeCell ref="BK558:BL558"/>
    <mergeCell ref="BM558:BN558"/>
    <mergeCell ref="BC560:BD560"/>
    <mergeCell ref="BE560:BF560"/>
    <mergeCell ref="BG560:BH560"/>
    <mergeCell ref="BI560:BJ560"/>
    <mergeCell ref="BK560:BL560"/>
    <mergeCell ref="BM560:BN560"/>
    <mergeCell ref="BO560:BQ560"/>
    <mergeCell ref="BS560:BT560"/>
    <mergeCell ref="BU560:CA560"/>
    <mergeCell ref="CB560:CH560"/>
    <mergeCell ref="B561:C561"/>
    <mergeCell ref="D561:F561"/>
    <mergeCell ref="G561:H561"/>
    <mergeCell ref="K561:L561"/>
    <mergeCell ref="M561:N561"/>
    <mergeCell ref="O561:P561"/>
    <mergeCell ref="Q561:R561"/>
    <mergeCell ref="S561:T561"/>
    <mergeCell ref="U561:V561"/>
    <mergeCell ref="W561:X561"/>
    <mergeCell ref="Y561:Z561"/>
    <mergeCell ref="AA561:AB561"/>
    <mergeCell ref="AC561:AD561"/>
    <mergeCell ref="AE561:AF561"/>
    <mergeCell ref="AG561:AH561"/>
    <mergeCell ref="AI561:AJ561"/>
    <mergeCell ref="AK561:AL561"/>
    <mergeCell ref="AM561:AN561"/>
    <mergeCell ref="AO561:AP561"/>
    <mergeCell ref="AQ561:AR561"/>
    <mergeCell ref="AS561:AT561"/>
    <mergeCell ref="AU561:AV561"/>
    <mergeCell ref="BI559:BJ559"/>
    <mergeCell ref="BK559:BL559"/>
    <mergeCell ref="BM559:BN559"/>
    <mergeCell ref="BO559:BQ559"/>
    <mergeCell ref="BS559:BT559"/>
    <mergeCell ref="BU559:CA559"/>
    <mergeCell ref="CB559:CH559"/>
    <mergeCell ref="B560:C560"/>
    <mergeCell ref="D560:F560"/>
    <mergeCell ref="G560:H560"/>
    <mergeCell ref="K560:L560"/>
    <mergeCell ref="M560:N560"/>
    <mergeCell ref="O560:P560"/>
    <mergeCell ref="Q560:R560"/>
    <mergeCell ref="S560:T560"/>
    <mergeCell ref="U560:V560"/>
    <mergeCell ref="W560:X560"/>
    <mergeCell ref="Y560:Z560"/>
    <mergeCell ref="AA560:AB560"/>
    <mergeCell ref="AC560:AD560"/>
    <mergeCell ref="AE560:AF560"/>
    <mergeCell ref="AG560:AH560"/>
    <mergeCell ref="AI560:AJ560"/>
    <mergeCell ref="AK560:AL560"/>
    <mergeCell ref="AM560:AN560"/>
    <mergeCell ref="AO560:AP560"/>
    <mergeCell ref="AQ560:AR560"/>
    <mergeCell ref="AS560:AT560"/>
    <mergeCell ref="AU560:AV560"/>
    <mergeCell ref="AW560:AX560"/>
    <mergeCell ref="AY560:AZ560"/>
    <mergeCell ref="BA560:BB560"/>
    <mergeCell ref="B563:C563"/>
    <mergeCell ref="D563:F563"/>
    <mergeCell ref="G563:H563"/>
    <mergeCell ref="K563:L563"/>
    <mergeCell ref="M563:N563"/>
    <mergeCell ref="O563:P563"/>
    <mergeCell ref="Q563:R563"/>
    <mergeCell ref="S563:T563"/>
    <mergeCell ref="U563:V563"/>
    <mergeCell ref="W563:X563"/>
    <mergeCell ref="Y563:Z563"/>
    <mergeCell ref="AA563:AB563"/>
    <mergeCell ref="AC563:AD563"/>
    <mergeCell ref="AE563:AF563"/>
    <mergeCell ref="AG563:AH563"/>
    <mergeCell ref="AI563:AJ563"/>
    <mergeCell ref="AW561:AX561"/>
    <mergeCell ref="AY561:AZ561"/>
    <mergeCell ref="BA561:BB561"/>
    <mergeCell ref="BC561:BD561"/>
    <mergeCell ref="BE561:BF561"/>
    <mergeCell ref="BG561:BH561"/>
    <mergeCell ref="BI561:BJ561"/>
    <mergeCell ref="BK561:BL561"/>
    <mergeCell ref="BM561:BN561"/>
    <mergeCell ref="BO561:BQ561"/>
    <mergeCell ref="BS561:BT561"/>
    <mergeCell ref="BU561:CA561"/>
    <mergeCell ref="CB561:CH561"/>
    <mergeCell ref="B562:C562"/>
    <mergeCell ref="D562:F562"/>
    <mergeCell ref="G562:H562"/>
    <mergeCell ref="K562:L562"/>
    <mergeCell ref="M562:N562"/>
    <mergeCell ref="O562:P562"/>
    <mergeCell ref="Q562:R562"/>
    <mergeCell ref="S562:T562"/>
    <mergeCell ref="U562:V562"/>
    <mergeCell ref="W562:X562"/>
    <mergeCell ref="Y562:Z562"/>
    <mergeCell ref="AA562:AB562"/>
    <mergeCell ref="AC562:AD562"/>
    <mergeCell ref="AE562:AF562"/>
    <mergeCell ref="AG562:AH562"/>
    <mergeCell ref="AI562:AJ562"/>
    <mergeCell ref="AK562:AL562"/>
    <mergeCell ref="AM562:AN562"/>
    <mergeCell ref="AO562:AP562"/>
    <mergeCell ref="AK563:AL563"/>
    <mergeCell ref="AM563:AN563"/>
    <mergeCell ref="AO563:AP563"/>
    <mergeCell ref="AQ563:AR563"/>
    <mergeCell ref="AS563:AT563"/>
    <mergeCell ref="AU563:AV563"/>
    <mergeCell ref="AW563:AX563"/>
    <mergeCell ref="AY563:AZ563"/>
    <mergeCell ref="BA563:BB563"/>
    <mergeCell ref="BC563:BD563"/>
    <mergeCell ref="BE563:BF563"/>
    <mergeCell ref="BG563:BH563"/>
    <mergeCell ref="BI563:BJ563"/>
    <mergeCell ref="BK563:BL563"/>
    <mergeCell ref="BM563:BN563"/>
    <mergeCell ref="BO563:BQ563"/>
    <mergeCell ref="BS563:BT563"/>
    <mergeCell ref="AQ562:AR562"/>
    <mergeCell ref="AS562:AT562"/>
    <mergeCell ref="AU562:AV562"/>
    <mergeCell ref="AW562:AX562"/>
    <mergeCell ref="AY562:AZ562"/>
    <mergeCell ref="BA562:BB562"/>
    <mergeCell ref="BC562:BD562"/>
    <mergeCell ref="BE562:BF562"/>
    <mergeCell ref="BG562:BH562"/>
    <mergeCell ref="BI562:BJ562"/>
    <mergeCell ref="BK562:BL562"/>
    <mergeCell ref="BM562:BN562"/>
    <mergeCell ref="BO562:BQ562"/>
    <mergeCell ref="BS562:BT562"/>
    <mergeCell ref="BU562:CA562"/>
    <mergeCell ref="CB562:CH562"/>
    <mergeCell ref="BM564:BN564"/>
    <mergeCell ref="BO564:BQ564"/>
    <mergeCell ref="BS564:BT564"/>
    <mergeCell ref="BU564:CA564"/>
    <mergeCell ref="CB564:CH564"/>
    <mergeCell ref="B565:C565"/>
    <mergeCell ref="D565:F565"/>
    <mergeCell ref="G565:H565"/>
    <mergeCell ref="K565:L565"/>
    <mergeCell ref="M565:N565"/>
    <mergeCell ref="O565:P565"/>
    <mergeCell ref="Q565:R565"/>
    <mergeCell ref="S565:T565"/>
    <mergeCell ref="U565:V565"/>
    <mergeCell ref="W565:X565"/>
    <mergeCell ref="Y565:Z565"/>
    <mergeCell ref="AA565:AB565"/>
    <mergeCell ref="AC565:AD565"/>
    <mergeCell ref="AE565:AF565"/>
    <mergeCell ref="AG565:AH565"/>
    <mergeCell ref="AI565:AJ565"/>
    <mergeCell ref="AK565:AL565"/>
    <mergeCell ref="AM565:AN565"/>
    <mergeCell ref="AO565:AP565"/>
    <mergeCell ref="AQ565:AR565"/>
    <mergeCell ref="AS565:AT565"/>
    <mergeCell ref="AU565:AV565"/>
    <mergeCell ref="AW565:AX565"/>
    <mergeCell ref="AY565:AZ565"/>
    <mergeCell ref="BA565:BB565"/>
    <mergeCell ref="BC565:BD565"/>
    <mergeCell ref="BE565:BF565"/>
    <mergeCell ref="BU563:CA563"/>
    <mergeCell ref="CB563:CH563"/>
    <mergeCell ref="B564:C564"/>
    <mergeCell ref="D564:F564"/>
    <mergeCell ref="G564:H564"/>
    <mergeCell ref="K564:L564"/>
    <mergeCell ref="M564:N564"/>
    <mergeCell ref="O564:P564"/>
    <mergeCell ref="Q564:R564"/>
    <mergeCell ref="S564:T564"/>
    <mergeCell ref="U564:V564"/>
    <mergeCell ref="W564:X564"/>
    <mergeCell ref="Y564:Z564"/>
    <mergeCell ref="AA564:AB564"/>
    <mergeCell ref="AC564:AD564"/>
    <mergeCell ref="AE564:AF564"/>
    <mergeCell ref="AG564:AH564"/>
    <mergeCell ref="AI564:AJ564"/>
    <mergeCell ref="AK564:AL564"/>
    <mergeCell ref="AM564:AN564"/>
    <mergeCell ref="AO564:AP564"/>
    <mergeCell ref="AQ564:AR564"/>
    <mergeCell ref="AS564:AT564"/>
    <mergeCell ref="AU564:AV564"/>
    <mergeCell ref="AW564:AX564"/>
    <mergeCell ref="AY564:AZ564"/>
    <mergeCell ref="BA564:BB564"/>
    <mergeCell ref="BC564:BD564"/>
    <mergeCell ref="BE564:BF564"/>
    <mergeCell ref="BG564:BH564"/>
    <mergeCell ref="BI564:BJ564"/>
    <mergeCell ref="BK564:BL564"/>
    <mergeCell ref="BA566:BB566"/>
    <mergeCell ref="BC566:BD566"/>
    <mergeCell ref="BE566:BF566"/>
    <mergeCell ref="BG566:BH566"/>
    <mergeCell ref="BI566:BJ566"/>
    <mergeCell ref="BK566:BL566"/>
    <mergeCell ref="BM566:BN566"/>
    <mergeCell ref="BO566:BQ566"/>
    <mergeCell ref="BS566:BT566"/>
    <mergeCell ref="BU566:CA566"/>
    <mergeCell ref="CB566:CH566"/>
    <mergeCell ref="B567:C567"/>
    <mergeCell ref="D567:F567"/>
    <mergeCell ref="G567:H567"/>
    <mergeCell ref="K567:L567"/>
    <mergeCell ref="M567:N567"/>
    <mergeCell ref="O567:P567"/>
    <mergeCell ref="Q567:R567"/>
    <mergeCell ref="S567:T567"/>
    <mergeCell ref="U567:V567"/>
    <mergeCell ref="W567:X567"/>
    <mergeCell ref="Y567:Z567"/>
    <mergeCell ref="AA567:AB567"/>
    <mergeCell ref="AC567:AD567"/>
    <mergeCell ref="AE567:AF567"/>
    <mergeCell ref="AG567:AH567"/>
    <mergeCell ref="AI567:AJ567"/>
    <mergeCell ref="AK567:AL567"/>
    <mergeCell ref="AM567:AN567"/>
    <mergeCell ref="AO567:AP567"/>
    <mergeCell ref="AQ567:AR567"/>
    <mergeCell ref="AS567:AT567"/>
    <mergeCell ref="BG565:BH565"/>
    <mergeCell ref="BI565:BJ565"/>
    <mergeCell ref="BK565:BL565"/>
    <mergeCell ref="BM565:BN565"/>
    <mergeCell ref="BO565:BQ565"/>
    <mergeCell ref="BS565:BT565"/>
    <mergeCell ref="BU565:CA565"/>
    <mergeCell ref="CB565:CH565"/>
    <mergeCell ref="B566:C566"/>
    <mergeCell ref="D566:F566"/>
    <mergeCell ref="G566:H566"/>
    <mergeCell ref="K566:L566"/>
    <mergeCell ref="M566:N566"/>
    <mergeCell ref="O566:P566"/>
    <mergeCell ref="Q566:R566"/>
    <mergeCell ref="S566:T566"/>
    <mergeCell ref="U566:V566"/>
    <mergeCell ref="W566:X566"/>
    <mergeCell ref="Y566:Z566"/>
    <mergeCell ref="AA566:AB566"/>
    <mergeCell ref="AC566:AD566"/>
    <mergeCell ref="AE566:AF566"/>
    <mergeCell ref="AG566:AH566"/>
    <mergeCell ref="AI566:AJ566"/>
    <mergeCell ref="AK566:AL566"/>
    <mergeCell ref="AM566:AN566"/>
    <mergeCell ref="AO566:AP566"/>
    <mergeCell ref="AQ566:AR566"/>
    <mergeCell ref="AS566:AT566"/>
    <mergeCell ref="AU566:AV566"/>
    <mergeCell ref="AW566:AX566"/>
    <mergeCell ref="AY566:AZ566"/>
    <mergeCell ref="AO568:AP568"/>
    <mergeCell ref="AQ568:AR568"/>
    <mergeCell ref="AS568:AT568"/>
    <mergeCell ref="AU568:AV568"/>
    <mergeCell ref="AW568:AX568"/>
    <mergeCell ref="AY568:AZ568"/>
    <mergeCell ref="BA568:BB568"/>
    <mergeCell ref="BC568:BD568"/>
    <mergeCell ref="BE568:BF568"/>
    <mergeCell ref="BG568:BH568"/>
    <mergeCell ref="BI568:BJ568"/>
    <mergeCell ref="BK568:BL568"/>
    <mergeCell ref="BM568:BN568"/>
    <mergeCell ref="BO568:BQ568"/>
    <mergeCell ref="BS568:BT568"/>
    <mergeCell ref="BU568:CA568"/>
    <mergeCell ref="CB568:CH568"/>
    <mergeCell ref="AU567:AV567"/>
    <mergeCell ref="AW567:AX567"/>
    <mergeCell ref="AY567:AZ567"/>
    <mergeCell ref="BA567:BB567"/>
    <mergeCell ref="BC567:BD567"/>
    <mergeCell ref="BE567:BF567"/>
    <mergeCell ref="BG567:BH567"/>
    <mergeCell ref="BI567:BJ567"/>
    <mergeCell ref="BK567:BL567"/>
    <mergeCell ref="BM567:BN567"/>
    <mergeCell ref="BO567:BQ567"/>
    <mergeCell ref="BS567:BT567"/>
    <mergeCell ref="BU567:CA567"/>
    <mergeCell ref="CB567:CH567"/>
    <mergeCell ref="B568:C568"/>
    <mergeCell ref="D568:F568"/>
    <mergeCell ref="G568:H568"/>
    <mergeCell ref="K568:L568"/>
    <mergeCell ref="M568:N568"/>
    <mergeCell ref="O568:P568"/>
    <mergeCell ref="Q568:R568"/>
    <mergeCell ref="S568:T568"/>
    <mergeCell ref="U568:V568"/>
    <mergeCell ref="W568:X568"/>
    <mergeCell ref="Y568:Z568"/>
    <mergeCell ref="AA568:AB568"/>
    <mergeCell ref="AC568:AD568"/>
    <mergeCell ref="AE568:AF568"/>
    <mergeCell ref="AG568:AH568"/>
    <mergeCell ref="AI568:AJ568"/>
    <mergeCell ref="AK568:AL568"/>
    <mergeCell ref="AM568:AN568"/>
    <mergeCell ref="AM569:AN569"/>
    <mergeCell ref="AO569:AP569"/>
    <mergeCell ref="AQ569:AR569"/>
    <mergeCell ref="AS569:AT569"/>
    <mergeCell ref="AU569:AV569"/>
    <mergeCell ref="AW569:AX569"/>
    <mergeCell ref="AY569:AZ569"/>
    <mergeCell ref="BA569:BB569"/>
    <mergeCell ref="BC569:BD569"/>
    <mergeCell ref="BE569:BF569"/>
    <mergeCell ref="BG569:BH569"/>
    <mergeCell ref="BI569:BJ569"/>
    <mergeCell ref="BK569:BL569"/>
    <mergeCell ref="BM569:BN569"/>
    <mergeCell ref="BO569:BQ569"/>
    <mergeCell ref="BS569:BT569"/>
    <mergeCell ref="BU569:CA569"/>
    <mergeCell ref="B569:C569"/>
    <mergeCell ref="D569:F569"/>
    <mergeCell ref="G569:H569"/>
    <mergeCell ref="K569:L569"/>
    <mergeCell ref="M569:N569"/>
    <mergeCell ref="O569:P569"/>
    <mergeCell ref="Q569:R569"/>
    <mergeCell ref="S569:T569"/>
    <mergeCell ref="U569:V569"/>
    <mergeCell ref="W569:X569"/>
    <mergeCell ref="Y569:Z569"/>
    <mergeCell ref="AA569:AB569"/>
    <mergeCell ref="AC569:AD569"/>
    <mergeCell ref="AE569:AF569"/>
    <mergeCell ref="AG569:AH569"/>
    <mergeCell ref="AI569:AJ569"/>
    <mergeCell ref="AK569:AL569"/>
    <mergeCell ref="BO570:BQ570"/>
    <mergeCell ref="BS570:BT570"/>
    <mergeCell ref="BU570:CA570"/>
    <mergeCell ref="CB570:CH570"/>
    <mergeCell ref="B571:C571"/>
    <mergeCell ref="D571:F571"/>
    <mergeCell ref="G571:H571"/>
    <mergeCell ref="K571:L571"/>
    <mergeCell ref="M571:N571"/>
    <mergeCell ref="O571:P571"/>
    <mergeCell ref="Q571:R571"/>
    <mergeCell ref="S571:T571"/>
    <mergeCell ref="U571:V571"/>
    <mergeCell ref="W571:X571"/>
    <mergeCell ref="Y571:Z571"/>
    <mergeCell ref="AA571:AB571"/>
    <mergeCell ref="AC571:AD571"/>
    <mergeCell ref="AE571:AF571"/>
    <mergeCell ref="AG571:AH571"/>
    <mergeCell ref="AI571:AJ571"/>
    <mergeCell ref="AK571:AL571"/>
    <mergeCell ref="AM571:AN571"/>
    <mergeCell ref="AO571:AP571"/>
    <mergeCell ref="AQ571:AR571"/>
    <mergeCell ref="AS571:AT571"/>
    <mergeCell ref="AU571:AV571"/>
    <mergeCell ref="AW571:AX571"/>
    <mergeCell ref="AY571:AZ571"/>
    <mergeCell ref="BA571:BB571"/>
    <mergeCell ref="BC571:BD571"/>
    <mergeCell ref="BE571:BF571"/>
    <mergeCell ref="BG571:BH571"/>
    <mergeCell ref="CB569:CH569"/>
    <mergeCell ref="B570:C570"/>
    <mergeCell ref="D570:F570"/>
    <mergeCell ref="G570:H570"/>
    <mergeCell ref="K570:L570"/>
    <mergeCell ref="M570:N570"/>
    <mergeCell ref="O570:P570"/>
    <mergeCell ref="Q570:R570"/>
    <mergeCell ref="S570:T570"/>
    <mergeCell ref="U570:V570"/>
    <mergeCell ref="W570:X570"/>
    <mergeCell ref="Y570:Z570"/>
    <mergeCell ref="AA570:AB570"/>
    <mergeCell ref="AC570:AD570"/>
    <mergeCell ref="AE570:AF570"/>
    <mergeCell ref="AG570:AH570"/>
    <mergeCell ref="AI570:AJ570"/>
    <mergeCell ref="AK570:AL570"/>
    <mergeCell ref="AM570:AN570"/>
    <mergeCell ref="AO570:AP570"/>
    <mergeCell ref="AQ570:AR570"/>
    <mergeCell ref="AS570:AT570"/>
    <mergeCell ref="AU570:AV570"/>
    <mergeCell ref="AW570:AX570"/>
    <mergeCell ref="AY570:AZ570"/>
    <mergeCell ref="BA570:BB570"/>
    <mergeCell ref="BC570:BD570"/>
    <mergeCell ref="BE570:BF570"/>
    <mergeCell ref="BG570:BH570"/>
    <mergeCell ref="BI570:BJ570"/>
    <mergeCell ref="BK570:BL570"/>
    <mergeCell ref="BM570:BN570"/>
    <mergeCell ref="BC572:BD572"/>
    <mergeCell ref="BE572:BF572"/>
    <mergeCell ref="BG572:BH572"/>
    <mergeCell ref="BI572:BJ572"/>
    <mergeCell ref="BK572:BL572"/>
    <mergeCell ref="BM572:BN572"/>
    <mergeCell ref="BO572:BQ572"/>
    <mergeCell ref="BS572:BT572"/>
    <mergeCell ref="BU572:CA572"/>
    <mergeCell ref="CB572:CH572"/>
    <mergeCell ref="B573:C573"/>
    <mergeCell ref="D573:F573"/>
    <mergeCell ref="G573:H573"/>
    <mergeCell ref="K573:L573"/>
    <mergeCell ref="M573:N573"/>
    <mergeCell ref="O573:P573"/>
    <mergeCell ref="Q573:R573"/>
    <mergeCell ref="S573:T573"/>
    <mergeCell ref="U573:V573"/>
    <mergeCell ref="W573:X573"/>
    <mergeCell ref="Y573:Z573"/>
    <mergeCell ref="AA573:AB573"/>
    <mergeCell ref="AC573:AD573"/>
    <mergeCell ref="AE573:AF573"/>
    <mergeCell ref="AG573:AH573"/>
    <mergeCell ref="AI573:AJ573"/>
    <mergeCell ref="AK573:AL573"/>
    <mergeCell ref="AM573:AN573"/>
    <mergeCell ref="AO573:AP573"/>
    <mergeCell ref="AQ573:AR573"/>
    <mergeCell ref="AS573:AT573"/>
    <mergeCell ref="AU573:AV573"/>
    <mergeCell ref="BI571:BJ571"/>
    <mergeCell ref="BK571:BL571"/>
    <mergeCell ref="BM571:BN571"/>
    <mergeCell ref="BO571:BQ571"/>
    <mergeCell ref="BS571:BT571"/>
    <mergeCell ref="BU571:CA571"/>
    <mergeCell ref="CB571:CH571"/>
    <mergeCell ref="B572:C572"/>
    <mergeCell ref="D572:F572"/>
    <mergeCell ref="G572:H572"/>
    <mergeCell ref="K572:L572"/>
    <mergeCell ref="M572:N572"/>
    <mergeCell ref="O572:P572"/>
    <mergeCell ref="Q572:R572"/>
    <mergeCell ref="S572:T572"/>
    <mergeCell ref="U572:V572"/>
    <mergeCell ref="W572:X572"/>
    <mergeCell ref="Y572:Z572"/>
    <mergeCell ref="AA572:AB572"/>
    <mergeCell ref="AC572:AD572"/>
    <mergeCell ref="AE572:AF572"/>
    <mergeCell ref="AG572:AH572"/>
    <mergeCell ref="AI572:AJ572"/>
    <mergeCell ref="AK572:AL572"/>
    <mergeCell ref="AM572:AN572"/>
    <mergeCell ref="AO572:AP572"/>
    <mergeCell ref="AQ572:AR572"/>
    <mergeCell ref="AS572:AT572"/>
    <mergeCell ref="AU572:AV572"/>
    <mergeCell ref="AW572:AX572"/>
    <mergeCell ref="AY572:AZ572"/>
    <mergeCell ref="BA572:BB572"/>
    <mergeCell ref="B575:C575"/>
    <mergeCell ref="D575:F575"/>
    <mergeCell ref="G575:H575"/>
    <mergeCell ref="K575:L575"/>
    <mergeCell ref="M575:N575"/>
    <mergeCell ref="O575:P575"/>
    <mergeCell ref="Q575:R575"/>
    <mergeCell ref="S575:T575"/>
    <mergeCell ref="U575:V575"/>
    <mergeCell ref="W575:X575"/>
    <mergeCell ref="Y575:Z575"/>
    <mergeCell ref="AA575:AB575"/>
    <mergeCell ref="AC575:AD575"/>
    <mergeCell ref="AE575:AF575"/>
    <mergeCell ref="AG575:AH575"/>
    <mergeCell ref="AI575:AJ575"/>
    <mergeCell ref="AW573:AX573"/>
    <mergeCell ref="AY573:AZ573"/>
    <mergeCell ref="BA573:BB573"/>
    <mergeCell ref="BC573:BD573"/>
    <mergeCell ref="BE573:BF573"/>
    <mergeCell ref="BG573:BH573"/>
    <mergeCell ref="BI573:BJ573"/>
    <mergeCell ref="BK573:BL573"/>
    <mergeCell ref="BM573:BN573"/>
    <mergeCell ref="BO573:BQ573"/>
    <mergeCell ref="BS573:BT573"/>
    <mergeCell ref="BU573:CA573"/>
    <mergeCell ref="CB573:CH573"/>
    <mergeCell ref="B574:C574"/>
    <mergeCell ref="D574:F574"/>
    <mergeCell ref="G574:H574"/>
    <mergeCell ref="K574:L574"/>
    <mergeCell ref="M574:N574"/>
    <mergeCell ref="O574:P574"/>
    <mergeCell ref="Q574:R574"/>
    <mergeCell ref="S574:T574"/>
    <mergeCell ref="U574:V574"/>
    <mergeCell ref="W574:X574"/>
    <mergeCell ref="Y574:Z574"/>
    <mergeCell ref="AA574:AB574"/>
    <mergeCell ref="AC574:AD574"/>
    <mergeCell ref="AE574:AF574"/>
    <mergeCell ref="AG574:AH574"/>
    <mergeCell ref="AI574:AJ574"/>
    <mergeCell ref="AK574:AL574"/>
    <mergeCell ref="AM574:AN574"/>
    <mergeCell ref="AO574:AP574"/>
    <mergeCell ref="AK575:AL575"/>
    <mergeCell ref="AM575:AN575"/>
    <mergeCell ref="AO575:AP575"/>
    <mergeCell ref="AQ575:AR575"/>
    <mergeCell ref="AS575:AT575"/>
    <mergeCell ref="AU575:AV575"/>
    <mergeCell ref="AW575:AX575"/>
    <mergeCell ref="AY575:AZ575"/>
    <mergeCell ref="BA575:BB575"/>
    <mergeCell ref="BC575:BD575"/>
    <mergeCell ref="BE575:BF575"/>
    <mergeCell ref="BG575:BH575"/>
    <mergeCell ref="BI575:BJ575"/>
    <mergeCell ref="BK575:BL575"/>
    <mergeCell ref="BM575:BN575"/>
    <mergeCell ref="BO575:BQ575"/>
    <mergeCell ref="BS575:BT575"/>
    <mergeCell ref="AQ574:AR574"/>
    <mergeCell ref="AS574:AT574"/>
    <mergeCell ref="AU574:AV574"/>
    <mergeCell ref="AW574:AX574"/>
    <mergeCell ref="AY574:AZ574"/>
    <mergeCell ref="BA574:BB574"/>
    <mergeCell ref="BC574:BD574"/>
    <mergeCell ref="BE574:BF574"/>
    <mergeCell ref="BG574:BH574"/>
    <mergeCell ref="BI574:BJ574"/>
    <mergeCell ref="BK574:BL574"/>
    <mergeCell ref="BM574:BN574"/>
    <mergeCell ref="BO574:BQ574"/>
    <mergeCell ref="BS574:BT574"/>
    <mergeCell ref="BU574:CA574"/>
    <mergeCell ref="CB574:CH574"/>
    <mergeCell ref="BM576:BN576"/>
    <mergeCell ref="BO576:BQ576"/>
    <mergeCell ref="BS576:BT576"/>
    <mergeCell ref="BU576:CA576"/>
    <mergeCell ref="CB576:CH576"/>
    <mergeCell ref="B577:C577"/>
    <mergeCell ref="D577:F577"/>
    <mergeCell ref="G577:H577"/>
    <mergeCell ref="K577:L577"/>
    <mergeCell ref="M577:N577"/>
    <mergeCell ref="O577:P577"/>
    <mergeCell ref="Q577:R577"/>
    <mergeCell ref="S577:T577"/>
    <mergeCell ref="U577:V577"/>
    <mergeCell ref="W577:X577"/>
    <mergeCell ref="Y577:Z577"/>
    <mergeCell ref="AA577:AB577"/>
    <mergeCell ref="AC577:AD577"/>
    <mergeCell ref="AE577:AF577"/>
    <mergeCell ref="AG577:AH577"/>
    <mergeCell ref="AI577:AJ577"/>
    <mergeCell ref="AK577:AL577"/>
    <mergeCell ref="AM577:AN577"/>
    <mergeCell ref="AO577:AP577"/>
    <mergeCell ref="AQ577:AR577"/>
    <mergeCell ref="AS577:AT577"/>
    <mergeCell ref="AU577:AV577"/>
    <mergeCell ref="AW577:AX577"/>
    <mergeCell ref="AY577:AZ577"/>
    <mergeCell ref="BA577:BB577"/>
    <mergeCell ref="BC577:BD577"/>
    <mergeCell ref="BE577:BF577"/>
    <mergeCell ref="BU575:CA575"/>
    <mergeCell ref="CB575:CH575"/>
    <mergeCell ref="B576:C576"/>
    <mergeCell ref="D576:F576"/>
    <mergeCell ref="G576:H576"/>
    <mergeCell ref="K576:L576"/>
    <mergeCell ref="M576:N576"/>
    <mergeCell ref="O576:P576"/>
    <mergeCell ref="Q576:R576"/>
    <mergeCell ref="S576:T576"/>
    <mergeCell ref="U576:V576"/>
    <mergeCell ref="W576:X576"/>
    <mergeCell ref="Y576:Z576"/>
    <mergeCell ref="AA576:AB576"/>
    <mergeCell ref="AC576:AD576"/>
    <mergeCell ref="AE576:AF576"/>
    <mergeCell ref="AG576:AH576"/>
    <mergeCell ref="AI576:AJ576"/>
    <mergeCell ref="AK576:AL576"/>
    <mergeCell ref="AM576:AN576"/>
    <mergeCell ref="AO576:AP576"/>
    <mergeCell ref="AQ576:AR576"/>
    <mergeCell ref="AS576:AT576"/>
    <mergeCell ref="AU576:AV576"/>
    <mergeCell ref="AW576:AX576"/>
    <mergeCell ref="AY576:AZ576"/>
    <mergeCell ref="BA576:BB576"/>
    <mergeCell ref="BC576:BD576"/>
    <mergeCell ref="BE576:BF576"/>
    <mergeCell ref="BG576:BH576"/>
    <mergeCell ref="BI576:BJ576"/>
    <mergeCell ref="BK576:BL576"/>
    <mergeCell ref="BA578:BB578"/>
    <mergeCell ref="BC578:BD578"/>
    <mergeCell ref="BE578:BF578"/>
    <mergeCell ref="BG578:BH578"/>
    <mergeCell ref="BI578:BJ578"/>
    <mergeCell ref="BK578:BL578"/>
    <mergeCell ref="BM578:BN578"/>
    <mergeCell ref="BO578:BQ578"/>
    <mergeCell ref="BS578:BT578"/>
    <mergeCell ref="BU578:CA578"/>
    <mergeCell ref="CB578:CH578"/>
    <mergeCell ref="B579:C579"/>
    <mergeCell ref="D579:F579"/>
    <mergeCell ref="G579:H579"/>
    <mergeCell ref="K579:L579"/>
    <mergeCell ref="M579:N579"/>
    <mergeCell ref="O579:P579"/>
    <mergeCell ref="Q579:R579"/>
    <mergeCell ref="S579:T579"/>
    <mergeCell ref="U579:V579"/>
    <mergeCell ref="W579:X579"/>
    <mergeCell ref="Y579:Z579"/>
    <mergeCell ref="AA579:AB579"/>
    <mergeCell ref="AC579:AD579"/>
    <mergeCell ref="AE579:AF579"/>
    <mergeCell ref="AG579:AH579"/>
    <mergeCell ref="AI579:AJ579"/>
    <mergeCell ref="AK579:AL579"/>
    <mergeCell ref="AM579:AN579"/>
    <mergeCell ref="AO579:AP579"/>
    <mergeCell ref="AQ579:AR579"/>
    <mergeCell ref="AS579:AT579"/>
    <mergeCell ref="BG577:BH577"/>
    <mergeCell ref="BI577:BJ577"/>
    <mergeCell ref="BK577:BL577"/>
    <mergeCell ref="BM577:BN577"/>
    <mergeCell ref="BO577:BQ577"/>
    <mergeCell ref="BS577:BT577"/>
    <mergeCell ref="BU577:CA577"/>
    <mergeCell ref="CB577:CH577"/>
    <mergeCell ref="B578:C578"/>
    <mergeCell ref="D578:F578"/>
    <mergeCell ref="G578:H578"/>
    <mergeCell ref="K578:L578"/>
    <mergeCell ref="M578:N578"/>
    <mergeCell ref="O578:P578"/>
    <mergeCell ref="Q578:R578"/>
    <mergeCell ref="S578:T578"/>
    <mergeCell ref="U578:V578"/>
    <mergeCell ref="W578:X578"/>
    <mergeCell ref="Y578:Z578"/>
    <mergeCell ref="AA578:AB578"/>
    <mergeCell ref="AC578:AD578"/>
    <mergeCell ref="AE578:AF578"/>
    <mergeCell ref="AG578:AH578"/>
    <mergeCell ref="AI578:AJ578"/>
    <mergeCell ref="AK578:AL578"/>
    <mergeCell ref="AM578:AN578"/>
    <mergeCell ref="AO578:AP578"/>
    <mergeCell ref="AQ578:AR578"/>
    <mergeCell ref="AS578:AT578"/>
    <mergeCell ref="AU578:AV578"/>
    <mergeCell ref="AW578:AX578"/>
    <mergeCell ref="AY578:AZ578"/>
    <mergeCell ref="AO580:AP580"/>
    <mergeCell ref="AQ580:AR580"/>
    <mergeCell ref="AS580:AT580"/>
    <mergeCell ref="AU580:AV580"/>
    <mergeCell ref="AW580:AX580"/>
    <mergeCell ref="AY580:AZ580"/>
    <mergeCell ref="BA580:BB580"/>
    <mergeCell ref="BC580:BD580"/>
    <mergeCell ref="BE580:BF580"/>
    <mergeCell ref="BG580:BH580"/>
    <mergeCell ref="BI580:BJ580"/>
    <mergeCell ref="BK580:BL580"/>
    <mergeCell ref="BM580:BN580"/>
    <mergeCell ref="BO580:BQ580"/>
    <mergeCell ref="BS580:BT580"/>
    <mergeCell ref="BU580:CA580"/>
    <mergeCell ref="CB580:CH580"/>
    <mergeCell ref="AU579:AV579"/>
    <mergeCell ref="AW579:AX579"/>
    <mergeCell ref="AY579:AZ579"/>
    <mergeCell ref="BA579:BB579"/>
    <mergeCell ref="BC579:BD579"/>
    <mergeCell ref="BE579:BF579"/>
    <mergeCell ref="BG579:BH579"/>
    <mergeCell ref="BI579:BJ579"/>
    <mergeCell ref="BK579:BL579"/>
    <mergeCell ref="BM579:BN579"/>
    <mergeCell ref="BO579:BQ579"/>
    <mergeCell ref="BS579:BT579"/>
    <mergeCell ref="BU579:CA579"/>
    <mergeCell ref="CB579:CH579"/>
    <mergeCell ref="B580:C580"/>
    <mergeCell ref="D580:F580"/>
    <mergeCell ref="G580:H580"/>
    <mergeCell ref="K580:L580"/>
    <mergeCell ref="M580:N580"/>
    <mergeCell ref="O580:P580"/>
    <mergeCell ref="Q580:R580"/>
    <mergeCell ref="S580:T580"/>
    <mergeCell ref="U580:V580"/>
    <mergeCell ref="W580:X580"/>
    <mergeCell ref="Y580:Z580"/>
    <mergeCell ref="AA580:AB580"/>
    <mergeCell ref="AC580:AD580"/>
    <mergeCell ref="AE580:AF580"/>
    <mergeCell ref="AG580:AH580"/>
    <mergeCell ref="AI580:AJ580"/>
    <mergeCell ref="AK580:AL580"/>
    <mergeCell ref="AM580:AN580"/>
    <mergeCell ref="AM581:AN581"/>
    <mergeCell ref="AO581:AP581"/>
    <mergeCell ref="AQ581:AR581"/>
    <mergeCell ref="AS581:AT581"/>
    <mergeCell ref="AU581:AV581"/>
    <mergeCell ref="AW581:AX581"/>
    <mergeCell ref="AY581:AZ581"/>
    <mergeCell ref="BA581:BB581"/>
    <mergeCell ref="BC581:BD581"/>
    <mergeCell ref="BE581:BF581"/>
    <mergeCell ref="BG581:BH581"/>
    <mergeCell ref="BI581:BJ581"/>
    <mergeCell ref="BK581:BL581"/>
    <mergeCell ref="BM581:BN581"/>
    <mergeCell ref="BO581:BQ581"/>
    <mergeCell ref="BS581:BT581"/>
    <mergeCell ref="BU581:CA581"/>
    <mergeCell ref="B581:C581"/>
    <mergeCell ref="D581:F581"/>
    <mergeCell ref="G581:H581"/>
    <mergeCell ref="K581:L581"/>
    <mergeCell ref="M581:N581"/>
    <mergeCell ref="O581:P581"/>
    <mergeCell ref="Q581:R581"/>
    <mergeCell ref="S581:T581"/>
    <mergeCell ref="U581:V581"/>
    <mergeCell ref="W581:X581"/>
    <mergeCell ref="Y581:Z581"/>
    <mergeCell ref="AA581:AB581"/>
    <mergeCell ref="AC581:AD581"/>
    <mergeCell ref="AE581:AF581"/>
    <mergeCell ref="AG581:AH581"/>
    <mergeCell ref="AI581:AJ581"/>
    <mergeCell ref="AK581:AL581"/>
    <mergeCell ref="BO582:BQ582"/>
    <mergeCell ref="BS582:BT582"/>
    <mergeCell ref="BU582:CA582"/>
    <mergeCell ref="CB582:CH582"/>
    <mergeCell ref="B583:C583"/>
    <mergeCell ref="D583:F583"/>
    <mergeCell ref="G583:H583"/>
    <mergeCell ref="K583:L583"/>
    <mergeCell ref="M583:N583"/>
    <mergeCell ref="O583:P583"/>
    <mergeCell ref="Q583:R583"/>
    <mergeCell ref="S583:T583"/>
    <mergeCell ref="U583:V583"/>
    <mergeCell ref="W583:X583"/>
    <mergeCell ref="Y583:Z583"/>
    <mergeCell ref="AA583:AB583"/>
    <mergeCell ref="AC583:AD583"/>
    <mergeCell ref="AE583:AF583"/>
    <mergeCell ref="AG583:AH583"/>
    <mergeCell ref="AI583:AJ583"/>
    <mergeCell ref="AK583:AL583"/>
    <mergeCell ref="AM583:AN583"/>
    <mergeCell ref="AO583:AP583"/>
    <mergeCell ref="AQ583:AR583"/>
    <mergeCell ref="AS583:AT583"/>
    <mergeCell ref="AU583:AV583"/>
    <mergeCell ref="AW583:AX583"/>
    <mergeCell ref="AY583:AZ583"/>
    <mergeCell ref="BA583:BB583"/>
    <mergeCell ref="BC583:BD583"/>
    <mergeCell ref="BE583:BF583"/>
    <mergeCell ref="BG583:BH583"/>
    <mergeCell ref="CB581:CH581"/>
    <mergeCell ref="B582:C582"/>
    <mergeCell ref="D582:F582"/>
    <mergeCell ref="G582:H582"/>
    <mergeCell ref="K582:L582"/>
    <mergeCell ref="M582:N582"/>
    <mergeCell ref="O582:P582"/>
    <mergeCell ref="Q582:R582"/>
    <mergeCell ref="S582:T582"/>
    <mergeCell ref="U582:V582"/>
    <mergeCell ref="W582:X582"/>
    <mergeCell ref="Y582:Z582"/>
    <mergeCell ref="AA582:AB582"/>
    <mergeCell ref="AC582:AD582"/>
    <mergeCell ref="AE582:AF582"/>
    <mergeCell ref="AG582:AH582"/>
    <mergeCell ref="AI582:AJ582"/>
    <mergeCell ref="AK582:AL582"/>
    <mergeCell ref="AM582:AN582"/>
    <mergeCell ref="AO582:AP582"/>
    <mergeCell ref="AQ582:AR582"/>
    <mergeCell ref="AS582:AT582"/>
    <mergeCell ref="AU582:AV582"/>
    <mergeCell ref="AW582:AX582"/>
    <mergeCell ref="AY582:AZ582"/>
    <mergeCell ref="BA582:BB582"/>
    <mergeCell ref="BC582:BD582"/>
    <mergeCell ref="BE582:BF582"/>
    <mergeCell ref="BG582:BH582"/>
    <mergeCell ref="BI582:BJ582"/>
    <mergeCell ref="BK582:BL582"/>
    <mergeCell ref="BM582:BN582"/>
    <mergeCell ref="BC584:BD584"/>
    <mergeCell ref="BE584:BF584"/>
    <mergeCell ref="BG584:BH584"/>
    <mergeCell ref="BI584:BJ584"/>
    <mergeCell ref="BK584:BL584"/>
    <mergeCell ref="BM584:BN584"/>
    <mergeCell ref="BO584:BQ584"/>
    <mergeCell ref="BS584:BT584"/>
    <mergeCell ref="BU584:CA584"/>
    <mergeCell ref="CB584:CH584"/>
    <mergeCell ref="B585:C585"/>
    <mergeCell ref="D585:F585"/>
    <mergeCell ref="G585:H585"/>
    <mergeCell ref="K585:L585"/>
    <mergeCell ref="M585:N585"/>
    <mergeCell ref="O585:P585"/>
    <mergeCell ref="Q585:R585"/>
    <mergeCell ref="S585:T585"/>
    <mergeCell ref="U585:V585"/>
    <mergeCell ref="W585:X585"/>
    <mergeCell ref="Y585:Z585"/>
    <mergeCell ref="AA585:AB585"/>
    <mergeCell ref="AC585:AD585"/>
    <mergeCell ref="AE585:AF585"/>
    <mergeCell ref="AG585:AH585"/>
    <mergeCell ref="AI585:AJ585"/>
    <mergeCell ref="AK585:AL585"/>
    <mergeCell ref="AM585:AN585"/>
    <mergeCell ref="AO585:AP585"/>
    <mergeCell ref="AQ585:AR585"/>
    <mergeCell ref="AS585:AT585"/>
    <mergeCell ref="AU585:AV585"/>
    <mergeCell ref="BI583:BJ583"/>
    <mergeCell ref="BK583:BL583"/>
    <mergeCell ref="BM583:BN583"/>
    <mergeCell ref="BO583:BQ583"/>
    <mergeCell ref="BS583:BT583"/>
    <mergeCell ref="BU583:CA583"/>
    <mergeCell ref="CB583:CH583"/>
    <mergeCell ref="B584:C584"/>
    <mergeCell ref="D584:F584"/>
    <mergeCell ref="G584:H584"/>
    <mergeCell ref="K584:L584"/>
    <mergeCell ref="M584:N584"/>
    <mergeCell ref="O584:P584"/>
    <mergeCell ref="Q584:R584"/>
    <mergeCell ref="S584:T584"/>
    <mergeCell ref="U584:V584"/>
    <mergeCell ref="W584:X584"/>
    <mergeCell ref="Y584:Z584"/>
    <mergeCell ref="AA584:AB584"/>
    <mergeCell ref="AC584:AD584"/>
    <mergeCell ref="AE584:AF584"/>
    <mergeCell ref="AG584:AH584"/>
    <mergeCell ref="AI584:AJ584"/>
    <mergeCell ref="AK584:AL584"/>
    <mergeCell ref="AM584:AN584"/>
    <mergeCell ref="AO584:AP584"/>
    <mergeCell ref="AQ584:AR584"/>
    <mergeCell ref="AS584:AT584"/>
    <mergeCell ref="AU584:AV584"/>
    <mergeCell ref="AW584:AX584"/>
    <mergeCell ref="AY584:AZ584"/>
    <mergeCell ref="BA584:BB584"/>
    <mergeCell ref="B587:C587"/>
    <mergeCell ref="D587:F587"/>
    <mergeCell ref="G587:H587"/>
    <mergeCell ref="K587:L587"/>
    <mergeCell ref="M587:N587"/>
    <mergeCell ref="O587:P587"/>
    <mergeCell ref="Q587:R587"/>
    <mergeCell ref="S587:T587"/>
    <mergeCell ref="U587:V587"/>
    <mergeCell ref="W587:X587"/>
    <mergeCell ref="Y587:Z587"/>
    <mergeCell ref="AA587:AB587"/>
    <mergeCell ref="AC587:AD587"/>
    <mergeCell ref="AE587:AF587"/>
    <mergeCell ref="AG587:AH587"/>
    <mergeCell ref="AI587:AJ587"/>
    <mergeCell ref="AW585:AX585"/>
    <mergeCell ref="AY585:AZ585"/>
    <mergeCell ref="BA585:BB585"/>
    <mergeCell ref="BC585:BD585"/>
    <mergeCell ref="BE585:BF585"/>
    <mergeCell ref="BG585:BH585"/>
    <mergeCell ref="BI585:BJ585"/>
    <mergeCell ref="BK585:BL585"/>
    <mergeCell ref="BM585:BN585"/>
    <mergeCell ref="BO585:BQ585"/>
    <mergeCell ref="BS585:BT585"/>
    <mergeCell ref="BU585:CA585"/>
    <mergeCell ref="CB585:CH585"/>
    <mergeCell ref="B586:C586"/>
    <mergeCell ref="D586:F586"/>
    <mergeCell ref="G586:H586"/>
    <mergeCell ref="K586:L586"/>
    <mergeCell ref="M586:N586"/>
    <mergeCell ref="O586:P586"/>
    <mergeCell ref="Q586:R586"/>
    <mergeCell ref="S586:T586"/>
    <mergeCell ref="U586:V586"/>
    <mergeCell ref="W586:X586"/>
    <mergeCell ref="Y586:Z586"/>
    <mergeCell ref="AA586:AB586"/>
    <mergeCell ref="AC586:AD586"/>
    <mergeCell ref="AE586:AF586"/>
    <mergeCell ref="AG586:AH586"/>
    <mergeCell ref="AI586:AJ586"/>
    <mergeCell ref="AK586:AL586"/>
    <mergeCell ref="AM586:AN586"/>
    <mergeCell ref="AO586:AP586"/>
    <mergeCell ref="AK587:AL587"/>
    <mergeCell ref="AM587:AN587"/>
    <mergeCell ref="AO587:AP587"/>
    <mergeCell ref="AQ587:AR587"/>
    <mergeCell ref="AS587:AT587"/>
    <mergeCell ref="AU587:AV587"/>
    <mergeCell ref="AW587:AX587"/>
    <mergeCell ref="AY587:AZ587"/>
    <mergeCell ref="BA587:BB587"/>
    <mergeCell ref="BC587:BD587"/>
    <mergeCell ref="BE587:BF587"/>
    <mergeCell ref="BG587:BH587"/>
    <mergeCell ref="BI587:BJ587"/>
    <mergeCell ref="BK587:BL587"/>
    <mergeCell ref="BM587:BN587"/>
    <mergeCell ref="BO587:BQ587"/>
    <mergeCell ref="BS587:BT587"/>
    <mergeCell ref="AQ586:AR586"/>
    <mergeCell ref="AS586:AT586"/>
    <mergeCell ref="AU586:AV586"/>
    <mergeCell ref="AW586:AX586"/>
    <mergeCell ref="AY586:AZ586"/>
    <mergeCell ref="BA586:BB586"/>
    <mergeCell ref="BC586:BD586"/>
    <mergeCell ref="BE586:BF586"/>
    <mergeCell ref="BG586:BH586"/>
    <mergeCell ref="BI586:BJ586"/>
    <mergeCell ref="BK586:BL586"/>
    <mergeCell ref="BM586:BN586"/>
    <mergeCell ref="BO586:BQ586"/>
    <mergeCell ref="BS586:BT586"/>
    <mergeCell ref="BU586:CA586"/>
    <mergeCell ref="CB586:CH586"/>
    <mergeCell ref="BM588:BN588"/>
    <mergeCell ref="BO588:BQ588"/>
    <mergeCell ref="BS588:BT588"/>
    <mergeCell ref="BU588:CA588"/>
    <mergeCell ref="CB588:CH588"/>
    <mergeCell ref="B589:C589"/>
    <mergeCell ref="D589:F589"/>
    <mergeCell ref="G589:H589"/>
    <mergeCell ref="K589:L589"/>
    <mergeCell ref="M589:N589"/>
    <mergeCell ref="O589:P589"/>
    <mergeCell ref="Q589:R589"/>
    <mergeCell ref="S589:T589"/>
    <mergeCell ref="U589:V589"/>
    <mergeCell ref="W589:X589"/>
    <mergeCell ref="Y589:Z589"/>
    <mergeCell ref="AA589:AB589"/>
    <mergeCell ref="AC589:AD589"/>
    <mergeCell ref="AE589:AF589"/>
    <mergeCell ref="AG589:AH589"/>
    <mergeCell ref="AI589:AJ589"/>
    <mergeCell ref="AK589:AL589"/>
    <mergeCell ref="AM589:AN589"/>
    <mergeCell ref="AO589:AP589"/>
    <mergeCell ref="AQ589:AR589"/>
    <mergeCell ref="AS589:AT589"/>
    <mergeCell ref="AU589:AV589"/>
    <mergeCell ref="AW589:AX589"/>
    <mergeCell ref="AY589:AZ589"/>
    <mergeCell ref="BA589:BB589"/>
    <mergeCell ref="BC589:BD589"/>
    <mergeCell ref="BE589:BF589"/>
    <mergeCell ref="BU587:CA587"/>
    <mergeCell ref="CB587:CH587"/>
    <mergeCell ref="B588:C588"/>
    <mergeCell ref="D588:F588"/>
    <mergeCell ref="G588:H588"/>
    <mergeCell ref="K588:L588"/>
    <mergeCell ref="M588:N588"/>
    <mergeCell ref="O588:P588"/>
    <mergeCell ref="Q588:R588"/>
    <mergeCell ref="S588:T588"/>
    <mergeCell ref="U588:V588"/>
    <mergeCell ref="W588:X588"/>
    <mergeCell ref="Y588:Z588"/>
    <mergeCell ref="AA588:AB588"/>
    <mergeCell ref="AC588:AD588"/>
    <mergeCell ref="AE588:AF588"/>
    <mergeCell ref="AG588:AH588"/>
    <mergeCell ref="AI588:AJ588"/>
    <mergeCell ref="AK588:AL588"/>
    <mergeCell ref="AM588:AN588"/>
    <mergeCell ref="AO588:AP588"/>
    <mergeCell ref="AQ588:AR588"/>
    <mergeCell ref="AS588:AT588"/>
    <mergeCell ref="AU588:AV588"/>
    <mergeCell ref="AW588:AX588"/>
    <mergeCell ref="AY588:AZ588"/>
    <mergeCell ref="BA588:BB588"/>
    <mergeCell ref="BC588:BD588"/>
    <mergeCell ref="BE588:BF588"/>
    <mergeCell ref="BG588:BH588"/>
    <mergeCell ref="BI588:BJ588"/>
    <mergeCell ref="BK588:BL588"/>
    <mergeCell ref="BA590:BB590"/>
    <mergeCell ref="BC590:BD590"/>
    <mergeCell ref="BE590:BF590"/>
    <mergeCell ref="BG590:BH590"/>
    <mergeCell ref="BI590:BJ590"/>
    <mergeCell ref="BK590:BL590"/>
    <mergeCell ref="BM590:BN590"/>
    <mergeCell ref="BO590:BQ590"/>
    <mergeCell ref="BS590:BT590"/>
    <mergeCell ref="BU590:CA590"/>
    <mergeCell ref="CB590:CH590"/>
    <mergeCell ref="B591:C591"/>
    <mergeCell ref="D591:F591"/>
    <mergeCell ref="G591:H591"/>
    <mergeCell ref="K591:L591"/>
    <mergeCell ref="M591:N591"/>
    <mergeCell ref="O591:P591"/>
    <mergeCell ref="Q591:R591"/>
    <mergeCell ref="S591:T591"/>
    <mergeCell ref="U591:V591"/>
    <mergeCell ref="W591:X591"/>
    <mergeCell ref="Y591:Z591"/>
    <mergeCell ref="AA591:AB591"/>
    <mergeCell ref="AC591:AD591"/>
    <mergeCell ref="AE591:AF591"/>
    <mergeCell ref="AG591:AH591"/>
    <mergeCell ref="AI591:AJ591"/>
    <mergeCell ref="AK591:AL591"/>
    <mergeCell ref="AM591:AN591"/>
    <mergeCell ref="AO591:AP591"/>
    <mergeCell ref="AQ591:AR591"/>
    <mergeCell ref="AS591:AT591"/>
    <mergeCell ref="BG589:BH589"/>
    <mergeCell ref="BI589:BJ589"/>
    <mergeCell ref="BK589:BL589"/>
    <mergeCell ref="BM589:BN589"/>
    <mergeCell ref="BO589:BQ589"/>
    <mergeCell ref="BS589:BT589"/>
    <mergeCell ref="BU589:CA589"/>
    <mergeCell ref="CB589:CH589"/>
    <mergeCell ref="B590:C590"/>
    <mergeCell ref="D590:F590"/>
    <mergeCell ref="G590:H590"/>
    <mergeCell ref="K590:L590"/>
    <mergeCell ref="M590:N590"/>
    <mergeCell ref="O590:P590"/>
    <mergeCell ref="Q590:R590"/>
    <mergeCell ref="S590:T590"/>
    <mergeCell ref="U590:V590"/>
    <mergeCell ref="W590:X590"/>
    <mergeCell ref="Y590:Z590"/>
    <mergeCell ref="AA590:AB590"/>
    <mergeCell ref="AC590:AD590"/>
    <mergeCell ref="AE590:AF590"/>
    <mergeCell ref="AG590:AH590"/>
    <mergeCell ref="AI590:AJ590"/>
    <mergeCell ref="AK590:AL590"/>
    <mergeCell ref="AM590:AN590"/>
    <mergeCell ref="AO590:AP590"/>
    <mergeCell ref="AQ590:AR590"/>
    <mergeCell ref="AS590:AT590"/>
    <mergeCell ref="AU590:AV590"/>
    <mergeCell ref="AW590:AX590"/>
    <mergeCell ref="AY590:AZ590"/>
    <mergeCell ref="AO592:AP592"/>
    <mergeCell ref="AQ592:AR592"/>
    <mergeCell ref="AS592:AT592"/>
    <mergeCell ref="AU592:AV592"/>
    <mergeCell ref="AW592:AX592"/>
    <mergeCell ref="AY592:AZ592"/>
    <mergeCell ref="BA592:BB592"/>
    <mergeCell ref="BC592:BD592"/>
    <mergeCell ref="BE592:BF592"/>
    <mergeCell ref="BG592:BH592"/>
    <mergeCell ref="BI592:BJ592"/>
    <mergeCell ref="BK592:BL592"/>
    <mergeCell ref="BM592:BN592"/>
    <mergeCell ref="BO592:BQ592"/>
    <mergeCell ref="BS592:BT592"/>
    <mergeCell ref="BU592:CA592"/>
    <mergeCell ref="CB592:CH592"/>
    <mergeCell ref="AU591:AV591"/>
    <mergeCell ref="AW591:AX591"/>
    <mergeCell ref="AY591:AZ591"/>
    <mergeCell ref="BA591:BB591"/>
    <mergeCell ref="BC591:BD591"/>
    <mergeCell ref="BE591:BF591"/>
    <mergeCell ref="BG591:BH591"/>
    <mergeCell ref="BI591:BJ591"/>
    <mergeCell ref="BK591:BL591"/>
    <mergeCell ref="BM591:BN591"/>
    <mergeCell ref="BO591:BQ591"/>
    <mergeCell ref="BS591:BT591"/>
    <mergeCell ref="BU591:CA591"/>
    <mergeCell ref="CB591:CH591"/>
    <mergeCell ref="B592:C592"/>
    <mergeCell ref="D592:F592"/>
    <mergeCell ref="G592:H592"/>
    <mergeCell ref="K592:L592"/>
    <mergeCell ref="M592:N592"/>
    <mergeCell ref="O592:P592"/>
    <mergeCell ref="Q592:R592"/>
    <mergeCell ref="S592:T592"/>
    <mergeCell ref="U592:V592"/>
    <mergeCell ref="W592:X592"/>
    <mergeCell ref="Y592:Z592"/>
    <mergeCell ref="AA592:AB592"/>
    <mergeCell ref="AC592:AD592"/>
    <mergeCell ref="AE592:AF592"/>
    <mergeCell ref="AG592:AH592"/>
    <mergeCell ref="AI592:AJ592"/>
    <mergeCell ref="AK592:AL592"/>
    <mergeCell ref="AM592:AN592"/>
    <mergeCell ref="AM593:AN593"/>
    <mergeCell ref="AO593:AP593"/>
    <mergeCell ref="AQ593:AR593"/>
    <mergeCell ref="AS593:AT593"/>
    <mergeCell ref="AU593:AV593"/>
    <mergeCell ref="AW593:AX593"/>
    <mergeCell ref="AY593:AZ593"/>
    <mergeCell ref="BA593:BB593"/>
    <mergeCell ref="BC593:BD593"/>
    <mergeCell ref="BE593:BF593"/>
    <mergeCell ref="BG593:BH593"/>
    <mergeCell ref="BI593:BJ593"/>
    <mergeCell ref="BK593:BL593"/>
    <mergeCell ref="BM593:BN593"/>
    <mergeCell ref="BO593:BQ593"/>
    <mergeCell ref="BS593:BT593"/>
    <mergeCell ref="BU593:CA593"/>
    <mergeCell ref="B593:C593"/>
    <mergeCell ref="D593:F593"/>
    <mergeCell ref="G593:H593"/>
    <mergeCell ref="K593:L593"/>
    <mergeCell ref="M593:N593"/>
    <mergeCell ref="O593:P593"/>
    <mergeCell ref="Q593:R593"/>
    <mergeCell ref="S593:T593"/>
    <mergeCell ref="U593:V593"/>
    <mergeCell ref="W593:X593"/>
    <mergeCell ref="Y593:Z593"/>
    <mergeCell ref="AA593:AB593"/>
    <mergeCell ref="AC593:AD593"/>
    <mergeCell ref="AE593:AF593"/>
    <mergeCell ref="AG593:AH593"/>
    <mergeCell ref="AI593:AJ593"/>
    <mergeCell ref="AK593:AL593"/>
    <mergeCell ref="BO594:BQ594"/>
    <mergeCell ref="BS594:BT594"/>
    <mergeCell ref="BU594:CA594"/>
    <mergeCell ref="CB594:CH594"/>
    <mergeCell ref="B595:C595"/>
    <mergeCell ref="D595:F595"/>
    <mergeCell ref="G595:H595"/>
    <mergeCell ref="K595:L595"/>
    <mergeCell ref="M595:N595"/>
    <mergeCell ref="O595:P595"/>
    <mergeCell ref="Q595:R595"/>
    <mergeCell ref="S595:T595"/>
    <mergeCell ref="U595:V595"/>
    <mergeCell ref="W595:X595"/>
    <mergeCell ref="Y595:Z595"/>
    <mergeCell ref="AA595:AB595"/>
    <mergeCell ref="AC595:AD595"/>
    <mergeCell ref="AE595:AF595"/>
    <mergeCell ref="AG595:AH595"/>
    <mergeCell ref="AI595:AJ595"/>
    <mergeCell ref="AK595:AL595"/>
    <mergeCell ref="AM595:AN595"/>
    <mergeCell ref="AO595:AP595"/>
    <mergeCell ref="AQ595:AR595"/>
    <mergeCell ref="AS595:AT595"/>
    <mergeCell ref="AU595:AV595"/>
    <mergeCell ref="AW595:AX595"/>
    <mergeCell ref="AY595:AZ595"/>
    <mergeCell ref="BA595:BB595"/>
    <mergeCell ref="BC595:BD595"/>
    <mergeCell ref="BE595:BF595"/>
    <mergeCell ref="BG595:BH595"/>
    <mergeCell ref="CB593:CH593"/>
    <mergeCell ref="B594:C594"/>
    <mergeCell ref="D594:F594"/>
    <mergeCell ref="G594:H594"/>
    <mergeCell ref="K594:L594"/>
    <mergeCell ref="M594:N594"/>
    <mergeCell ref="O594:P594"/>
    <mergeCell ref="Q594:R594"/>
    <mergeCell ref="S594:T594"/>
    <mergeCell ref="U594:V594"/>
    <mergeCell ref="W594:X594"/>
    <mergeCell ref="Y594:Z594"/>
    <mergeCell ref="AA594:AB594"/>
    <mergeCell ref="AC594:AD594"/>
    <mergeCell ref="AE594:AF594"/>
    <mergeCell ref="AG594:AH594"/>
    <mergeCell ref="AI594:AJ594"/>
    <mergeCell ref="AK594:AL594"/>
    <mergeCell ref="AM594:AN594"/>
    <mergeCell ref="AO594:AP594"/>
    <mergeCell ref="AQ594:AR594"/>
    <mergeCell ref="AS594:AT594"/>
    <mergeCell ref="AU594:AV594"/>
    <mergeCell ref="AW594:AX594"/>
    <mergeCell ref="AY594:AZ594"/>
    <mergeCell ref="BA594:BB594"/>
    <mergeCell ref="BC594:BD594"/>
    <mergeCell ref="BE594:BF594"/>
    <mergeCell ref="BG594:BH594"/>
    <mergeCell ref="BI594:BJ594"/>
    <mergeCell ref="BK594:BL594"/>
    <mergeCell ref="BM594:BN594"/>
    <mergeCell ref="BC596:BD596"/>
    <mergeCell ref="BE596:BF596"/>
    <mergeCell ref="BG596:BH596"/>
    <mergeCell ref="BI596:BJ596"/>
    <mergeCell ref="BK596:BL596"/>
    <mergeCell ref="BM596:BN596"/>
    <mergeCell ref="BO596:BQ596"/>
    <mergeCell ref="BS596:BT596"/>
    <mergeCell ref="BU596:CA596"/>
    <mergeCell ref="CB596:CH596"/>
    <mergeCell ref="B597:C597"/>
    <mergeCell ref="D597:F597"/>
    <mergeCell ref="G597:H597"/>
    <mergeCell ref="K597:L597"/>
    <mergeCell ref="M597:N597"/>
    <mergeCell ref="O597:P597"/>
    <mergeCell ref="Q597:R597"/>
    <mergeCell ref="S597:T597"/>
    <mergeCell ref="U597:V597"/>
    <mergeCell ref="W597:X597"/>
    <mergeCell ref="Y597:Z597"/>
    <mergeCell ref="AA597:AB597"/>
    <mergeCell ref="AC597:AD597"/>
    <mergeCell ref="AE597:AF597"/>
    <mergeCell ref="AG597:AH597"/>
    <mergeCell ref="AI597:AJ597"/>
    <mergeCell ref="AK597:AL597"/>
    <mergeCell ref="AM597:AN597"/>
    <mergeCell ref="AO597:AP597"/>
    <mergeCell ref="AQ597:AR597"/>
    <mergeCell ref="AS597:AT597"/>
    <mergeCell ref="AU597:AV597"/>
    <mergeCell ref="BI595:BJ595"/>
    <mergeCell ref="BK595:BL595"/>
    <mergeCell ref="BM595:BN595"/>
    <mergeCell ref="BO595:BQ595"/>
    <mergeCell ref="BS595:BT595"/>
    <mergeCell ref="BU595:CA595"/>
    <mergeCell ref="CB595:CH595"/>
    <mergeCell ref="B596:C596"/>
    <mergeCell ref="D596:F596"/>
    <mergeCell ref="G596:H596"/>
    <mergeCell ref="K596:L596"/>
    <mergeCell ref="M596:N596"/>
    <mergeCell ref="O596:P596"/>
    <mergeCell ref="Q596:R596"/>
    <mergeCell ref="S596:T596"/>
    <mergeCell ref="U596:V596"/>
    <mergeCell ref="W596:X596"/>
    <mergeCell ref="Y596:Z596"/>
    <mergeCell ref="AA596:AB596"/>
    <mergeCell ref="AC596:AD596"/>
    <mergeCell ref="AE596:AF596"/>
    <mergeCell ref="AG596:AH596"/>
    <mergeCell ref="AI596:AJ596"/>
    <mergeCell ref="AK596:AL596"/>
    <mergeCell ref="AM596:AN596"/>
    <mergeCell ref="AO596:AP596"/>
    <mergeCell ref="AQ596:AR596"/>
    <mergeCell ref="AS596:AT596"/>
    <mergeCell ref="AU596:AV596"/>
    <mergeCell ref="AW596:AX596"/>
    <mergeCell ref="AY596:AZ596"/>
    <mergeCell ref="BA596:BB596"/>
    <mergeCell ref="B599:C599"/>
    <mergeCell ref="D599:F599"/>
    <mergeCell ref="G599:H599"/>
    <mergeCell ref="K599:L599"/>
    <mergeCell ref="M599:N599"/>
    <mergeCell ref="O599:P599"/>
    <mergeCell ref="Q599:R599"/>
    <mergeCell ref="S599:T599"/>
    <mergeCell ref="U599:V599"/>
    <mergeCell ref="W599:X599"/>
    <mergeCell ref="Y599:Z599"/>
    <mergeCell ref="AA599:AB599"/>
    <mergeCell ref="AC599:AD599"/>
    <mergeCell ref="AE599:AF599"/>
    <mergeCell ref="AG599:AH599"/>
    <mergeCell ref="AI599:AJ599"/>
    <mergeCell ref="AW597:AX597"/>
    <mergeCell ref="AY597:AZ597"/>
    <mergeCell ref="BA597:BB597"/>
    <mergeCell ref="BC597:BD597"/>
    <mergeCell ref="BE597:BF597"/>
    <mergeCell ref="BG597:BH597"/>
    <mergeCell ref="BI597:BJ597"/>
    <mergeCell ref="BK597:BL597"/>
    <mergeCell ref="BM597:BN597"/>
    <mergeCell ref="BO597:BQ597"/>
    <mergeCell ref="BS597:BT597"/>
    <mergeCell ref="BU597:CA597"/>
    <mergeCell ref="CB597:CH597"/>
    <mergeCell ref="B598:C598"/>
    <mergeCell ref="D598:F598"/>
    <mergeCell ref="G598:H598"/>
    <mergeCell ref="K598:L598"/>
    <mergeCell ref="M598:N598"/>
    <mergeCell ref="O598:P598"/>
    <mergeCell ref="Q598:R598"/>
    <mergeCell ref="S598:T598"/>
    <mergeCell ref="U598:V598"/>
    <mergeCell ref="W598:X598"/>
    <mergeCell ref="Y598:Z598"/>
    <mergeCell ref="AA598:AB598"/>
    <mergeCell ref="AC598:AD598"/>
    <mergeCell ref="AE598:AF598"/>
    <mergeCell ref="AG598:AH598"/>
    <mergeCell ref="AI598:AJ598"/>
    <mergeCell ref="AK598:AL598"/>
    <mergeCell ref="AM598:AN598"/>
    <mergeCell ref="AO598:AP598"/>
    <mergeCell ref="AK599:AL599"/>
    <mergeCell ref="AM599:AN599"/>
    <mergeCell ref="AO599:AP599"/>
    <mergeCell ref="AQ599:AR599"/>
    <mergeCell ref="AS599:AT599"/>
    <mergeCell ref="AU599:AV599"/>
    <mergeCell ref="AW599:AX599"/>
    <mergeCell ref="AY599:AZ599"/>
    <mergeCell ref="BA599:BB599"/>
    <mergeCell ref="BC599:BD599"/>
    <mergeCell ref="BE599:BF599"/>
    <mergeCell ref="BG599:BH599"/>
    <mergeCell ref="BI599:BJ599"/>
    <mergeCell ref="BK599:BL599"/>
    <mergeCell ref="BM599:BN599"/>
    <mergeCell ref="BO599:BQ599"/>
    <mergeCell ref="BS599:BT599"/>
    <mergeCell ref="AQ598:AR598"/>
    <mergeCell ref="AS598:AT598"/>
    <mergeCell ref="AU598:AV598"/>
    <mergeCell ref="AW598:AX598"/>
    <mergeCell ref="AY598:AZ598"/>
    <mergeCell ref="BA598:BB598"/>
    <mergeCell ref="BC598:BD598"/>
    <mergeCell ref="BE598:BF598"/>
    <mergeCell ref="BG598:BH598"/>
    <mergeCell ref="BI598:BJ598"/>
    <mergeCell ref="BK598:BL598"/>
    <mergeCell ref="BM598:BN598"/>
    <mergeCell ref="BO598:BQ598"/>
    <mergeCell ref="BS598:BT598"/>
    <mergeCell ref="BU598:CA598"/>
    <mergeCell ref="CB598:CH598"/>
    <mergeCell ref="BM600:BN600"/>
    <mergeCell ref="BO600:BQ600"/>
    <mergeCell ref="BS600:BT600"/>
    <mergeCell ref="BU600:CA600"/>
    <mergeCell ref="CB600:CH600"/>
    <mergeCell ref="B601:C601"/>
    <mergeCell ref="D601:F601"/>
    <mergeCell ref="G601:H601"/>
    <mergeCell ref="K601:L601"/>
    <mergeCell ref="M601:N601"/>
    <mergeCell ref="O601:P601"/>
    <mergeCell ref="Q601:R601"/>
    <mergeCell ref="S601:T601"/>
    <mergeCell ref="U601:V601"/>
    <mergeCell ref="W601:X601"/>
    <mergeCell ref="Y601:Z601"/>
    <mergeCell ref="AA601:AB601"/>
    <mergeCell ref="AC601:AD601"/>
    <mergeCell ref="AE601:AF601"/>
    <mergeCell ref="AG601:AH601"/>
    <mergeCell ref="AI601:AJ601"/>
    <mergeCell ref="AK601:AL601"/>
    <mergeCell ref="AM601:AN601"/>
    <mergeCell ref="AO601:AP601"/>
    <mergeCell ref="AQ601:AR601"/>
    <mergeCell ref="AS601:AT601"/>
    <mergeCell ref="AU601:AV601"/>
    <mergeCell ref="AW601:AX601"/>
    <mergeCell ref="AY601:AZ601"/>
    <mergeCell ref="BA601:BB601"/>
    <mergeCell ref="BC601:BD601"/>
    <mergeCell ref="BE601:BF601"/>
    <mergeCell ref="BU599:CA599"/>
    <mergeCell ref="CB599:CH599"/>
    <mergeCell ref="B600:C600"/>
    <mergeCell ref="D600:F600"/>
    <mergeCell ref="G600:H600"/>
    <mergeCell ref="K600:L600"/>
    <mergeCell ref="M600:N600"/>
    <mergeCell ref="O600:P600"/>
    <mergeCell ref="Q600:R600"/>
    <mergeCell ref="S600:T600"/>
    <mergeCell ref="U600:V600"/>
    <mergeCell ref="W600:X600"/>
    <mergeCell ref="Y600:Z600"/>
    <mergeCell ref="AA600:AB600"/>
    <mergeCell ref="AC600:AD600"/>
    <mergeCell ref="AE600:AF600"/>
    <mergeCell ref="AG600:AH600"/>
    <mergeCell ref="AI600:AJ600"/>
    <mergeCell ref="AK600:AL600"/>
    <mergeCell ref="AM600:AN600"/>
    <mergeCell ref="AO600:AP600"/>
    <mergeCell ref="AQ600:AR600"/>
    <mergeCell ref="AS600:AT600"/>
    <mergeCell ref="AU600:AV600"/>
    <mergeCell ref="AW600:AX600"/>
    <mergeCell ref="AY600:AZ600"/>
    <mergeCell ref="BA600:BB600"/>
    <mergeCell ref="BC600:BD600"/>
    <mergeCell ref="BE600:BF600"/>
    <mergeCell ref="BG600:BH600"/>
    <mergeCell ref="BI600:BJ600"/>
    <mergeCell ref="BK600:BL600"/>
    <mergeCell ref="BA602:BB602"/>
    <mergeCell ref="BC602:BD602"/>
    <mergeCell ref="BE602:BF602"/>
    <mergeCell ref="BG602:BH602"/>
    <mergeCell ref="BI602:BJ602"/>
    <mergeCell ref="BK602:BL602"/>
    <mergeCell ref="BM602:BN602"/>
    <mergeCell ref="BO602:BQ602"/>
    <mergeCell ref="BS602:BT602"/>
    <mergeCell ref="BU602:CA602"/>
    <mergeCell ref="CB602:CH602"/>
    <mergeCell ref="B603:C603"/>
    <mergeCell ref="D603:F603"/>
    <mergeCell ref="G603:H603"/>
    <mergeCell ref="K603:L603"/>
    <mergeCell ref="M603:N603"/>
    <mergeCell ref="O603:P603"/>
    <mergeCell ref="Q603:R603"/>
    <mergeCell ref="S603:T603"/>
    <mergeCell ref="U603:V603"/>
    <mergeCell ref="W603:X603"/>
    <mergeCell ref="Y603:Z603"/>
    <mergeCell ref="AA603:AB603"/>
    <mergeCell ref="AC603:AD603"/>
    <mergeCell ref="AE603:AF603"/>
    <mergeCell ref="AG603:AH603"/>
    <mergeCell ref="AI603:AJ603"/>
    <mergeCell ref="AK603:AL603"/>
    <mergeCell ref="AM603:AN603"/>
    <mergeCell ref="AO603:AP603"/>
    <mergeCell ref="AQ603:AR603"/>
    <mergeCell ref="AS603:AT603"/>
    <mergeCell ref="BG601:BH601"/>
    <mergeCell ref="BI601:BJ601"/>
    <mergeCell ref="BK601:BL601"/>
    <mergeCell ref="BM601:BN601"/>
    <mergeCell ref="BO601:BQ601"/>
    <mergeCell ref="BS601:BT601"/>
    <mergeCell ref="BU601:CA601"/>
    <mergeCell ref="CB601:CH601"/>
    <mergeCell ref="B602:C602"/>
    <mergeCell ref="D602:F602"/>
    <mergeCell ref="G602:H602"/>
    <mergeCell ref="K602:L602"/>
    <mergeCell ref="M602:N602"/>
    <mergeCell ref="O602:P602"/>
    <mergeCell ref="Q602:R602"/>
    <mergeCell ref="S602:T602"/>
    <mergeCell ref="U602:V602"/>
    <mergeCell ref="W602:X602"/>
    <mergeCell ref="Y602:Z602"/>
    <mergeCell ref="AA602:AB602"/>
    <mergeCell ref="AC602:AD602"/>
    <mergeCell ref="AE602:AF602"/>
    <mergeCell ref="AG602:AH602"/>
    <mergeCell ref="AI602:AJ602"/>
    <mergeCell ref="AK602:AL602"/>
    <mergeCell ref="AM602:AN602"/>
    <mergeCell ref="AO602:AP602"/>
    <mergeCell ref="AQ602:AR602"/>
    <mergeCell ref="AS602:AT602"/>
    <mergeCell ref="AU602:AV602"/>
    <mergeCell ref="AW602:AX602"/>
    <mergeCell ref="AY602:AZ602"/>
    <mergeCell ref="AO604:AP604"/>
    <mergeCell ref="AQ604:AR604"/>
    <mergeCell ref="AS604:AT604"/>
    <mergeCell ref="AU604:AV604"/>
    <mergeCell ref="AW604:AX604"/>
    <mergeCell ref="AY604:AZ604"/>
    <mergeCell ref="BA604:BB604"/>
    <mergeCell ref="BC604:BD604"/>
    <mergeCell ref="BE604:BF604"/>
    <mergeCell ref="BG604:BH604"/>
    <mergeCell ref="BI604:BJ604"/>
    <mergeCell ref="BK604:BL604"/>
    <mergeCell ref="BM604:BN604"/>
    <mergeCell ref="BO604:BQ604"/>
    <mergeCell ref="BS604:BT604"/>
    <mergeCell ref="BU604:CA604"/>
    <mergeCell ref="CB604:CH604"/>
    <mergeCell ref="AU603:AV603"/>
    <mergeCell ref="AW603:AX603"/>
    <mergeCell ref="AY603:AZ603"/>
    <mergeCell ref="BA603:BB603"/>
    <mergeCell ref="BC603:BD603"/>
    <mergeCell ref="BE603:BF603"/>
    <mergeCell ref="BG603:BH603"/>
    <mergeCell ref="BI603:BJ603"/>
    <mergeCell ref="BK603:BL603"/>
    <mergeCell ref="BM603:BN603"/>
    <mergeCell ref="BO603:BQ603"/>
    <mergeCell ref="BS603:BT603"/>
    <mergeCell ref="BU603:CA603"/>
    <mergeCell ref="CB603:CH603"/>
    <mergeCell ref="B604:C604"/>
    <mergeCell ref="D604:F604"/>
    <mergeCell ref="G604:H604"/>
    <mergeCell ref="K604:L604"/>
    <mergeCell ref="M604:N604"/>
    <mergeCell ref="O604:P604"/>
    <mergeCell ref="Q604:R604"/>
    <mergeCell ref="S604:T604"/>
    <mergeCell ref="U604:V604"/>
    <mergeCell ref="W604:X604"/>
    <mergeCell ref="Y604:Z604"/>
    <mergeCell ref="AA604:AB604"/>
    <mergeCell ref="AC604:AD604"/>
    <mergeCell ref="AE604:AF604"/>
    <mergeCell ref="AG604:AH604"/>
    <mergeCell ref="AI604:AJ604"/>
    <mergeCell ref="AK604:AL604"/>
    <mergeCell ref="AM604:AN604"/>
    <mergeCell ref="AM605:AN605"/>
    <mergeCell ref="AO605:AP605"/>
    <mergeCell ref="AQ605:AR605"/>
    <mergeCell ref="AS605:AT605"/>
    <mergeCell ref="AU605:AV605"/>
    <mergeCell ref="AW605:AX605"/>
    <mergeCell ref="AY605:AZ605"/>
    <mergeCell ref="BA605:BB605"/>
    <mergeCell ref="BC605:BD605"/>
    <mergeCell ref="BE605:BF605"/>
    <mergeCell ref="BG605:BH605"/>
    <mergeCell ref="BI605:BJ605"/>
    <mergeCell ref="BK605:BL605"/>
    <mergeCell ref="BM605:BN605"/>
    <mergeCell ref="BO605:BQ605"/>
    <mergeCell ref="BS605:BT605"/>
    <mergeCell ref="BU605:CA605"/>
    <mergeCell ref="B605:C605"/>
    <mergeCell ref="D605:F605"/>
    <mergeCell ref="G605:H605"/>
    <mergeCell ref="K605:L605"/>
    <mergeCell ref="M605:N605"/>
    <mergeCell ref="O605:P605"/>
    <mergeCell ref="Q605:R605"/>
    <mergeCell ref="S605:T605"/>
    <mergeCell ref="U605:V605"/>
    <mergeCell ref="W605:X605"/>
    <mergeCell ref="Y605:Z605"/>
    <mergeCell ref="AA605:AB605"/>
    <mergeCell ref="AC605:AD605"/>
    <mergeCell ref="AE605:AF605"/>
    <mergeCell ref="AG605:AH605"/>
    <mergeCell ref="AI605:AJ605"/>
    <mergeCell ref="AK605:AL605"/>
    <mergeCell ref="BO606:BQ606"/>
    <mergeCell ref="BS606:BT606"/>
    <mergeCell ref="BU606:CA606"/>
    <mergeCell ref="CB606:CH606"/>
    <mergeCell ref="B607:C607"/>
    <mergeCell ref="D607:F607"/>
    <mergeCell ref="G607:H607"/>
    <mergeCell ref="K607:L607"/>
    <mergeCell ref="M607:N607"/>
    <mergeCell ref="O607:P607"/>
    <mergeCell ref="Q607:R607"/>
    <mergeCell ref="S607:T607"/>
    <mergeCell ref="U607:V607"/>
    <mergeCell ref="W607:X607"/>
    <mergeCell ref="Y607:Z607"/>
    <mergeCell ref="AA607:AB607"/>
    <mergeCell ref="AC607:AD607"/>
    <mergeCell ref="AE607:AF607"/>
    <mergeCell ref="AG607:AH607"/>
    <mergeCell ref="AI607:AJ607"/>
    <mergeCell ref="AK607:AL607"/>
    <mergeCell ref="AM607:AN607"/>
    <mergeCell ref="AO607:AP607"/>
    <mergeCell ref="AQ607:AR607"/>
    <mergeCell ref="AS607:AT607"/>
    <mergeCell ref="AU607:AV607"/>
    <mergeCell ref="AW607:AX607"/>
    <mergeCell ref="AY607:AZ607"/>
    <mergeCell ref="BA607:BB607"/>
    <mergeCell ref="BC607:BD607"/>
    <mergeCell ref="BE607:BF607"/>
    <mergeCell ref="BG607:BH607"/>
    <mergeCell ref="CB605:CH605"/>
    <mergeCell ref="B606:C606"/>
    <mergeCell ref="D606:F606"/>
    <mergeCell ref="G606:H606"/>
    <mergeCell ref="K606:L606"/>
    <mergeCell ref="M606:N606"/>
    <mergeCell ref="O606:P606"/>
    <mergeCell ref="Q606:R606"/>
    <mergeCell ref="S606:T606"/>
    <mergeCell ref="U606:V606"/>
    <mergeCell ref="W606:X606"/>
    <mergeCell ref="Y606:Z606"/>
    <mergeCell ref="AA606:AB606"/>
    <mergeCell ref="AC606:AD606"/>
    <mergeCell ref="AE606:AF606"/>
    <mergeCell ref="AG606:AH606"/>
    <mergeCell ref="AI606:AJ606"/>
    <mergeCell ref="AK606:AL606"/>
    <mergeCell ref="AM606:AN606"/>
    <mergeCell ref="AO606:AP606"/>
    <mergeCell ref="AQ606:AR606"/>
    <mergeCell ref="AS606:AT606"/>
    <mergeCell ref="AU606:AV606"/>
    <mergeCell ref="AW606:AX606"/>
    <mergeCell ref="AY606:AZ606"/>
    <mergeCell ref="BA606:BB606"/>
    <mergeCell ref="BC606:BD606"/>
    <mergeCell ref="BE606:BF606"/>
    <mergeCell ref="BG606:BH606"/>
    <mergeCell ref="BI606:BJ606"/>
    <mergeCell ref="BK606:BL606"/>
    <mergeCell ref="BM606:BN606"/>
    <mergeCell ref="BC608:BD608"/>
    <mergeCell ref="BE608:BF608"/>
    <mergeCell ref="BG608:BH608"/>
    <mergeCell ref="BI608:BJ608"/>
    <mergeCell ref="BK608:BL608"/>
    <mergeCell ref="BM608:BN608"/>
    <mergeCell ref="BO608:BQ608"/>
    <mergeCell ref="BS608:BT608"/>
    <mergeCell ref="BU608:CA608"/>
    <mergeCell ref="CB608:CH608"/>
    <mergeCell ref="B609:C609"/>
    <mergeCell ref="D609:F609"/>
    <mergeCell ref="G609:H609"/>
    <mergeCell ref="K609:L609"/>
    <mergeCell ref="M609:N609"/>
    <mergeCell ref="O609:P609"/>
    <mergeCell ref="Q609:R609"/>
    <mergeCell ref="S609:T609"/>
    <mergeCell ref="U609:V609"/>
    <mergeCell ref="W609:X609"/>
    <mergeCell ref="Y609:Z609"/>
    <mergeCell ref="AA609:AB609"/>
    <mergeCell ref="AC609:AD609"/>
    <mergeCell ref="AE609:AF609"/>
    <mergeCell ref="AG609:AH609"/>
    <mergeCell ref="AI609:AJ609"/>
    <mergeCell ref="AK609:AL609"/>
    <mergeCell ref="AM609:AN609"/>
    <mergeCell ref="AO609:AP609"/>
    <mergeCell ref="AQ609:AR609"/>
    <mergeCell ref="AS609:AT609"/>
    <mergeCell ref="AU609:AV609"/>
    <mergeCell ref="BI607:BJ607"/>
    <mergeCell ref="BK607:BL607"/>
    <mergeCell ref="BM607:BN607"/>
    <mergeCell ref="BO607:BQ607"/>
    <mergeCell ref="BS607:BT607"/>
    <mergeCell ref="BU607:CA607"/>
    <mergeCell ref="CB607:CH607"/>
    <mergeCell ref="B608:C608"/>
    <mergeCell ref="D608:F608"/>
    <mergeCell ref="G608:H608"/>
    <mergeCell ref="K608:L608"/>
    <mergeCell ref="M608:N608"/>
    <mergeCell ref="O608:P608"/>
    <mergeCell ref="Q608:R608"/>
    <mergeCell ref="S608:T608"/>
    <mergeCell ref="U608:V608"/>
    <mergeCell ref="W608:X608"/>
    <mergeCell ref="Y608:Z608"/>
    <mergeCell ref="AA608:AB608"/>
    <mergeCell ref="AC608:AD608"/>
    <mergeCell ref="AE608:AF608"/>
    <mergeCell ref="AG608:AH608"/>
    <mergeCell ref="AI608:AJ608"/>
    <mergeCell ref="AK608:AL608"/>
    <mergeCell ref="AM608:AN608"/>
    <mergeCell ref="AO608:AP608"/>
    <mergeCell ref="AQ608:AR608"/>
    <mergeCell ref="AS608:AT608"/>
    <mergeCell ref="AU608:AV608"/>
    <mergeCell ref="AW608:AX608"/>
    <mergeCell ref="AY608:AZ608"/>
    <mergeCell ref="BA608:BB608"/>
    <mergeCell ref="B611:C611"/>
    <mergeCell ref="D611:F611"/>
    <mergeCell ref="G611:H611"/>
    <mergeCell ref="K611:L611"/>
    <mergeCell ref="M611:N611"/>
    <mergeCell ref="O611:P611"/>
    <mergeCell ref="Q611:R611"/>
    <mergeCell ref="S611:T611"/>
    <mergeCell ref="U611:V611"/>
    <mergeCell ref="W611:X611"/>
    <mergeCell ref="Y611:Z611"/>
    <mergeCell ref="AA611:AB611"/>
    <mergeCell ref="AC611:AD611"/>
    <mergeCell ref="AE611:AF611"/>
    <mergeCell ref="AG611:AH611"/>
    <mergeCell ref="AI611:AJ611"/>
    <mergeCell ref="AW609:AX609"/>
    <mergeCell ref="AY609:AZ609"/>
    <mergeCell ref="BA609:BB609"/>
    <mergeCell ref="BC609:BD609"/>
    <mergeCell ref="BE609:BF609"/>
    <mergeCell ref="BG609:BH609"/>
    <mergeCell ref="BI609:BJ609"/>
    <mergeCell ref="BK609:BL609"/>
    <mergeCell ref="BM609:BN609"/>
    <mergeCell ref="BO609:BQ609"/>
    <mergeCell ref="BS609:BT609"/>
    <mergeCell ref="BU609:CA609"/>
    <mergeCell ref="CB609:CH609"/>
    <mergeCell ref="B610:C610"/>
    <mergeCell ref="D610:F610"/>
    <mergeCell ref="G610:H610"/>
    <mergeCell ref="K610:L610"/>
    <mergeCell ref="M610:N610"/>
    <mergeCell ref="O610:P610"/>
    <mergeCell ref="Q610:R610"/>
    <mergeCell ref="S610:T610"/>
    <mergeCell ref="U610:V610"/>
    <mergeCell ref="W610:X610"/>
    <mergeCell ref="Y610:Z610"/>
    <mergeCell ref="AA610:AB610"/>
    <mergeCell ref="AC610:AD610"/>
    <mergeCell ref="AE610:AF610"/>
    <mergeCell ref="AG610:AH610"/>
    <mergeCell ref="AI610:AJ610"/>
    <mergeCell ref="AK610:AL610"/>
    <mergeCell ref="AM610:AN610"/>
    <mergeCell ref="AO610:AP610"/>
    <mergeCell ref="AK611:AL611"/>
    <mergeCell ref="AM611:AN611"/>
    <mergeCell ref="AO611:AP611"/>
    <mergeCell ref="AQ611:AR611"/>
    <mergeCell ref="AS611:AT611"/>
    <mergeCell ref="AU611:AV611"/>
    <mergeCell ref="AW611:AX611"/>
    <mergeCell ref="AY611:AZ611"/>
    <mergeCell ref="BA611:BB611"/>
    <mergeCell ref="BC611:BD611"/>
    <mergeCell ref="BE611:BF611"/>
    <mergeCell ref="BG611:BH611"/>
    <mergeCell ref="BI611:BJ611"/>
    <mergeCell ref="BK611:BL611"/>
    <mergeCell ref="BM611:BN611"/>
    <mergeCell ref="BO611:BQ611"/>
    <mergeCell ref="BS611:BT611"/>
    <mergeCell ref="AQ610:AR610"/>
    <mergeCell ref="AS610:AT610"/>
    <mergeCell ref="AU610:AV610"/>
    <mergeCell ref="AW610:AX610"/>
    <mergeCell ref="AY610:AZ610"/>
    <mergeCell ref="BA610:BB610"/>
    <mergeCell ref="BC610:BD610"/>
    <mergeCell ref="BE610:BF610"/>
    <mergeCell ref="BG610:BH610"/>
    <mergeCell ref="BI610:BJ610"/>
    <mergeCell ref="BK610:BL610"/>
    <mergeCell ref="BM610:BN610"/>
    <mergeCell ref="BO610:BQ610"/>
    <mergeCell ref="BS610:BT610"/>
    <mergeCell ref="BU610:CA610"/>
    <mergeCell ref="CB610:CH610"/>
    <mergeCell ref="BM612:BN612"/>
    <mergeCell ref="BO612:BQ612"/>
    <mergeCell ref="BS612:BT612"/>
    <mergeCell ref="BU612:CA612"/>
    <mergeCell ref="CB612:CH612"/>
    <mergeCell ref="B613:C613"/>
    <mergeCell ref="D613:F613"/>
    <mergeCell ref="G613:H613"/>
    <mergeCell ref="K613:L613"/>
    <mergeCell ref="M613:N613"/>
    <mergeCell ref="O613:P613"/>
    <mergeCell ref="Q613:R613"/>
    <mergeCell ref="S613:T613"/>
    <mergeCell ref="U613:V613"/>
    <mergeCell ref="W613:X613"/>
    <mergeCell ref="Y613:Z613"/>
    <mergeCell ref="AA613:AB613"/>
    <mergeCell ref="AC613:AD613"/>
    <mergeCell ref="AE613:AF613"/>
    <mergeCell ref="AG613:AH613"/>
    <mergeCell ref="AI613:AJ613"/>
    <mergeCell ref="AK613:AL613"/>
    <mergeCell ref="AM613:AN613"/>
    <mergeCell ref="AO613:AP613"/>
    <mergeCell ref="AQ613:AR613"/>
    <mergeCell ref="AS613:AT613"/>
    <mergeCell ref="AU613:AV613"/>
    <mergeCell ref="AW613:AX613"/>
    <mergeCell ref="AY613:AZ613"/>
    <mergeCell ref="BA613:BB613"/>
    <mergeCell ref="BC613:BD613"/>
    <mergeCell ref="BE613:BF613"/>
    <mergeCell ref="BU611:CA611"/>
    <mergeCell ref="CB611:CH611"/>
    <mergeCell ref="B612:C612"/>
    <mergeCell ref="D612:F612"/>
    <mergeCell ref="G612:H612"/>
    <mergeCell ref="K612:L612"/>
    <mergeCell ref="M612:N612"/>
    <mergeCell ref="O612:P612"/>
    <mergeCell ref="Q612:R612"/>
    <mergeCell ref="S612:T612"/>
    <mergeCell ref="U612:V612"/>
    <mergeCell ref="W612:X612"/>
    <mergeCell ref="Y612:Z612"/>
    <mergeCell ref="AA612:AB612"/>
    <mergeCell ref="AC612:AD612"/>
    <mergeCell ref="AE612:AF612"/>
    <mergeCell ref="AG612:AH612"/>
    <mergeCell ref="AI612:AJ612"/>
    <mergeCell ref="AK612:AL612"/>
    <mergeCell ref="AM612:AN612"/>
    <mergeCell ref="AO612:AP612"/>
    <mergeCell ref="AQ612:AR612"/>
    <mergeCell ref="AS612:AT612"/>
    <mergeCell ref="AU612:AV612"/>
    <mergeCell ref="AW612:AX612"/>
    <mergeCell ref="AY612:AZ612"/>
    <mergeCell ref="BA612:BB612"/>
    <mergeCell ref="BC612:BD612"/>
    <mergeCell ref="BE612:BF612"/>
    <mergeCell ref="BG612:BH612"/>
    <mergeCell ref="BI612:BJ612"/>
    <mergeCell ref="BK612:BL612"/>
    <mergeCell ref="BA614:BB614"/>
    <mergeCell ref="BC614:BD614"/>
    <mergeCell ref="BE614:BF614"/>
    <mergeCell ref="BG614:BH614"/>
    <mergeCell ref="BI614:BJ614"/>
    <mergeCell ref="BK614:BL614"/>
    <mergeCell ref="BM614:BN614"/>
    <mergeCell ref="BO614:BQ614"/>
    <mergeCell ref="BS614:BT614"/>
    <mergeCell ref="BU614:CA614"/>
    <mergeCell ref="CB614:CH614"/>
    <mergeCell ref="B615:C615"/>
    <mergeCell ref="D615:F615"/>
    <mergeCell ref="G615:H615"/>
    <mergeCell ref="K615:L615"/>
    <mergeCell ref="M615:N615"/>
    <mergeCell ref="O615:P615"/>
    <mergeCell ref="Q615:R615"/>
    <mergeCell ref="S615:T615"/>
    <mergeCell ref="U615:V615"/>
    <mergeCell ref="W615:X615"/>
    <mergeCell ref="Y615:Z615"/>
    <mergeCell ref="AA615:AB615"/>
    <mergeCell ref="AC615:AD615"/>
    <mergeCell ref="AE615:AF615"/>
    <mergeCell ref="AG615:AH615"/>
    <mergeCell ref="AI615:AJ615"/>
    <mergeCell ref="AK615:AL615"/>
    <mergeCell ref="AM615:AN615"/>
    <mergeCell ref="AO615:AP615"/>
    <mergeCell ref="AQ615:AR615"/>
    <mergeCell ref="AS615:AT615"/>
    <mergeCell ref="BG613:BH613"/>
    <mergeCell ref="BI613:BJ613"/>
    <mergeCell ref="BK613:BL613"/>
    <mergeCell ref="BM613:BN613"/>
    <mergeCell ref="BO613:BQ613"/>
    <mergeCell ref="BS613:BT613"/>
    <mergeCell ref="BU613:CA613"/>
    <mergeCell ref="CB613:CH613"/>
    <mergeCell ref="B614:C614"/>
    <mergeCell ref="D614:F614"/>
    <mergeCell ref="G614:H614"/>
    <mergeCell ref="K614:L614"/>
    <mergeCell ref="M614:N614"/>
    <mergeCell ref="O614:P614"/>
    <mergeCell ref="Q614:R614"/>
    <mergeCell ref="S614:T614"/>
    <mergeCell ref="U614:V614"/>
    <mergeCell ref="W614:X614"/>
    <mergeCell ref="Y614:Z614"/>
    <mergeCell ref="AA614:AB614"/>
    <mergeCell ref="AC614:AD614"/>
    <mergeCell ref="AE614:AF614"/>
    <mergeCell ref="AG614:AH614"/>
    <mergeCell ref="AI614:AJ614"/>
    <mergeCell ref="AK614:AL614"/>
    <mergeCell ref="AM614:AN614"/>
    <mergeCell ref="AO614:AP614"/>
    <mergeCell ref="AQ614:AR614"/>
    <mergeCell ref="AS614:AT614"/>
    <mergeCell ref="AU614:AV614"/>
    <mergeCell ref="AW614:AX614"/>
    <mergeCell ref="AY614:AZ614"/>
    <mergeCell ref="AO616:AP616"/>
    <mergeCell ref="AQ616:AR616"/>
    <mergeCell ref="AS616:AT616"/>
    <mergeCell ref="AU616:AV616"/>
    <mergeCell ref="AW616:AX616"/>
    <mergeCell ref="AY616:AZ616"/>
    <mergeCell ref="BA616:BB616"/>
    <mergeCell ref="BC616:BD616"/>
    <mergeCell ref="BE616:BF616"/>
    <mergeCell ref="BG616:BH616"/>
    <mergeCell ref="BI616:BJ616"/>
    <mergeCell ref="BK616:BL616"/>
    <mergeCell ref="BM616:BN616"/>
    <mergeCell ref="BO616:BQ616"/>
    <mergeCell ref="BS616:BT616"/>
    <mergeCell ref="BU616:CA616"/>
    <mergeCell ref="CB616:CH616"/>
    <mergeCell ref="AU615:AV615"/>
    <mergeCell ref="AW615:AX615"/>
    <mergeCell ref="AY615:AZ615"/>
    <mergeCell ref="BA615:BB615"/>
    <mergeCell ref="BC615:BD615"/>
    <mergeCell ref="BE615:BF615"/>
    <mergeCell ref="BG615:BH615"/>
    <mergeCell ref="BI615:BJ615"/>
    <mergeCell ref="BK615:BL615"/>
    <mergeCell ref="BM615:BN615"/>
    <mergeCell ref="BO615:BQ615"/>
    <mergeCell ref="BS615:BT615"/>
    <mergeCell ref="BU615:CA615"/>
    <mergeCell ref="CB615:CH615"/>
    <mergeCell ref="B616:C616"/>
    <mergeCell ref="D616:F616"/>
    <mergeCell ref="G616:H616"/>
    <mergeCell ref="K616:L616"/>
    <mergeCell ref="M616:N616"/>
    <mergeCell ref="O616:P616"/>
    <mergeCell ref="Q616:R616"/>
    <mergeCell ref="S616:T616"/>
    <mergeCell ref="U616:V616"/>
    <mergeCell ref="W616:X616"/>
    <mergeCell ref="Y616:Z616"/>
    <mergeCell ref="AA616:AB616"/>
    <mergeCell ref="AC616:AD616"/>
    <mergeCell ref="AE616:AF616"/>
    <mergeCell ref="AG616:AH616"/>
    <mergeCell ref="AI616:AJ616"/>
    <mergeCell ref="AK616:AL616"/>
    <mergeCell ref="AM616:AN616"/>
    <mergeCell ref="AM617:AN617"/>
    <mergeCell ref="AO617:AP617"/>
    <mergeCell ref="AQ617:AR617"/>
    <mergeCell ref="AS617:AT617"/>
    <mergeCell ref="AU617:AV617"/>
    <mergeCell ref="AW617:AX617"/>
    <mergeCell ref="AY617:AZ617"/>
    <mergeCell ref="BA617:BB617"/>
    <mergeCell ref="BC617:BD617"/>
    <mergeCell ref="BE617:BF617"/>
    <mergeCell ref="BG617:BH617"/>
    <mergeCell ref="BI617:BJ617"/>
    <mergeCell ref="BK617:BL617"/>
    <mergeCell ref="BM617:BN617"/>
    <mergeCell ref="BO617:BQ617"/>
    <mergeCell ref="BS617:BT617"/>
    <mergeCell ref="BU617:CA617"/>
    <mergeCell ref="B617:C617"/>
    <mergeCell ref="D617:F617"/>
    <mergeCell ref="G617:H617"/>
    <mergeCell ref="K617:L617"/>
    <mergeCell ref="M617:N617"/>
    <mergeCell ref="O617:P617"/>
    <mergeCell ref="Q617:R617"/>
    <mergeCell ref="S617:T617"/>
    <mergeCell ref="U617:V617"/>
    <mergeCell ref="W617:X617"/>
    <mergeCell ref="Y617:Z617"/>
    <mergeCell ref="AA617:AB617"/>
    <mergeCell ref="AC617:AD617"/>
    <mergeCell ref="AE617:AF617"/>
    <mergeCell ref="AG617:AH617"/>
    <mergeCell ref="AI617:AJ617"/>
    <mergeCell ref="AK617:AL617"/>
    <mergeCell ref="BO618:BQ618"/>
    <mergeCell ref="BS618:BT618"/>
    <mergeCell ref="BU618:CA618"/>
    <mergeCell ref="CB618:CH618"/>
    <mergeCell ref="B619:C619"/>
    <mergeCell ref="D619:F619"/>
    <mergeCell ref="G619:H619"/>
    <mergeCell ref="K619:L619"/>
    <mergeCell ref="M619:N619"/>
    <mergeCell ref="O619:P619"/>
    <mergeCell ref="Q619:R619"/>
    <mergeCell ref="S619:T619"/>
    <mergeCell ref="U619:V619"/>
    <mergeCell ref="W619:X619"/>
    <mergeCell ref="Y619:Z619"/>
    <mergeCell ref="AA619:AB619"/>
    <mergeCell ref="AC619:AD619"/>
    <mergeCell ref="AE619:AF619"/>
    <mergeCell ref="AG619:AH619"/>
    <mergeCell ref="AI619:AJ619"/>
    <mergeCell ref="AK619:AL619"/>
    <mergeCell ref="AM619:AN619"/>
    <mergeCell ref="AO619:AP619"/>
    <mergeCell ref="AQ619:AR619"/>
    <mergeCell ref="AS619:AT619"/>
    <mergeCell ref="AU619:AV619"/>
    <mergeCell ref="AW619:AX619"/>
    <mergeCell ref="AY619:AZ619"/>
    <mergeCell ref="BA619:BB619"/>
    <mergeCell ref="BC619:BD619"/>
    <mergeCell ref="BE619:BF619"/>
    <mergeCell ref="BG619:BH619"/>
    <mergeCell ref="CB617:CH617"/>
    <mergeCell ref="B618:C618"/>
    <mergeCell ref="D618:F618"/>
    <mergeCell ref="G618:H618"/>
    <mergeCell ref="K618:L618"/>
    <mergeCell ref="M618:N618"/>
    <mergeCell ref="O618:P618"/>
    <mergeCell ref="Q618:R618"/>
    <mergeCell ref="S618:T618"/>
    <mergeCell ref="U618:V618"/>
    <mergeCell ref="W618:X618"/>
    <mergeCell ref="Y618:Z618"/>
    <mergeCell ref="AA618:AB618"/>
    <mergeCell ref="AC618:AD618"/>
    <mergeCell ref="AE618:AF618"/>
    <mergeCell ref="AG618:AH618"/>
    <mergeCell ref="AI618:AJ618"/>
    <mergeCell ref="AK618:AL618"/>
    <mergeCell ref="AM618:AN618"/>
    <mergeCell ref="AO618:AP618"/>
    <mergeCell ref="AQ618:AR618"/>
    <mergeCell ref="AS618:AT618"/>
    <mergeCell ref="AU618:AV618"/>
    <mergeCell ref="AW618:AX618"/>
    <mergeCell ref="AY618:AZ618"/>
    <mergeCell ref="BA618:BB618"/>
    <mergeCell ref="BC618:BD618"/>
    <mergeCell ref="BE618:BF618"/>
    <mergeCell ref="BG618:BH618"/>
    <mergeCell ref="BI618:BJ618"/>
    <mergeCell ref="BK618:BL618"/>
    <mergeCell ref="BM618:BN618"/>
    <mergeCell ref="BC620:BD620"/>
    <mergeCell ref="BE620:BF620"/>
    <mergeCell ref="BG620:BH620"/>
    <mergeCell ref="BI620:BJ620"/>
    <mergeCell ref="BK620:BL620"/>
    <mergeCell ref="BM620:BN620"/>
    <mergeCell ref="BO620:BQ620"/>
    <mergeCell ref="BS620:BT620"/>
    <mergeCell ref="BU620:CA620"/>
    <mergeCell ref="CB620:CH620"/>
    <mergeCell ref="B621:C621"/>
    <mergeCell ref="D621:F621"/>
    <mergeCell ref="G621:H621"/>
    <mergeCell ref="K621:L621"/>
    <mergeCell ref="M621:N621"/>
    <mergeCell ref="O621:P621"/>
    <mergeCell ref="Q621:R621"/>
    <mergeCell ref="S621:T621"/>
    <mergeCell ref="U621:V621"/>
    <mergeCell ref="W621:X621"/>
    <mergeCell ref="Y621:Z621"/>
    <mergeCell ref="AA621:AB621"/>
    <mergeCell ref="AC621:AD621"/>
    <mergeCell ref="AE621:AF621"/>
    <mergeCell ref="AG621:AH621"/>
    <mergeCell ref="AI621:AJ621"/>
    <mergeCell ref="AK621:AL621"/>
    <mergeCell ref="AM621:AN621"/>
    <mergeCell ref="AO621:AP621"/>
    <mergeCell ref="AQ621:AR621"/>
    <mergeCell ref="AS621:AT621"/>
    <mergeCell ref="AU621:AV621"/>
    <mergeCell ref="BI619:BJ619"/>
    <mergeCell ref="BK619:BL619"/>
    <mergeCell ref="BM619:BN619"/>
    <mergeCell ref="BO619:BQ619"/>
    <mergeCell ref="BS619:BT619"/>
    <mergeCell ref="BU619:CA619"/>
    <mergeCell ref="CB619:CH619"/>
    <mergeCell ref="B620:C620"/>
    <mergeCell ref="D620:F620"/>
    <mergeCell ref="G620:H620"/>
    <mergeCell ref="K620:L620"/>
    <mergeCell ref="M620:N620"/>
    <mergeCell ref="O620:P620"/>
    <mergeCell ref="Q620:R620"/>
    <mergeCell ref="S620:T620"/>
    <mergeCell ref="U620:V620"/>
    <mergeCell ref="W620:X620"/>
    <mergeCell ref="Y620:Z620"/>
    <mergeCell ref="AA620:AB620"/>
    <mergeCell ref="AC620:AD620"/>
    <mergeCell ref="AE620:AF620"/>
    <mergeCell ref="AG620:AH620"/>
    <mergeCell ref="AI620:AJ620"/>
    <mergeCell ref="AK620:AL620"/>
    <mergeCell ref="AM620:AN620"/>
    <mergeCell ref="AO620:AP620"/>
    <mergeCell ref="AQ620:AR620"/>
    <mergeCell ref="AS620:AT620"/>
    <mergeCell ref="AU620:AV620"/>
    <mergeCell ref="AW620:AX620"/>
    <mergeCell ref="AY620:AZ620"/>
    <mergeCell ref="BA620:BB620"/>
    <mergeCell ref="B623:C623"/>
    <mergeCell ref="D623:F623"/>
    <mergeCell ref="G623:H623"/>
    <mergeCell ref="K623:L623"/>
    <mergeCell ref="M623:N623"/>
    <mergeCell ref="O623:P623"/>
    <mergeCell ref="Q623:R623"/>
    <mergeCell ref="S623:T623"/>
    <mergeCell ref="U623:V623"/>
    <mergeCell ref="W623:X623"/>
    <mergeCell ref="Y623:Z623"/>
    <mergeCell ref="AA623:AB623"/>
    <mergeCell ref="AC623:AD623"/>
    <mergeCell ref="AE623:AF623"/>
    <mergeCell ref="AG623:AH623"/>
    <mergeCell ref="AI623:AJ623"/>
    <mergeCell ref="AW621:AX621"/>
    <mergeCell ref="AY621:AZ621"/>
    <mergeCell ref="BA621:BB621"/>
    <mergeCell ref="BC621:BD621"/>
    <mergeCell ref="BE621:BF621"/>
    <mergeCell ref="BG621:BH621"/>
    <mergeCell ref="BI621:BJ621"/>
    <mergeCell ref="BK621:BL621"/>
    <mergeCell ref="BM621:BN621"/>
    <mergeCell ref="BO621:BQ621"/>
    <mergeCell ref="BS621:BT621"/>
    <mergeCell ref="BU621:CA621"/>
    <mergeCell ref="CB621:CH621"/>
    <mergeCell ref="B622:C622"/>
    <mergeCell ref="D622:F622"/>
    <mergeCell ref="G622:H622"/>
    <mergeCell ref="K622:L622"/>
    <mergeCell ref="M622:N622"/>
    <mergeCell ref="O622:P622"/>
    <mergeCell ref="Q622:R622"/>
    <mergeCell ref="S622:T622"/>
    <mergeCell ref="U622:V622"/>
    <mergeCell ref="W622:X622"/>
    <mergeCell ref="Y622:Z622"/>
    <mergeCell ref="AA622:AB622"/>
    <mergeCell ref="AC622:AD622"/>
    <mergeCell ref="AE622:AF622"/>
    <mergeCell ref="AG622:AH622"/>
    <mergeCell ref="AI622:AJ622"/>
    <mergeCell ref="AK622:AL622"/>
    <mergeCell ref="AM622:AN622"/>
    <mergeCell ref="AO622:AP622"/>
    <mergeCell ref="AK623:AL623"/>
    <mergeCell ref="AM623:AN623"/>
    <mergeCell ref="AO623:AP623"/>
    <mergeCell ref="AQ623:AR623"/>
    <mergeCell ref="AS623:AT623"/>
    <mergeCell ref="AU623:AV623"/>
    <mergeCell ref="AW623:AX623"/>
    <mergeCell ref="AY623:AZ623"/>
    <mergeCell ref="BA623:BB623"/>
    <mergeCell ref="BC623:BD623"/>
    <mergeCell ref="BE623:BF623"/>
    <mergeCell ref="BG623:BH623"/>
    <mergeCell ref="BI623:BJ623"/>
    <mergeCell ref="BK623:BL623"/>
    <mergeCell ref="BM623:BN623"/>
    <mergeCell ref="BO623:BQ623"/>
    <mergeCell ref="BS623:BT623"/>
    <mergeCell ref="AQ622:AR622"/>
    <mergeCell ref="AS622:AT622"/>
    <mergeCell ref="AU622:AV622"/>
    <mergeCell ref="AW622:AX622"/>
    <mergeCell ref="AY622:AZ622"/>
    <mergeCell ref="BA622:BB622"/>
    <mergeCell ref="BC622:BD622"/>
    <mergeCell ref="BE622:BF622"/>
    <mergeCell ref="BG622:BH622"/>
    <mergeCell ref="BI622:BJ622"/>
    <mergeCell ref="BK622:BL622"/>
    <mergeCell ref="BM622:BN622"/>
    <mergeCell ref="BO622:BQ622"/>
    <mergeCell ref="BS622:BT622"/>
    <mergeCell ref="BU622:CA622"/>
    <mergeCell ref="CB622:CH622"/>
    <mergeCell ref="BM624:BN624"/>
    <mergeCell ref="BO624:BQ624"/>
    <mergeCell ref="BS624:BT624"/>
    <mergeCell ref="BU624:CA624"/>
    <mergeCell ref="CB624:CH624"/>
    <mergeCell ref="B625:C625"/>
    <mergeCell ref="D625:F625"/>
    <mergeCell ref="G625:H625"/>
    <mergeCell ref="K625:L625"/>
    <mergeCell ref="M625:N625"/>
    <mergeCell ref="O625:P625"/>
    <mergeCell ref="Q625:R625"/>
    <mergeCell ref="S625:T625"/>
    <mergeCell ref="U625:V625"/>
    <mergeCell ref="W625:X625"/>
    <mergeCell ref="Y625:Z625"/>
    <mergeCell ref="AA625:AB625"/>
    <mergeCell ref="AC625:AD625"/>
    <mergeCell ref="AE625:AF625"/>
    <mergeCell ref="AG625:AH625"/>
    <mergeCell ref="AI625:AJ625"/>
    <mergeCell ref="AK625:AL625"/>
    <mergeCell ref="AM625:AN625"/>
    <mergeCell ref="AO625:AP625"/>
    <mergeCell ref="AQ625:AR625"/>
    <mergeCell ref="AS625:AT625"/>
    <mergeCell ref="AU625:AV625"/>
    <mergeCell ref="AW625:AX625"/>
    <mergeCell ref="AY625:AZ625"/>
    <mergeCell ref="BA625:BB625"/>
    <mergeCell ref="BC625:BD625"/>
    <mergeCell ref="BE625:BF625"/>
    <mergeCell ref="BU623:CA623"/>
    <mergeCell ref="CB623:CH623"/>
    <mergeCell ref="B624:C624"/>
    <mergeCell ref="D624:F624"/>
    <mergeCell ref="G624:H624"/>
    <mergeCell ref="K624:L624"/>
    <mergeCell ref="M624:N624"/>
    <mergeCell ref="O624:P624"/>
    <mergeCell ref="Q624:R624"/>
    <mergeCell ref="S624:T624"/>
    <mergeCell ref="U624:V624"/>
    <mergeCell ref="W624:X624"/>
    <mergeCell ref="Y624:Z624"/>
    <mergeCell ref="AA624:AB624"/>
    <mergeCell ref="AC624:AD624"/>
    <mergeCell ref="AE624:AF624"/>
    <mergeCell ref="AG624:AH624"/>
    <mergeCell ref="AI624:AJ624"/>
    <mergeCell ref="AK624:AL624"/>
    <mergeCell ref="AM624:AN624"/>
    <mergeCell ref="AO624:AP624"/>
    <mergeCell ref="AQ624:AR624"/>
    <mergeCell ref="AS624:AT624"/>
    <mergeCell ref="AU624:AV624"/>
    <mergeCell ref="AW624:AX624"/>
    <mergeCell ref="AY624:AZ624"/>
    <mergeCell ref="BA624:BB624"/>
    <mergeCell ref="BC624:BD624"/>
    <mergeCell ref="BE624:BF624"/>
    <mergeCell ref="BG624:BH624"/>
    <mergeCell ref="BI624:BJ624"/>
    <mergeCell ref="BK624:BL624"/>
    <mergeCell ref="BA626:BB626"/>
    <mergeCell ref="BC626:BD626"/>
    <mergeCell ref="BE626:BF626"/>
    <mergeCell ref="BG626:BH626"/>
    <mergeCell ref="BI626:BJ626"/>
    <mergeCell ref="BK626:BL626"/>
    <mergeCell ref="BM626:BN626"/>
    <mergeCell ref="BO626:BQ626"/>
    <mergeCell ref="BS626:BT626"/>
    <mergeCell ref="BU626:CA626"/>
    <mergeCell ref="CB626:CH626"/>
    <mergeCell ref="B627:C627"/>
    <mergeCell ref="D627:F627"/>
    <mergeCell ref="G627:H627"/>
    <mergeCell ref="K627:L627"/>
    <mergeCell ref="M627:N627"/>
    <mergeCell ref="O627:P627"/>
    <mergeCell ref="Q627:R627"/>
    <mergeCell ref="S627:T627"/>
    <mergeCell ref="U627:V627"/>
    <mergeCell ref="W627:X627"/>
    <mergeCell ref="Y627:Z627"/>
    <mergeCell ref="AA627:AB627"/>
    <mergeCell ref="AC627:AD627"/>
    <mergeCell ref="AE627:AF627"/>
    <mergeCell ref="AG627:AH627"/>
    <mergeCell ref="AI627:AJ627"/>
    <mergeCell ref="AK627:AL627"/>
    <mergeCell ref="AM627:AN627"/>
    <mergeCell ref="AO627:AP627"/>
    <mergeCell ref="AQ627:AR627"/>
    <mergeCell ref="AS627:AT627"/>
    <mergeCell ref="BG625:BH625"/>
    <mergeCell ref="BI625:BJ625"/>
    <mergeCell ref="BK625:BL625"/>
    <mergeCell ref="BM625:BN625"/>
    <mergeCell ref="BO625:BQ625"/>
    <mergeCell ref="BS625:BT625"/>
    <mergeCell ref="BU625:CA625"/>
    <mergeCell ref="CB625:CH625"/>
    <mergeCell ref="B626:C626"/>
    <mergeCell ref="D626:F626"/>
    <mergeCell ref="G626:H626"/>
    <mergeCell ref="K626:L626"/>
    <mergeCell ref="M626:N626"/>
    <mergeCell ref="O626:P626"/>
    <mergeCell ref="Q626:R626"/>
    <mergeCell ref="S626:T626"/>
    <mergeCell ref="U626:V626"/>
    <mergeCell ref="W626:X626"/>
    <mergeCell ref="Y626:Z626"/>
    <mergeCell ref="AA626:AB626"/>
    <mergeCell ref="AC626:AD626"/>
    <mergeCell ref="AE626:AF626"/>
    <mergeCell ref="AG626:AH626"/>
    <mergeCell ref="AI626:AJ626"/>
    <mergeCell ref="AK626:AL626"/>
    <mergeCell ref="AM626:AN626"/>
    <mergeCell ref="AO626:AP626"/>
    <mergeCell ref="AQ626:AR626"/>
    <mergeCell ref="AS626:AT626"/>
    <mergeCell ref="AU626:AV626"/>
    <mergeCell ref="AW626:AX626"/>
    <mergeCell ref="AY626:AZ626"/>
    <mergeCell ref="AO628:AP628"/>
    <mergeCell ref="AQ628:AR628"/>
    <mergeCell ref="AS628:AT628"/>
    <mergeCell ref="AU628:AV628"/>
    <mergeCell ref="AW628:AX628"/>
    <mergeCell ref="AY628:AZ628"/>
    <mergeCell ref="BA628:BB628"/>
    <mergeCell ref="BC628:BD628"/>
    <mergeCell ref="BE628:BF628"/>
    <mergeCell ref="BG628:BH628"/>
    <mergeCell ref="BI628:BJ628"/>
    <mergeCell ref="BK628:BL628"/>
    <mergeCell ref="BM628:BN628"/>
    <mergeCell ref="BO628:BQ628"/>
    <mergeCell ref="BS628:BT628"/>
    <mergeCell ref="BU628:CA628"/>
    <mergeCell ref="CB628:CH628"/>
    <mergeCell ref="AU627:AV627"/>
    <mergeCell ref="AW627:AX627"/>
    <mergeCell ref="AY627:AZ627"/>
    <mergeCell ref="BA627:BB627"/>
    <mergeCell ref="BC627:BD627"/>
    <mergeCell ref="BE627:BF627"/>
    <mergeCell ref="BG627:BH627"/>
    <mergeCell ref="BI627:BJ627"/>
    <mergeCell ref="BK627:BL627"/>
    <mergeCell ref="BM627:BN627"/>
    <mergeCell ref="BO627:BQ627"/>
    <mergeCell ref="BS627:BT627"/>
    <mergeCell ref="BU627:CA627"/>
    <mergeCell ref="CB627:CH627"/>
    <mergeCell ref="B628:C628"/>
    <mergeCell ref="D628:F628"/>
    <mergeCell ref="G628:H628"/>
    <mergeCell ref="K628:L628"/>
    <mergeCell ref="M628:N628"/>
    <mergeCell ref="O628:P628"/>
    <mergeCell ref="Q628:R628"/>
    <mergeCell ref="S628:T628"/>
    <mergeCell ref="U628:V628"/>
    <mergeCell ref="W628:X628"/>
    <mergeCell ref="Y628:Z628"/>
    <mergeCell ref="AA628:AB628"/>
    <mergeCell ref="AC628:AD628"/>
    <mergeCell ref="AE628:AF628"/>
    <mergeCell ref="AG628:AH628"/>
    <mergeCell ref="AI628:AJ628"/>
    <mergeCell ref="AK628:AL628"/>
    <mergeCell ref="AM628:AN628"/>
    <mergeCell ref="AM629:AN629"/>
    <mergeCell ref="AO629:AP629"/>
    <mergeCell ref="AQ629:AR629"/>
    <mergeCell ref="AS629:AT629"/>
    <mergeCell ref="AU629:AV629"/>
    <mergeCell ref="AW629:AX629"/>
    <mergeCell ref="AY629:AZ629"/>
    <mergeCell ref="BA629:BB629"/>
    <mergeCell ref="BC629:BD629"/>
    <mergeCell ref="BE629:BF629"/>
    <mergeCell ref="BG629:BH629"/>
    <mergeCell ref="BI629:BJ629"/>
    <mergeCell ref="BK629:BL629"/>
    <mergeCell ref="BM629:BN629"/>
    <mergeCell ref="BO629:BQ629"/>
    <mergeCell ref="BS629:BT629"/>
    <mergeCell ref="BU629:CA629"/>
    <mergeCell ref="B629:C629"/>
    <mergeCell ref="D629:F629"/>
    <mergeCell ref="G629:H629"/>
    <mergeCell ref="K629:L629"/>
    <mergeCell ref="M629:N629"/>
    <mergeCell ref="O629:P629"/>
    <mergeCell ref="Q629:R629"/>
    <mergeCell ref="S629:T629"/>
    <mergeCell ref="U629:V629"/>
    <mergeCell ref="W629:X629"/>
    <mergeCell ref="Y629:Z629"/>
    <mergeCell ref="AA629:AB629"/>
    <mergeCell ref="AC629:AD629"/>
    <mergeCell ref="AE629:AF629"/>
    <mergeCell ref="AG629:AH629"/>
    <mergeCell ref="AI629:AJ629"/>
    <mergeCell ref="AK629:AL629"/>
    <mergeCell ref="BO630:BQ630"/>
    <mergeCell ref="BS630:BT630"/>
    <mergeCell ref="BU630:CA630"/>
    <mergeCell ref="CB630:CH630"/>
    <mergeCell ref="B631:C631"/>
    <mergeCell ref="D631:F631"/>
    <mergeCell ref="G631:H631"/>
    <mergeCell ref="K631:L631"/>
    <mergeCell ref="M631:N631"/>
    <mergeCell ref="O631:P631"/>
    <mergeCell ref="Q631:R631"/>
    <mergeCell ref="S631:T631"/>
    <mergeCell ref="U631:V631"/>
    <mergeCell ref="W631:X631"/>
    <mergeCell ref="Y631:Z631"/>
    <mergeCell ref="AA631:AB631"/>
    <mergeCell ref="AC631:AD631"/>
    <mergeCell ref="AE631:AF631"/>
    <mergeCell ref="AG631:AH631"/>
    <mergeCell ref="AI631:AJ631"/>
    <mergeCell ref="AK631:AL631"/>
    <mergeCell ref="AM631:AN631"/>
    <mergeCell ref="AO631:AP631"/>
    <mergeCell ref="AQ631:AR631"/>
    <mergeCell ref="AS631:AT631"/>
    <mergeCell ref="AU631:AV631"/>
    <mergeCell ref="AW631:AX631"/>
    <mergeCell ref="AY631:AZ631"/>
    <mergeCell ref="BA631:BB631"/>
    <mergeCell ref="BC631:BD631"/>
    <mergeCell ref="BE631:BF631"/>
    <mergeCell ref="BG631:BH631"/>
    <mergeCell ref="CB629:CH629"/>
    <mergeCell ref="B630:C630"/>
    <mergeCell ref="D630:F630"/>
    <mergeCell ref="G630:H630"/>
    <mergeCell ref="K630:L630"/>
    <mergeCell ref="M630:N630"/>
    <mergeCell ref="O630:P630"/>
    <mergeCell ref="Q630:R630"/>
    <mergeCell ref="S630:T630"/>
    <mergeCell ref="U630:V630"/>
    <mergeCell ref="W630:X630"/>
    <mergeCell ref="Y630:Z630"/>
    <mergeCell ref="AA630:AB630"/>
    <mergeCell ref="AC630:AD630"/>
    <mergeCell ref="AE630:AF630"/>
    <mergeCell ref="AG630:AH630"/>
    <mergeCell ref="AI630:AJ630"/>
    <mergeCell ref="AK630:AL630"/>
    <mergeCell ref="AM630:AN630"/>
    <mergeCell ref="AO630:AP630"/>
    <mergeCell ref="AQ630:AR630"/>
    <mergeCell ref="AS630:AT630"/>
    <mergeCell ref="AU630:AV630"/>
    <mergeCell ref="AW630:AX630"/>
    <mergeCell ref="AY630:AZ630"/>
    <mergeCell ref="BA630:BB630"/>
    <mergeCell ref="BC630:BD630"/>
    <mergeCell ref="BE630:BF630"/>
    <mergeCell ref="BG630:BH630"/>
    <mergeCell ref="BI630:BJ630"/>
    <mergeCell ref="BK630:BL630"/>
    <mergeCell ref="BM630:BN630"/>
    <mergeCell ref="BC632:BD632"/>
    <mergeCell ref="BE632:BF632"/>
    <mergeCell ref="BG632:BH632"/>
    <mergeCell ref="BI632:BJ632"/>
    <mergeCell ref="BK632:BL632"/>
    <mergeCell ref="BM632:BN632"/>
    <mergeCell ref="BO632:BQ632"/>
    <mergeCell ref="BS632:BT632"/>
    <mergeCell ref="BU632:CA632"/>
    <mergeCell ref="CB632:CH632"/>
    <mergeCell ref="B633:C633"/>
    <mergeCell ref="D633:F633"/>
    <mergeCell ref="G633:H633"/>
    <mergeCell ref="K633:L633"/>
    <mergeCell ref="M633:N633"/>
    <mergeCell ref="O633:P633"/>
    <mergeCell ref="Q633:R633"/>
    <mergeCell ref="S633:T633"/>
    <mergeCell ref="U633:V633"/>
    <mergeCell ref="W633:X633"/>
    <mergeCell ref="Y633:Z633"/>
    <mergeCell ref="AA633:AB633"/>
    <mergeCell ref="AC633:AD633"/>
    <mergeCell ref="AE633:AF633"/>
    <mergeCell ref="AG633:AH633"/>
    <mergeCell ref="AI633:AJ633"/>
    <mergeCell ref="AK633:AL633"/>
    <mergeCell ref="AM633:AN633"/>
    <mergeCell ref="AO633:AP633"/>
    <mergeCell ref="AQ633:AR633"/>
    <mergeCell ref="AS633:AT633"/>
    <mergeCell ref="AU633:AV633"/>
    <mergeCell ref="BI631:BJ631"/>
    <mergeCell ref="BK631:BL631"/>
    <mergeCell ref="BM631:BN631"/>
    <mergeCell ref="BO631:BQ631"/>
    <mergeCell ref="BS631:BT631"/>
    <mergeCell ref="BU631:CA631"/>
    <mergeCell ref="CB631:CH631"/>
    <mergeCell ref="B632:C632"/>
    <mergeCell ref="D632:F632"/>
    <mergeCell ref="G632:H632"/>
    <mergeCell ref="K632:L632"/>
    <mergeCell ref="M632:N632"/>
    <mergeCell ref="O632:P632"/>
    <mergeCell ref="Q632:R632"/>
    <mergeCell ref="S632:T632"/>
    <mergeCell ref="U632:V632"/>
    <mergeCell ref="W632:X632"/>
    <mergeCell ref="Y632:Z632"/>
    <mergeCell ref="AA632:AB632"/>
    <mergeCell ref="AC632:AD632"/>
    <mergeCell ref="AE632:AF632"/>
    <mergeCell ref="AG632:AH632"/>
    <mergeCell ref="AI632:AJ632"/>
    <mergeCell ref="AK632:AL632"/>
    <mergeCell ref="AM632:AN632"/>
    <mergeCell ref="AO632:AP632"/>
    <mergeCell ref="AQ632:AR632"/>
    <mergeCell ref="AS632:AT632"/>
    <mergeCell ref="AU632:AV632"/>
    <mergeCell ref="AW632:AX632"/>
    <mergeCell ref="AY632:AZ632"/>
    <mergeCell ref="BA632:BB632"/>
    <mergeCell ref="B635:C635"/>
    <mergeCell ref="D635:F635"/>
    <mergeCell ref="G635:H635"/>
    <mergeCell ref="K635:L635"/>
    <mergeCell ref="M635:N635"/>
    <mergeCell ref="O635:P635"/>
    <mergeCell ref="Q635:R635"/>
    <mergeCell ref="S635:T635"/>
    <mergeCell ref="U635:V635"/>
    <mergeCell ref="W635:X635"/>
    <mergeCell ref="Y635:Z635"/>
    <mergeCell ref="AA635:AB635"/>
    <mergeCell ref="AC635:AD635"/>
    <mergeCell ref="AE635:AF635"/>
    <mergeCell ref="AG635:AH635"/>
    <mergeCell ref="AI635:AJ635"/>
    <mergeCell ref="AW633:AX633"/>
    <mergeCell ref="AY633:AZ633"/>
    <mergeCell ref="BA633:BB633"/>
    <mergeCell ref="BC633:BD633"/>
    <mergeCell ref="BE633:BF633"/>
    <mergeCell ref="BG633:BH633"/>
    <mergeCell ref="BI633:BJ633"/>
    <mergeCell ref="BK633:BL633"/>
    <mergeCell ref="BM633:BN633"/>
    <mergeCell ref="BO633:BQ633"/>
    <mergeCell ref="BS633:BT633"/>
    <mergeCell ref="BU633:CA633"/>
    <mergeCell ref="CB633:CH633"/>
    <mergeCell ref="B634:C634"/>
    <mergeCell ref="D634:F634"/>
    <mergeCell ref="G634:H634"/>
    <mergeCell ref="K634:L634"/>
    <mergeCell ref="M634:N634"/>
    <mergeCell ref="O634:P634"/>
    <mergeCell ref="Q634:R634"/>
    <mergeCell ref="S634:T634"/>
    <mergeCell ref="U634:V634"/>
    <mergeCell ref="W634:X634"/>
    <mergeCell ref="Y634:Z634"/>
    <mergeCell ref="AA634:AB634"/>
    <mergeCell ref="AC634:AD634"/>
    <mergeCell ref="AE634:AF634"/>
    <mergeCell ref="AG634:AH634"/>
    <mergeCell ref="AI634:AJ634"/>
    <mergeCell ref="AK634:AL634"/>
    <mergeCell ref="AM634:AN634"/>
    <mergeCell ref="AO634:AP634"/>
    <mergeCell ref="AK635:AL635"/>
    <mergeCell ref="AM635:AN635"/>
    <mergeCell ref="AO635:AP635"/>
    <mergeCell ref="AQ635:AR635"/>
    <mergeCell ref="AS635:AT635"/>
    <mergeCell ref="AU635:AV635"/>
    <mergeCell ref="AW635:AX635"/>
    <mergeCell ref="AY635:AZ635"/>
    <mergeCell ref="BA635:BB635"/>
    <mergeCell ref="BC635:BD635"/>
    <mergeCell ref="BE635:BF635"/>
    <mergeCell ref="BG635:BH635"/>
    <mergeCell ref="BI635:BJ635"/>
    <mergeCell ref="BK635:BL635"/>
    <mergeCell ref="BM635:BN635"/>
    <mergeCell ref="BO635:BQ635"/>
    <mergeCell ref="BS635:BT635"/>
    <mergeCell ref="AQ634:AR634"/>
    <mergeCell ref="AS634:AT634"/>
    <mergeCell ref="AU634:AV634"/>
    <mergeCell ref="AW634:AX634"/>
    <mergeCell ref="AY634:AZ634"/>
    <mergeCell ref="BA634:BB634"/>
    <mergeCell ref="BC634:BD634"/>
    <mergeCell ref="BE634:BF634"/>
    <mergeCell ref="BG634:BH634"/>
    <mergeCell ref="BI634:BJ634"/>
    <mergeCell ref="BK634:BL634"/>
    <mergeCell ref="BM634:BN634"/>
    <mergeCell ref="BO634:BQ634"/>
    <mergeCell ref="BS634:BT634"/>
    <mergeCell ref="BU634:CA634"/>
    <mergeCell ref="CB634:CH634"/>
    <mergeCell ref="BM636:BN636"/>
    <mergeCell ref="BO636:BQ636"/>
    <mergeCell ref="BS636:BT636"/>
    <mergeCell ref="BU636:CA636"/>
    <mergeCell ref="CB636:CH636"/>
    <mergeCell ref="B637:C637"/>
    <mergeCell ref="D637:F637"/>
    <mergeCell ref="G637:H637"/>
    <mergeCell ref="K637:L637"/>
    <mergeCell ref="M637:N637"/>
    <mergeCell ref="O637:P637"/>
    <mergeCell ref="Q637:R637"/>
    <mergeCell ref="S637:T637"/>
    <mergeCell ref="U637:V637"/>
    <mergeCell ref="W637:X637"/>
    <mergeCell ref="Y637:Z637"/>
    <mergeCell ref="AA637:AB637"/>
    <mergeCell ref="AC637:AD637"/>
    <mergeCell ref="AE637:AF637"/>
    <mergeCell ref="AG637:AH637"/>
    <mergeCell ref="AI637:AJ637"/>
    <mergeCell ref="AK637:AL637"/>
    <mergeCell ref="AM637:AN637"/>
    <mergeCell ref="AO637:AP637"/>
    <mergeCell ref="AQ637:AR637"/>
    <mergeCell ref="AS637:AT637"/>
    <mergeCell ref="AU637:AV637"/>
    <mergeCell ref="AW637:AX637"/>
    <mergeCell ref="AY637:AZ637"/>
    <mergeCell ref="BA637:BB637"/>
    <mergeCell ref="BC637:BD637"/>
    <mergeCell ref="BE637:BF637"/>
    <mergeCell ref="BU635:CA635"/>
    <mergeCell ref="CB635:CH635"/>
    <mergeCell ref="B636:C636"/>
    <mergeCell ref="D636:F636"/>
    <mergeCell ref="G636:H636"/>
    <mergeCell ref="K636:L636"/>
    <mergeCell ref="M636:N636"/>
    <mergeCell ref="O636:P636"/>
    <mergeCell ref="Q636:R636"/>
    <mergeCell ref="S636:T636"/>
    <mergeCell ref="U636:V636"/>
    <mergeCell ref="W636:X636"/>
    <mergeCell ref="Y636:Z636"/>
    <mergeCell ref="AA636:AB636"/>
    <mergeCell ref="AC636:AD636"/>
    <mergeCell ref="AE636:AF636"/>
    <mergeCell ref="AG636:AH636"/>
    <mergeCell ref="AI636:AJ636"/>
    <mergeCell ref="AK636:AL636"/>
    <mergeCell ref="AM636:AN636"/>
    <mergeCell ref="AO636:AP636"/>
    <mergeCell ref="AQ636:AR636"/>
    <mergeCell ref="AS636:AT636"/>
    <mergeCell ref="AU636:AV636"/>
    <mergeCell ref="AW636:AX636"/>
    <mergeCell ref="AY636:AZ636"/>
    <mergeCell ref="BA636:BB636"/>
    <mergeCell ref="BC636:BD636"/>
    <mergeCell ref="BE636:BF636"/>
    <mergeCell ref="BG636:BH636"/>
    <mergeCell ref="BI636:BJ636"/>
    <mergeCell ref="BK636:BL636"/>
    <mergeCell ref="BA638:BB638"/>
    <mergeCell ref="BC638:BD638"/>
    <mergeCell ref="BE638:BF638"/>
    <mergeCell ref="BG638:BH638"/>
    <mergeCell ref="BI638:BJ638"/>
    <mergeCell ref="BK638:BL638"/>
    <mergeCell ref="BM638:BN638"/>
    <mergeCell ref="BO638:BQ638"/>
    <mergeCell ref="BS638:BT638"/>
    <mergeCell ref="BU638:CA638"/>
    <mergeCell ref="CB638:CH638"/>
    <mergeCell ref="B639:C639"/>
    <mergeCell ref="D639:F639"/>
    <mergeCell ref="G639:H639"/>
    <mergeCell ref="K639:L639"/>
    <mergeCell ref="M639:N639"/>
    <mergeCell ref="O639:P639"/>
    <mergeCell ref="Q639:R639"/>
    <mergeCell ref="S639:T639"/>
    <mergeCell ref="U639:V639"/>
    <mergeCell ref="W639:X639"/>
    <mergeCell ref="Y639:Z639"/>
    <mergeCell ref="AA639:AB639"/>
    <mergeCell ref="AC639:AD639"/>
    <mergeCell ref="AE639:AF639"/>
    <mergeCell ref="AG639:AH639"/>
    <mergeCell ref="AI639:AJ639"/>
    <mergeCell ref="AK639:AL639"/>
    <mergeCell ref="AM639:AN639"/>
    <mergeCell ref="AO639:AP639"/>
    <mergeCell ref="AQ639:AR639"/>
    <mergeCell ref="AS639:AT639"/>
    <mergeCell ref="BG637:BH637"/>
    <mergeCell ref="BI637:BJ637"/>
    <mergeCell ref="BK637:BL637"/>
    <mergeCell ref="BM637:BN637"/>
    <mergeCell ref="BO637:BQ637"/>
    <mergeCell ref="BS637:BT637"/>
    <mergeCell ref="BU637:CA637"/>
    <mergeCell ref="CB637:CH637"/>
    <mergeCell ref="B638:C638"/>
    <mergeCell ref="D638:F638"/>
    <mergeCell ref="G638:H638"/>
    <mergeCell ref="K638:L638"/>
    <mergeCell ref="M638:N638"/>
    <mergeCell ref="O638:P638"/>
    <mergeCell ref="Q638:R638"/>
    <mergeCell ref="S638:T638"/>
    <mergeCell ref="U638:V638"/>
    <mergeCell ref="W638:X638"/>
    <mergeCell ref="Y638:Z638"/>
    <mergeCell ref="AA638:AB638"/>
    <mergeCell ref="AC638:AD638"/>
    <mergeCell ref="AE638:AF638"/>
    <mergeCell ref="AG638:AH638"/>
    <mergeCell ref="AI638:AJ638"/>
    <mergeCell ref="AK638:AL638"/>
    <mergeCell ref="AM638:AN638"/>
    <mergeCell ref="AO638:AP638"/>
    <mergeCell ref="AQ638:AR638"/>
    <mergeCell ref="AS638:AT638"/>
    <mergeCell ref="AU638:AV638"/>
    <mergeCell ref="AW638:AX638"/>
    <mergeCell ref="AY638:AZ638"/>
    <mergeCell ref="AO640:AP640"/>
    <mergeCell ref="AQ640:AR640"/>
    <mergeCell ref="AS640:AT640"/>
    <mergeCell ref="AU640:AV640"/>
    <mergeCell ref="AW640:AX640"/>
    <mergeCell ref="AY640:AZ640"/>
    <mergeCell ref="BA640:BB640"/>
    <mergeCell ref="BC640:BD640"/>
    <mergeCell ref="BE640:BF640"/>
    <mergeCell ref="BG640:BH640"/>
    <mergeCell ref="BI640:BJ640"/>
    <mergeCell ref="BK640:BL640"/>
    <mergeCell ref="BM640:BN640"/>
    <mergeCell ref="BO640:BQ640"/>
    <mergeCell ref="BS640:BT640"/>
    <mergeCell ref="BU640:CA640"/>
    <mergeCell ref="CB640:CH640"/>
    <mergeCell ref="AU639:AV639"/>
    <mergeCell ref="AW639:AX639"/>
    <mergeCell ref="AY639:AZ639"/>
    <mergeCell ref="BA639:BB639"/>
    <mergeCell ref="BC639:BD639"/>
    <mergeCell ref="BE639:BF639"/>
    <mergeCell ref="BG639:BH639"/>
    <mergeCell ref="BI639:BJ639"/>
    <mergeCell ref="BK639:BL639"/>
    <mergeCell ref="BM639:BN639"/>
    <mergeCell ref="BO639:BQ639"/>
    <mergeCell ref="BS639:BT639"/>
    <mergeCell ref="BU639:CA639"/>
    <mergeCell ref="CB639:CH639"/>
    <mergeCell ref="B640:C640"/>
    <mergeCell ref="D640:F640"/>
    <mergeCell ref="G640:H640"/>
    <mergeCell ref="K640:L640"/>
    <mergeCell ref="M640:N640"/>
    <mergeCell ref="O640:P640"/>
    <mergeCell ref="Q640:R640"/>
    <mergeCell ref="S640:T640"/>
    <mergeCell ref="U640:V640"/>
    <mergeCell ref="W640:X640"/>
    <mergeCell ref="Y640:Z640"/>
    <mergeCell ref="AA640:AB640"/>
    <mergeCell ref="AC640:AD640"/>
    <mergeCell ref="AE640:AF640"/>
    <mergeCell ref="AG640:AH640"/>
    <mergeCell ref="AI640:AJ640"/>
    <mergeCell ref="AK640:AL640"/>
    <mergeCell ref="AM640:AN640"/>
    <mergeCell ref="AM641:AN641"/>
    <mergeCell ref="AO641:AP641"/>
    <mergeCell ref="AQ641:AR641"/>
    <mergeCell ref="AS641:AT641"/>
    <mergeCell ref="AU641:AV641"/>
    <mergeCell ref="AW641:AX641"/>
    <mergeCell ref="AY641:AZ641"/>
    <mergeCell ref="BA641:BB641"/>
    <mergeCell ref="BC641:BD641"/>
    <mergeCell ref="BE641:BF641"/>
    <mergeCell ref="BG641:BH641"/>
    <mergeCell ref="BI641:BJ641"/>
    <mergeCell ref="BK641:BL641"/>
    <mergeCell ref="BM641:BN641"/>
    <mergeCell ref="BO641:BQ641"/>
    <mergeCell ref="BS641:BT641"/>
    <mergeCell ref="BU641:CA641"/>
    <mergeCell ref="B641:C641"/>
    <mergeCell ref="D641:F641"/>
    <mergeCell ref="G641:H641"/>
    <mergeCell ref="K641:L641"/>
    <mergeCell ref="M641:N641"/>
    <mergeCell ref="O641:P641"/>
    <mergeCell ref="Q641:R641"/>
    <mergeCell ref="S641:T641"/>
    <mergeCell ref="U641:V641"/>
    <mergeCell ref="W641:X641"/>
    <mergeCell ref="Y641:Z641"/>
    <mergeCell ref="AA641:AB641"/>
    <mergeCell ref="AC641:AD641"/>
    <mergeCell ref="AE641:AF641"/>
    <mergeCell ref="AG641:AH641"/>
    <mergeCell ref="AI641:AJ641"/>
    <mergeCell ref="AK641:AL641"/>
    <mergeCell ref="BO642:BQ642"/>
    <mergeCell ref="BS642:BT642"/>
    <mergeCell ref="BU642:CA642"/>
    <mergeCell ref="CB642:CH642"/>
    <mergeCell ref="B643:C643"/>
    <mergeCell ref="D643:F643"/>
    <mergeCell ref="G643:H643"/>
    <mergeCell ref="K643:L643"/>
    <mergeCell ref="M643:N643"/>
    <mergeCell ref="O643:P643"/>
    <mergeCell ref="Q643:R643"/>
    <mergeCell ref="S643:T643"/>
    <mergeCell ref="U643:V643"/>
    <mergeCell ref="W643:X643"/>
    <mergeCell ref="Y643:Z643"/>
    <mergeCell ref="AA643:AB643"/>
    <mergeCell ref="AC643:AD643"/>
    <mergeCell ref="AE643:AF643"/>
    <mergeCell ref="AG643:AH643"/>
    <mergeCell ref="AI643:AJ643"/>
    <mergeCell ref="AK643:AL643"/>
    <mergeCell ref="AM643:AN643"/>
    <mergeCell ref="AO643:AP643"/>
    <mergeCell ref="AQ643:AR643"/>
    <mergeCell ref="AS643:AT643"/>
    <mergeCell ref="AU643:AV643"/>
    <mergeCell ref="AW643:AX643"/>
    <mergeCell ref="AY643:AZ643"/>
    <mergeCell ref="BA643:BB643"/>
    <mergeCell ref="BC643:BD643"/>
    <mergeCell ref="BE643:BF643"/>
    <mergeCell ref="BG643:BH643"/>
    <mergeCell ref="CB641:CH641"/>
    <mergeCell ref="B642:C642"/>
    <mergeCell ref="D642:F642"/>
    <mergeCell ref="G642:H642"/>
    <mergeCell ref="K642:L642"/>
    <mergeCell ref="M642:N642"/>
    <mergeCell ref="O642:P642"/>
    <mergeCell ref="Q642:R642"/>
    <mergeCell ref="S642:T642"/>
    <mergeCell ref="U642:V642"/>
    <mergeCell ref="W642:X642"/>
    <mergeCell ref="Y642:Z642"/>
    <mergeCell ref="AA642:AB642"/>
    <mergeCell ref="AC642:AD642"/>
    <mergeCell ref="AE642:AF642"/>
    <mergeCell ref="AG642:AH642"/>
    <mergeCell ref="AI642:AJ642"/>
    <mergeCell ref="AK642:AL642"/>
    <mergeCell ref="AM642:AN642"/>
    <mergeCell ref="AO642:AP642"/>
    <mergeCell ref="AQ642:AR642"/>
    <mergeCell ref="AS642:AT642"/>
    <mergeCell ref="AU642:AV642"/>
    <mergeCell ref="AW642:AX642"/>
    <mergeCell ref="AY642:AZ642"/>
    <mergeCell ref="BA642:BB642"/>
    <mergeCell ref="BC642:BD642"/>
    <mergeCell ref="BE642:BF642"/>
    <mergeCell ref="BG642:BH642"/>
    <mergeCell ref="BI642:BJ642"/>
    <mergeCell ref="BK642:BL642"/>
    <mergeCell ref="BM642:BN642"/>
    <mergeCell ref="BC644:BD644"/>
    <mergeCell ref="BE644:BF644"/>
    <mergeCell ref="BG644:BH644"/>
    <mergeCell ref="BI644:BJ644"/>
    <mergeCell ref="BK644:BL644"/>
    <mergeCell ref="BM644:BN644"/>
    <mergeCell ref="BO644:BQ644"/>
    <mergeCell ref="BS644:BT644"/>
    <mergeCell ref="BU644:CA644"/>
    <mergeCell ref="CB644:CH644"/>
    <mergeCell ref="B645:C645"/>
    <mergeCell ref="D645:F645"/>
    <mergeCell ref="G645:H645"/>
    <mergeCell ref="K645:L645"/>
    <mergeCell ref="M645:N645"/>
    <mergeCell ref="O645:P645"/>
    <mergeCell ref="Q645:R645"/>
    <mergeCell ref="S645:T645"/>
    <mergeCell ref="U645:V645"/>
    <mergeCell ref="W645:X645"/>
    <mergeCell ref="Y645:Z645"/>
    <mergeCell ref="AA645:AB645"/>
    <mergeCell ref="AC645:AD645"/>
    <mergeCell ref="AE645:AF645"/>
    <mergeCell ref="AG645:AH645"/>
    <mergeCell ref="AI645:AJ645"/>
    <mergeCell ref="AK645:AL645"/>
    <mergeCell ref="AM645:AN645"/>
    <mergeCell ref="AO645:AP645"/>
    <mergeCell ref="AQ645:AR645"/>
    <mergeCell ref="AS645:AT645"/>
    <mergeCell ref="AU645:AV645"/>
    <mergeCell ref="BI643:BJ643"/>
    <mergeCell ref="BK643:BL643"/>
    <mergeCell ref="BM643:BN643"/>
    <mergeCell ref="BO643:BQ643"/>
    <mergeCell ref="BS643:BT643"/>
    <mergeCell ref="BU643:CA643"/>
    <mergeCell ref="CB643:CH643"/>
    <mergeCell ref="B644:C644"/>
    <mergeCell ref="D644:F644"/>
    <mergeCell ref="G644:H644"/>
    <mergeCell ref="K644:L644"/>
    <mergeCell ref="M644:N644"/>
    <mergeCell ref="O644:P644"/>
    <mergeCell ref="Q644:R644"/>
    <mergeCell ref="S644:T644"/>
    <mergeCell ref="U644:V644"/>
    <mergeCell ref="W644:X644"/>
    <mergeCell ref="Y644:Z644"/>
    <mergeCell ref="AA644:AB644"/>
    <mergeCell ref="AC644:AD644"/>
    <mergeCell ref="AE644:AF644"/>
    <mergeCell ref="AG644:AH644"/>
    <mergeCell ref="AI644:AJ644"/>
    <mergeCell ref="AK644:AL644"/>
    <mergeCell ref="AM644:AN644"/>
    <mergeCell ref="AO644:AP644"/>
    <mergeCell ref="AQ644:AR644"/>
    <mergeCell ref="AS644:AT644"/>
    <mergeCell ref="AU644:AV644"/>
    <mergeCell ref="AW644:AX644"/>
    <mergeCell ref="AY644:AZ644"/>
    <mergeCell ref="BA644:BB644"/>
    <mergeCell ref="B647:C647"/>
    <mergeCell ref="D647:F647"/>
    <mergeCell ref="G647:H647"/>
    <mergeCell ref="K647:L647"/>
    <mergeCell ref="M647:N647"/>
    <mergeCell ref="O647:P647"/>
    <mergeCell ref="Q647:R647"/>
    <mergeCell ref="S647:T647"/>
    <mergeCell ref="U647:V647"/>
    <mergeCell ref="W647:X647"/>
    <mergeCell ref="Y647:Z647"/>
    <mergeCell ref="AA647:AB647"/>
    <mergeCell ref="AC647:AD647"/>
    <mergeCell ref="AE647:AF647"/>
    <mergeCell ref="AG647:AH647"/>
    <mergeCell ref="AI647:AJ647"/>
    <mergeCell ref="AW645:AX645"/>
    <mergeCell ref="AY645:AZ645"/>
    <mergeCell ref="BA645:BB645"/>
    <mergeCell ref="BC645:BD645"/>
    <mergeCell ref="BE645:BF645"/>
    <mergeCell ref="BG645:BH645"/>
    <mergeCell ref="BI645:BJ645"/>
    <mergeCell ref="BK645:BL645"/>
    <mergeCell ref="BM645:BN645"/>
    <mergeCell ref="BO645:BQ645"/>
    <mergeCell ref="BS645:BT645"/>
    <mergeCell ref="BU645:CA645"/>
    <mergeCell ref="CB645:CH645"/>
    <mergeCell ref="B646:C646"/>
    <mergeCell ref="D646:F646"/>
    <mergeCell ref="G646:H646"/>
    <mergeCell ref="K646:L646"/>
    <mergeCell ref="M646:N646"/>
    <mergeCell ref="O646:P646"/>
    <mergeCell ref="Q646:R646"/>
    <mergeCell ref="S646:T646"/>
    <mergeCell ref="U646:V646"/>
    <mergeCell ref="W646:X646"/>
    <mergeCell ref="Y646:Z646"/>
    <mergeCell ref="AA646:AB646"/>
    <mergeCell ref="AC646:AD646"/>
    <mergeCell ref="AE646:AF646"/>
    <mergeCell ref="AG646:AH646"/>
    <mergeCell ref="AI646:AJ646"/>
    <mergeCell ref="AK646:AL646"/>
    <mergeCell ref="AM646:AN646"/>
    <mergeCell ref="AO646:AP646"/>
    <mergeCell ref="AK647:AL647"/>
    <mergeCell ref="AM647:AN647"/>
    <mergeCell ref="AO647:AP647"/>
    <mergeCell ref="AQ647:AR647"/>
    <mergeCell ref="AS647:AT647"/>
    <mergeCell ref="AU647:AV647"/>
    <mergeCell ref="AW647:AX647"/>
    <mergeCell ref="AY647:AZ647"/>
    <mergeCell ref="BA647:BB647"/>
    <mergeCell ref="BC647:BD647"/>
    <mergeCell ref="BE647:BF647"/>
    <mergeCell ref="BG647:BH647"/>
    <mergeCell ref="BI647:BJ647"/>
    <mergeCell ref="BK647:BL647"/>
    <mergeCell ref="BM647:BN647"/>
    <mergeCell ref="BO647:BQ647"/>
    <mergeCell ref="BS647:BT647"/>
    <mergeCell ref="AQ646:AR646"/>
    <mergeCell ref="AS646:AT646"/>
    <mergeCell ref="AU646:AV646"/>
    <mergeCell ref="AW646:AX646"/>
    <mergeCell ref="AY646:AZ646"/>
    <mergeCell ref="BA646:BB646"/>
    <mergeCell ref="BC646:BD646"/>
    <mergeCell ref="BE646:BF646"/>
    <mergeCell ref="BG646:BH646"/>
    <mergeCell ref="BI646:BJ646"/>
    <mergeCell ref="BK646:BL646"/>
    <mergeCell ref="BM646:BN646"/>
    <mergeCell ref="BO646:BQ646"/>
    <mergeCell ref="BS646:BT646"/>
    <mergeCell ref="BU646:CA646"/>
    <mergeCell ref="CB646:CH646"/>
    <mergeCell ref="BM648:BN648"/>
    <mergeCell ref="BO648:BQ648"/>
    <mergeCell ref="BS648:BT648"/>
    <mergeCell ref="BU648:CA648"/>
    <mergeCell ref="CB648:CH648"/>
    <mergeCell ref="B649:C649"/>
    <mergeCell ref="D649:F649"/>
    <mergeCell ref="G649:H649"/>
    <mergeCell ref="K649:L649"/>
    <mergeCell ref="M649:N649"/>
    <mergeCell ref="O649:P649"/>
    <mergeCell ref="Q649:R649"/>
    <mergeCell ref="S649:T649"/>
    <mergeCell ref="U649:V649"/>
    <mergeCell ref="W649:X649"/>
    <mergeCell ref="Y649:Z649"/>
    <mergeCell ref="AA649:AB649"/>
    <mergeCell ref="AC649:AD649"/>
    <mergeCell ref="AE649:AF649"/>
    <mergeCell ref="AG649:AH649"/>
    <mergeCell ref="AI649:AJ649"/>
    <mergeCell ref="AK649:AL649"/>
    <mergeCell ref="AM649:AN649"/>
    <mergeCell ref="AO649:AP649"/>
    <mergeCell ref="AQ649:AR649"/>
    <mergeCell ref="AS649:AT649"/>
    <mergeCell ref="AU649:AV649"/>
    <mergeCell ref="AW649:AX649"/>
    <mergeCell ref="AY649:AZ649"/>
    <mergeCell ref="BA649:BB649"/>
    <mergeCell ref="BC649:BD649"/>
    <mergeCell ref="BE649:BF649"/>
    <mergeCell ref="BU647:CA647"/>
    <mergeCell ref="CB647:CH647"/>
    <mergeCell ref="B648:C648"/>
    <mergeCell ref="D648:F648"/>
    <mergeCell ref="G648:H648"/>
    <mergeCell ref="K648:L648"/>
    <mergeCell ref="M648:N648"/>
    <mergeCell ref="O648:P648"/>
    <mergeCell ref="Q648:R648"/>
    <mergeCell ref="S648:T648"/>
    <mergeCell ref="U648:V648"/>
    <mergeCell ref="W648:X648"/>
    <mergeCell ref="Y648:Z648"/>
    <mergeCell ref="AA648:AB648"/>
    <mergeCell ref="AC648:AD648"/>
    <mergeCell ref="AE648:AF648"/>
    <mergeCell ref="AG648:AH648"/>
    <mergeCell ref="AI648:AJ648"/>
    <mergeCell ref="AK648:AL648"/>
    <mergeCell ref="AM648:AN648"/>
    <mergeCell ref="AO648:AP648"/>
    <mergeCell ref="AQ648:AR648"/>
    <mergeCell ref="AS648:AT648"/>
    <mergeCell ref="AU648:AV648"/>
    <mergeCell ref="AW648:AX648"/>
    <mergeCell ref="AY648:AZ648"/>
    <mergeCell ref="BA648:BB648"/>
    <mergeCell ref="BC648:BD648"/>
    <mergeCell ref="BE648:BF648"/>
    <mergeCell ref="BG648:BH648"/>
    <mergeCell ref="BI648:BJ648"/>
    <mergeCell ref="BK648:BL648"/>
    <mergeCell ref="BA650:BB650"/>
    <mergeCell ref="BC650:BD650"/>
    <mergeCell ref="BE650:BF650"/>
    <mergeCell ref="BG650:BH650"/>
    <mergeCell ref="BI650:BJ650"/>
    <mergeCell ref="BK650:BL650"/>
    <mergeCell ref="BM650:BN650"/>
    <mergeCell ref="BO650:BQ650"/>
    <mergeCell ref="BS650:BT650"/>
    <mergeCell ref="BU650:CA650"/>
    <mergeCell ref="CB650:CH650"/>
    <mergeCell ref="B651:C651"/>
    <mergeCell ref="D651:F651"/>
    <mergeCell ref="G651:H651"/>
    <mergeCell ref="K651:L651"/>
    <mergeCell ref="M651:N651"/>
    <mergeCell ref="O651:P651"/>
    <mergeCell ref="Q651:R651"/>
    <mergeCell ref="S651:T651"/>
    <mergeCell ref="U651:V651"/>
    <mergeCell ref="W651:X651"/>
    <mergeCell ref="Y651:Z651"/>
    <mergeCell ref="AA651:AB651"/>
    <mergeCell ref="AC651:AD651"/>
    <mergeCell ref="AE651:AF651"/>
    <mergeCell ref="AG651:AH651"/>
    <mergeCell ref="AI651:AJ651"/>
    <mergeCell ref="AK651:AL651"/>
    <mergeCell ref="AM651:AN651"/>
    <mergeCell ref="AO651:AP651"/>
    <mergeCell ref="AQ651:AR651"/>
    <mergeCell ref="AS651:AT651"/>
    <mergeCell ref="BG649:BH649"/>
    <mergeCell ref="BI649:BJ649"/>
    <mergeCell ref="BK649:BL649"/>
    <mergeCell ref="BM649:BN649"/>
    <mergeCell ref="BO649:BQ649"/>
    <mergeCell ref="BS649:BT649"/>
    <mergeCell ref="BU649:CA649"/>
    <mergeCell ref="CB649:CH649"/>
    <mergeCell ref="B650:C650"/>
    <mergeCell ref="D650:F650"/>
    <mergeCell ref="G650:H650"/>
    <mergeCell ref="K650:L650"/>
    <mergeCell ref="M650:N650"/>
    <mergeCell ref="O650:P650"/>
    <mergeCell ref="Q650:R650"/>
    <mergeCell ref="S650:T650"/>
    <mergeCell ref="U650:V650"/>
    <mergeCell ref="W650:X650"/>
    <mergeCell ref="Y650:Z650"/>
    <mergeCell ref="AA650:AB650"/>
    <mergeCell ref="AC650:AD650"/>
    <mergeCell ref="AE650:AF650"/>
    <mergeCell ref="AG650:AH650"/>
    <mergeCell ref="AI650:AJ650"/>
    <mergeCell ref="AK650:AL650"/>
    <mergeCell ref="AM650:AN650"/>
    <mergeCell ref="AO650:AP650"/>
    <mergeCell ref="AQ650:AR650"/>
    <mergeCell ref="AS650:AT650"/>
    <mergeCell ref="AU650:AV650"/>
    <mergeCell ref="AW650:AX650"/>
    <mergeCell ref="AY650:AZ650"/>
    <mergeCell ref="AO652:AP652"/>
    <mergeCell ref="AQ652:AR652"/>
    <mergeCell ref="AS652:AT652"/>
    <mergeCell ref="AU652:AV652"/>
    <mergeCell ref="AW652:AX652"/>
    <mergeCell ref="AY652:AZ652"/>
    <mergeCell ref="BA652:BB652"/>
    <mergeCell ref="BC652:BD652"/>
    <mergeCell ref="BE652:BF652"/>
    <mergeCell ref="BG652:BH652"/>
    <mergeCell ref="BI652:BJ652"/>
    <mergeCell ref="BK652:BL652"/>
    <mergeCell ref="BM652:BN652"/>
    <mergeCell ref="BO652:BQ652"/>
    <mergeCell ref="BS652:BT652"/>
    <mergeCell ref="BU652:CA652"/>
    <mergeCell ref="CB652:CH652"/>
    <mergeCell ref="AU651:AV651"/>
    <mergeCell ref="AW651:AX651"/>
    <mergeCell ref="AY651:AZ651"/>
    <mergeCell ref="BA651:BB651"/>
    <mergeCell ref="BC651:BD651"/>
    <mergeCell ref="BE651:BF651"/>
    <mergeCell ref="BG651:BH651"/>
    <mergeCell ref="BI651:BJ651"/>
    <mergeCell ref="BK651:BL651"/>
    <mergeCell ref="BM651:BN651"/>
    <mergeCell ref="BO651:BQ651"/>
    <mergeCell ref="BS651:BT651"/>
    <mergeCell ref="BU651:CA651"/>
    <mergeCell ref="CB651:CH651"/>
    <mergeCell ref="B652:C652"/>
    <mergeCell ref="D652:F652"/>
    <mergeCell ref="G652:H652"/>
    <mergeCell ref="K652:L652"/>
    <mergeCell ref="M652:N652"/>
    <mergeCell ref="O652:P652"/>
    <mergeCell ref="Q652:R652"/>
    <mergeCell ref="S652:T652"/>
    <mergeCell ref="U652:V652"/>
    <mergeCell ref="W652:X652"/>
    <mergeCell ref="Y652:Z652"/>
    <mergeCell ref="AA652:AB652"/>
    <mergeCell ref="AC652:AD652"/>
    <mergeCell ref="AE652:AF652"/>
    <mergeCell ref="AG652:AH652"/>
    <mergeCell ref="AI652:AJ652"/>
    <mergeCell ref="AK652:AL652"/>
    <mergeCell ref="AM652:AN652"/>
    <mergeCell ref="AM653:AN653"/>
    <mergeCell ref="AO653:AP653"/>
    <mergeCell ref="AQ653:AR653"/>
    <mergeCell ref="AS653:AT653"/>
    <mergeCell ref="AU653:AV653"/>
    <mergeCell ref="AW653:AX653"/>
    <mergeCell ref="AY653:AZ653"/>
    <mergeCell ref="BA653:BB653"/>
    <mergeCell ref="BC653:BD653"/>
    <mergeCell ref="BE653:BF653"/>
    <mergeCell ref="BG653:BH653"/>
    <mergeCell ref="BI653:BJ653"/>
    <mergeCell ref="BK653:BL653"/>
    <mergeCell ref="BM653:BN653"/>
    <mergeCell ref="BO653:BQ653"/>
    <mergeCell ref="BS653:BT653"/>
    <mergeCell ref="BU653:CA653"/>
    <mergeCell ref="B653:C653"/>
    <mergeCell ref="D653:F653"/>
    <mergeCell ref="G653:H653"/>
    <mergeCell ref="K653:L653"/>
    <mergeCell ref="M653:N653"/>
    <mergeCell ref="O653:P653"/>
    <mergeCell ref="Q653:R653"/>
    <mergeCell ref="S653:T653"/>
    <mergeCell ref="U653:V653"/>
    <mergeCell ref="W653:X653"/>
    <mergeCell ref="Y653:Z653"/>
    <mergeCell ref="AA653:AB653"/>
    <mergeCell ref="AC653:AD653"/>
    <mergeCell ref="AE653:AF653"/>
    <mergeCell ref="AG653:AH653"/>
    <mergeCell ref="AI653:AJ653"/>
    <mergeCell ref="AK653:AL653"/>
    <mergeCell ref="BO654:BQ654"/>
    <mergeCell ref="BS654:BT654"/>
    <mergeCell ref="BU654:CA654"/>
    <mergeCell ref="CB654:CH654"/>
    <mergeCell ref="B655:C655"/>
    <mergeCell ref="D655:F655"/>
    <mergeCell ref="G655:H655"/>
    <mergeCell ref="K655:L655"/>
    <mergeCell ref="M655:N655"/>
    <mergeCell ref="O655:P655"/>
    <mergeCell ref="Q655:R655"/>
    <mergeCell ref="S655:T655"/>
    <mergeCell ref="U655:V655"/>
    <mergeCell ref="W655:X655"/>
    <mergeCell ref="Y655:Z655"/>
    <mergeCell ref="AA655:AB655"/>
    <mergeCell ref="AC655:AD655"/>
    <mergeCell ref="AE655:AF655"/>
    <mergeCell ref="AG655:AH655"/>
    <mergeCell ref="AI655:AJ655"/>
    <mergeCell ref="AK655:AL655"/>
    <mergeCell ref="AM655:AN655"/>
    <mergeCell ref="AO655:AP655"/>
    <mergeCell ref="AQ655:AR655"/>
    <mergeCell ref="AS655:AT655"/>
    <mergeCell ref="AU655:AV655"/>
    <mergeCell ref="AW655:AX655"/>
    <mergeCell ref="AY655:AZ655"/>
    <mergeCell ref="BA655:BB655"/>
    <mergeCell ref="BC655:BD655"/>
    <mergeCell ref="BE655:BF655"/>
    <mergeCell ref="BG655:BH655"/>
    <mergeCell ref="CB653:CH653"/>
    <mergeCell ref="B654:C654"/>
    <mergeCell ref="D654:F654"/>
    <mergeCell ref="G654:H654"/>
    <mergeCell ref="K654:L654"/>
    <mergeCell ref="M654:N654"/>
    <mergeCell ref="O654:P654"/>
    <mergeCell ref="Q654:R654"/>
    <mergeCell ref="S654:T654"/>
    <mergeCell ref="U654:V654"/>
    <mergeCell ref="W654:X654"/>
    <mergeCell ref="Y654:Z654"/>
    <mergeCell ref="AA654:AB654"/>
    <mergeCell ref="AC654:AD654"/>
    <mergeCell ref="AE654:AF654"/>
    <mergeCell ref="AG654:AH654"/>
    <mergeCell ref="AI654:AJ654"/>
    <mergeCell ref="AK654:AL654"/>
    <mergeCell ref="AM654:AN654"/>
    <mergeCell ref="AO654:AP654"/>
    <mergeCell ref="AQ654:AR654"/>
    <mergeCell ref="AS654:AT654"/>
    <mergeCell ref="AU654:AV654"/>
    <mergeCell ref="AW654:AX654"/>
    <mergeCell ref="AY654:AZ654"/>
    <mergeCell ref="BA654:BB654"/>
    <mergeCell ref="BC654:BD654"/>
    <mergeCell ref="BE654:BF654"/>
    <mergeCell ref="BG654:BH654"/>
    <mergeCell ref="BI654:BJ654"/>
    <mergeCell ref="BK654:BL654"/>
    <mergeCell ref="BM654:BN654"/>
    <mergeCell ref="BC656:BD656"/>
    <mergeCell ref="BE656:BF656"/>
    <mergeCell ref="BG656:BH656"/>
    <mergeCell ref="BI656:BJ656"/>
    <mergeCell ref="BK656:BL656"/>
    <mergeCell ref="BM656:BN656"/>
    <mergeCell ref="BO656:BQ656"/>
    <mergeCell ref="BS656:BT656"/>
    <mergeCell ref="BU656:CA656"/>
    <mergeCell ref="CB656:CH656"/>
    <mergeCell ref="B657:C657"/>
    <mergeCell ref="D657:F657"/>
    <mergeCell ref="G657:H657"/>
    <mergeCell ref="K657:L657"/>
    <mergeCell ref="M657:N657"/>
    <mergeCell ref="O657:P657"/>
    <mergeCell ref="Q657:R657"/>
    <mergeCell ref="S657:T657"/>
    <mergeCell ref="U657:V657"/>
    <mergeCell ref="W657:X657"/>
    <mergeCell ref="Y657:Z657"/>
    <mergeCell ref="AA657:AB657"/>
    <mergeCell ref="AC657:AD657"/>
    <mergeCell ref="AE657:AF657"/>
    <mergeCell ref="AG657:AH657"/>
    <mergeCell ref="AI657:AJ657"/>
    <mergeCell ref="AK657:AL657"/>
    <mergeCell ref="AM657:AN657"/>
    <mergeCell ref="AO657:AP657"/>
    <mergeCell ref="AQ657:AR657"/>
    <mergeCell ref="AS657:AT657"/>
    <mergeCell ref="AU657:AV657"/>
    <mergeCell ref="BI655:BJ655"/>
    <mergeCell ref="BK655:BL655"/>
    <mergeCell ref="BM655:BN655"/>
    <mergeCell ref="BO655:BQ655"/>
    <mergeCell ref="BS655:BT655"/>
    <mergeCell ref="BU655:CA655"/>
    <mergeCell ref="CB655:CH655"/>
    <mergeCell ref="B656:C656"/>
    <mergeCell ref="D656:F656"/>
    <mergeCell ref="G656:H656"/>
    <mergeCell ref="K656:L656"/>
    <mergeCell ref="M656:N656"/>
    <mergeCell ref="O656:P656"/>
    <mergeCell ref="Q656:R656"/>
    <mergeCell ref="S656:T656"/>
    <mergeCell ref="U656:V656"/>
    <mergeCell ref="W656:X656"/>
    <mergeCell ref="Y656:Z656"/>
    <mergeCell ref="AA656:AB656"/>
    <mergeCell ref="AC656:AD656"/>
    <mergeCell ref="AE656:AF656"/>
    <mergeCell ref="AG656:AH656"/>
    <mergeCell ref="AI656:AJ656"/>
    <mergeCell ref="AK656:AL656"/>
    <mergeCell ref="AM656:AN656"/>
    <mergeCell ref="AO656:AP656"/>
    <mergeCell ref="AQ656:AR656"/>
    <mergeCell ref="AS656:AT656"/>
    <mergeCell ref="AU656:AV656"/>
    <mergeCell ref="AW656:AX656"/>
    <mergeCell ref="AY656:AZ656"/>
    <mergeCell ref="BA656:BB656"/>
    <mergeCell ref="B659:C659"/>
    <mergeCell ref="D659:F659"/>
    <mergeCell ref="G659:H659"/>
    <mergeCell ref="K659:L659"/>
    <mergeCell ref="M659:N659"/>
    <mergeCell ref="O659:P659"/>
    <mergeCell ref="Q659:R659"/>
    <mergeCell ref="S659:T659"/>
    <mergeCell ref="U659:V659"/>
    <mergeCell ref="W659:X659"/>
    <mergeCell ref="Y659:Z659"/>
    <mergeCell ref="AA659:AB659"/>
    <mergeCell ref="AC659:AD659"/>
    <mergeCell ref="AE659:AF659"/>
    <mergeCell ref="AG659:AH659"/>
    <mergeCell ref="AI659:AJ659"/>
    <mergeCell ref="AW657:AX657"/>
    <mergeCell ref="AY657:AZ657"/>
    <mergeCell ref="BA657:BB657"/>
    <mergeCell ref="BC657:BD657"/>
    <mergeCell ref="BE657:BF657"/>
    <mergeCell ref="BG657:BH657"/>
    <mergeCell ref="BI657:BJ657"/>
    <mergeCell ref="BK657:BL657"/>
    <mergeCell ref="BM657:BN657"/>
    <mergeCell ref="BO657:BQ657"/>
    <mergeCell ref="BS657:BT657"/>
    <mergeCell ref="BU657:CA657"/>
    <mergeCell ref="CB657:CH657"/>
    <mergeCell ref="B658:C658"/>
    <mergeCell ref="D658:F658"/>
    <mergeCell ref="G658:H658"/>
    <mergeCell ref="K658:L658"/>
    <mergeCell ref="M658:N658"/>
    <mergeCell ref="O658:P658"/>
    <mergeCell ref="Q658:R658"/>
    <mergeCell ref="S658:T658"/>
    <mergeCell ref="U658:V658"/>
    <mergeCell ref="W658:X658"/>
    <mergeCell ref="Y658:Z658"/>
    <mergeCell ref="AA658:AB658"/>
    <mergeCell ref="AC658:AD658"/>
    <mergeCell ref="AE658:AF658"/>
    <mergeCell ref="AG658:AH658"/>
    <mergeCell ref="AI658:AJ658"/>
    <mergeCell ref="AK658:AL658"/>
    <mergeCell ref="AM658:AN658"/>
    <mergeCell ref="AO658:AP658"/>
    <mergeCell ref="AK659:AL659"/>
    <mergeCell ref="AM659:AN659"/>
    <mergeCell ref="AO659:AP659"/>
    <mergeCell ref="AQ659:AR659"/>
    <mergeCell ref="AS659:AT659"/>
    <mergeCell ref="AU659:AV659"/>
    <mergeCell ref="AW659:AX659"/>
    <mergeCell ref="AY659:AZ659"/>
    <mergeCell ref="BA659:BB659"/>
    <mergeCell ref="BC659:BD659"/>
    <mergeCell ref="BE659:BF659"/>
    <mergeCell ref="BG659:BH659"/>
    <mergeCell ref="BI659:BJ659"/>
    <mergeCell ref="BK659:BL659"/>
    <mergeCell ref="BM659:BN659"/>
    <mergeCell ref="BO659:BQ659"/>
    <mergeCell ref="BS659:BT659"/>
    <mergeCell ref="AQ658:AR658"/>
    <mergeCell ref="AS658:AT658"/>
    <mergeCell ref="AU658:AV658"/>
    <mergeCell ref="AW658:AX658"/>
    <mergeCell ref="AY658:AZ658"/>
    <mergeCell ref="BA658:BB658"/>
    <mergeCell ref="BC658:BD658"/>
    <mergeCell ref="BE658:BF658"/>
    <mergeCell ref="BG658:BH658"/>
    <mergeCell ref="BI658:BJ658"/>
    <mergeCell ref="BK658:BL658"/>
    <mergeCell ref="BM658:BN658"/>
    <mergeCell ref="BO658:BQ658"/>
    <mergeCell ref="BS658:BT658"/>
    <mergeCell ref="BU658:CA658"/>
    <mergeCell ref="CB658:CH658"/>
    <mergeCell ref="BM660:BN660"/>
    <mergeCell ref="BO660:BQ660"/>
    <mergeCell ref="BS660:BT660"/>
    <mergeCell ref="BU660:CA660"/>
    <mergeCell ref="CB660:CH660"/>
    <mergeCell ref="B661:C661"/>
    <mergeCell ref="D661:F661"/>
    <mergeCell ref="G661:H661"/>
    <mergeCell ref="K661:L661"/>
    <mergeCell ref="M661:N661"/>
    <mergeCell ref="O661:P661"/>
    <mergeCell ref="Q661:R661"/>
    <mergeCell ref="S661:T661"/>
    <mergeCell ref="U661:V661"/>
    <mergeCell ref="W661:X661"/>
    <mergeCell ref="Y661:Z661"/>
    <mergeCell ref="AA661:AB661"/>
    <mergeCell ref="AC661:AD661"/>
    <mergeCell ref="AE661:AF661"/>
    <mergeCell ref="AG661:AH661"/>
    <mergeCell ref="AI661:AJ661"/>
    <mergeCell ref="AK661:AL661"/>
    <mergeCell ref="AM661:AN661"/>
    <mergeCell ref="AO661:AP661"/>
    <mergeCell ref="AQ661:AR661"/>
    <mergeCell ref="AS661:AT661"/>
    <mergeCell ref="AU661:AV661"/>
    <mergeCell ref="AW661:AX661"/>
    <mergeCell ref="AY661:AZ661"/>
    <mergeCell ref="BA661:BB661"/>
    <mergeCell ref="BC661:BD661"/>
    <mergeCell ref="BE661:BF661"/>
    <mergeCell ref="BU659:CA659"/>
    <mergeCell ref="CB659:CH659"/>
    <mergeCell ref="B660:C660"/>
    <mergeCell ref="D660:F660"/>
    <mergeCell ref="G660:H660"/>
    <mergeCell ref="K660:L660"/>
    <mergeCell ref="M660:N660"/>
    <mergeCell ref="O660:P660"/>
    <mergeCell ref="Q660:R660"/>
    <mergeCell ref="S660:T660"/>
    <mergeCell ref="U660:V660"/>
    <mergeCell ref="W660:X660"/>
    <mergeCell ref="Y660:Z660"/>
    <mergeCell ref="AA660:AB660"/>
    <mergeCell ref="AC660:AD660"/>
    <mergeCell ref="AE660:AF660"/>
    <mergeCell ref="AG660:AH660"/>
    <mergeCell ref="AI660:AJ660"/>
    <mergeCell ref="AK660:AL660"/>
    <mergeCell ref="AM660:AN660"/>
    <mergeCell ref="AO660:AP660"/>
    <mergeCell ref="AQ660:AR660"/>
    <mergeCell ref="AS660:AT660"/>
    <mergeCell ref="AU660:AV660"/>
    <mergeCell ref="AW660:AX660"/>
    <mergeCell ref="AY660:AZ660"/>
    <mergeCell ref="BA660:BB660"/>
    <mergeCell ref="BC660:BD660"/>
    <mergeCell ref="BE660:BF660"/>
    <mergeCell ref="BG660:BH660"/>
    <mergeCell ref="BI660:BJ660"/>
    <mergeCell ref="BK660:BL660"/>
    <mergeCell ref="BA662:BB662"/>
    <mergeCell ref="BC662:BD662"/>
    <mergeCell ref="BE662:BF662"/>
    <mergeCell ref="BG662:BH662"/>
    <mergeCell ref="BI662:BJ662"/>
    <mergeCell ref="BK662:BL662"/>
    <mergeCell ref="BM662:BN662"/>
    <mergeCell ref="BO662:BQ662"/>
    <mergeCell ref="BS662:BT662"/>
    <mergeCell ref="BU662:CA662"/>
    <mergeCell ref="CB662:CH662"/>
    <mergeCell ref="B663:C663"/>
    <mergeCell ref="D663:F663"/>
    <mergeCell ref="G663:H663"/>
    <mergeCell ref="K663:L663"/>
    <mergeCell ref="M663:N663"/>
    <mergeCell ref="O663:P663"/>
    <mergeCell ref="Q663:R663"/>
    <mergeCell ref="S663:T663"/>
    <mergeCell ref="U663:V663"/>
    <mergeCell ref="W663:X663"/>
    <mergeCell ref="Y663:Z663"/>
    <mergeCell ref="AA663:AB663"/>
    <mergeCell ref="AC663:AD663"/>
    <mergeCell ref="AE663:AF663"/>
    <mergeCell ref="AG663:AH663"/>
    <mergeCell ref="AI663:AJ663"/>
    <mergeCell ref="AK663:AL663"/>
    <mergeCell ref="AM663:AN663"/>
    <mergeCell ref="AO663:AP663"/>
    <mergeCell ref="AQ663:AR663"/>
    <mergeCell ref="AS663:AT663"/>
    <mergeCell ref="BG661:BH661"/>
    <mergeCell ref="BI661:BJ661"/>
    <mergeCell ref="BK661:BL661"/>
    <mergeCell ref="BM661:BN661"/>
    <mergeCell ref="BO661:BQ661"/>
    <mergeCell ref="BS661:BT661"/>
    <mergeCell ref="BU661:CA661"/>
    <mergeCell ref="CB661:CH661"/>
    <mergeCell ref="B662:C662"/>
    <mergeCell ref="D662:F662"/>
    <mergeCell ref="G662:H662"/>
    <mergeCell ref="K662:L662"/>
    <mergeCell ref="M662:N662"/>
    <mergeCell ref="O662:P662"/>
    <mergeCell ref="Q662:R662"/>
    <mergeCell ref="S662:T662"/>
    <mergeCell ref="U662:V662"/>
    <mergeCell ref="W662:X662"/>
    <mergeCell ref="Y662:Z662"/>
    <mergeCell ref="AA662:AB662"/>
    <mergeCell ref="AC662:AD662"/>
    <mergeCell ref="AE662:AF662"/>
    <mergeCell ref="AG662:AH662"/>
    <mergeCell ref="AI662:AJ662"/>
    <mergeCell ref="AK662:AL662"/>
    <mergeCell ref="AM662:AN662"/>
    <mergeCell ref="AO662:AP662"/>
    <mergeCell ref="AQ662:AR662"/>
    <mergeCell ref="AS662:AT662"/>
    <mergeCell ref="AU662:AV662"/>
    <mergeCell ref="AW662:AX662"/>
    <mergeCell ref="AY662:AZ662"/>
    <mergeCell ref="AO664:AP664"/>
    <mergeCell ref="AQ664:AR664"/>
    <mergeCell ref="AS664:AT664"/>
    <mergeCell ref="AU664:AV664"/>
    <mergeCell ref="AW664:AX664"/>
    <mergeCell ref="AY664:AZ664"/>
    <mergeCell ref="BA664:BB664"/>
    <mergeCell ref="BC664:BD664"/>
    <mergeCell ref="BE664:BF664"/>
    <mergeCell ref="BG664:BH664"/>
    <mergeCell ref="BI664:BJ664"/>
    <mergeCell ref="BK664:BL664"/>
    <mergeCell ref="BM664:BN664"/>
    <mergeCell ref="BO664:BQ664"/>
    <mergeCell ref="BS664:BT664"/>
    <mergeCell ref="BU664:CA664"/>
    <mergeCell ref="CB664:CH664"/>
    <mergeCell ref="AU663:AV663"/>
    <mergeCell ref="AW663:AX663"/>
    <mergeCell ref="AY663:AZ663"/>
    <mergeCell ref="BA663:BB663"/>
    <mergeCell ref="BC663:BD663"/>
    <mergeCell ref="BE663:BF663"/>
    <mergeCell ref="BG663:BH663"/>
    <mergeCell ref="BI663:BJ663"/>
    <mergeCell ref="BK663:BL663"/>
    <mergeCell ref="BM663:BN663"/>
    <mergeCell ref="BO663:BQ663"/>
    <mergeCell ref="BS663:BT663"/>
    <mergeCell ref="BU663:CA663"/>
    <mergeCell ref="CB663:CH663"/>
    <mergeCell ref="B664:C664"/>
    <mergeCell ref="D664:F664"/>
    <mergeCell ref="G664:H664"/>
    <mergeCell ref="K664:L664"/>
    <mergeCell ref="M664:N664"/>
    <mergeCell ref="O664:P664"/>
    <mergeCell ref="Q664:R664"/>
    <mergeCell ref="S664:T664"/>
    <mergeCell ref="U664:V664"/>
    <mergeCell ref="W664:X664"/>
    <mergeCell ref="Y664:Z664"/>
    <mergeCell ref="AA664:AB664"/>
    <mergeCell ref="AC664:AD664"/>
    <mergeCell ref="AE664:AF664"/>
    <mergeCell ref="AG664:AH664"/>
    <mergeCell ref="AI664:AJ664"/>
    <mergeCell ref="AK664:AL664"/>
    <mergeCell ref="AM664:AN664"/>
    <mergeCell ref="AM665:AN665"/>
    <mergeCell ref="AO665:AP665"/>
    <mergeCell ref="AQ665:AR665"/>
    <mergeCell ref="AS665:AT665"/>
    <mergeCell ref="AU665:AV665"/>
    <mergeCell ref="AW665:AX665"/>
    <mergeCell ref="AY665:AZ665"/>
    <mergeCell ref="BA665:BB665"/>
    <mergeCell ref="BC665:BD665"/>
    <mergeCell ref="BE665:BF665"/>
    <mergeCell ref="BG665:BH665"/>
    <mergeCell ref="BI665:BJ665"/>
    <mergeCell ref="BK665:BL665"/>
    <mergeCell ref="BM665:BN665"/>
    <mergeCell ref="BO665:BQ665"/>
    <mergeCell ref="BS665:BT665"/>
    <mergeCell ref="BU665:CA665"/>
    <mergeCell ref="B665:C665"/>
    <mergeCell ref="D665:F665"/>
    <mergeCell ref="G665:H665"/>
    <mergeCell ref="K665:L665"/>
    <mergeCell ref="M665:N665"/>
    <mergeCell ref="O665:P665"/>
    <mergeCell ref="Q665:R665"/>
    <mergeCell ref="S665:T665"/>
    <mergeCell ref="U665:V665"/>
    <mergeCell ref="W665:X665"/>
    <mergeCell ref="Y665:Z665"/>
    <mergeCell ref="AA665:AB665"/>
    <mergeCell ref="AC665:AD665"/>
    <mergeCell ref="AE665:AF665"/>
    <mergeCell ref="AG665:AH665"/>
    <mergeCell ref="AI665:AJ665"/>
    <mergeCell ref="AK665:AL665"/>
    <mergeCell ref="BO666:BQ666"/>
    <mergeCell ref="BS666:BT666"/>
    <mergeCell ref="BU666:CA666"/>
    <mergeCell ref="CB666:CH666"/>
    <mergeCell ref="B667:C667"/>
    <mergeCell ref="D667:F667"/>
    <mergeCell ref="G667:H667"/>
    <mergeCell ref="K667:L667"/>
    <mergeCell ref="M667:N667"/>
    <mergeCell ref="O667:P667"/>
    <mergeCell ref="Q667:R667"/>
    <mergeCell ref="S667:T667"/>
    <mergeCell ref="U667:V667"/>
    <mergeCell ref="W667:X667"/>
    <mergeCell ref="Y667:Z667"/>
    <mergeCell ref="AA667:AB667"/>
    <mergeCell ref="AC667:AD667"/>
    <mergeCell ref="AE667:AF667"/>
    <mergeCell ref="AG667:AH667"/>
    <mergeCell ref="AI667:AJ667"/>
    <mergeCell ref="AK667:AL667"/>
    <mergeCell ref="AM667:AN667"/>
    <mergeCell ref="AO667:AP667"/>
    <mergeCell ref="AQ667:AR667"/>
    <mergeCell ref="AS667:AT667"/>
    <mergeCell ref="AU667:AV667"/>
    <mergeCell ref="AW667:AX667"/>
    <mergeCell ref="AY667:AZ667"/>
    <mergeCell ref="BA667:BB667"/>
    <mergeCell ref="BC667:BD667"/>
    <mergeCell ref="BE667:BF667"/>
    <mergeCell ref="BG667:BH667"/>
    <mergeCell ref="CB665:CH665"/>
    <mergeCell ref="B666:C666"/>
    <mergeCell ref="D666:F666"/>
    <mergeCell ref="G666:H666"/>
    <mergeCell ref="K666:L666"/>
    <mergeCell ref="M666:N666"/>
    <mergeCell ref="O666:P666"/>
    <mergeCell ref="Q666:R666"/>
    <mergeCell ref="S666:T666"/>
    <mergeCell ref="U666:V666"/>
    <mergeCell ref="W666:X666"/>
    <mergeCell ref="Y666:Z666"/>
    <mergeCell ref="AA666:AB666"/>
    <mergeCell ref="AC666:AD666"/>
    <mergeCell ref="AE666:AF666"/>
    <mergeCell ref="AG666:AH666"/>
    <mergeCell ref="AI666:AJ666"/>
    <mergeCell ref="AK666:AL666"/>
    <mergeCell ref="AM666:AN666"/>
    <mergeCell ref="AO666:AP666"/>
    <mergeCell ref="AQ666:AR666"/>
    <mergeCell ref="AS666:AT666"/>
    <mergeCell ref="AU666:AV666"/>
    <mergeCell ref="AW666:AX666"/>
    <mergeCell ref="AY666:AZ666"/>
    <mergeCell ref="BA666:BB666"/>
    <mergeCell ref="BC666:BD666"/>
    <mergeCell ref="BE666:BF666"/>
    <mergeCell ref="BG666:BH666"/>
    <mergeCell ref="BI666:BJ666"/>
    <mergeCell ref="BK666:BL666"/>
    <mergeCell ref="BM666:BN666"/>
    <mergeCell ref="BC668:BD668"/>
    <mergeCell ref="BE668:BF668"/>
    <mergeCell ref="BG668:BH668"/>
    <mergeCell ref="BI668:BJ668"/>
    <mergeCell ref="BK668:BL668"/>
    <mergeCell ref="BM668:BN668"/>
    <mergeCell ref="BO668:BQ668"/>
    <mergeCell ref="BS668:BT668"/>
    <mergeCell ref="BU668:CA668"/>
    <mergeCell ref="CB668:CH668"/>
    <mergeCell ref="B669:C669"/>
    <mergeCell ref="D669:F669"/>
    <mergeCell ref="G669:H669"/>
    <mergeCell ref="K669:L669"/>
    <mergeCell ref="M669:N669"/>
    <mergeCell ref="O669:P669"/>
    <mergeCell ref="Q669:R669"/>
    <mergeCell ref="S669:T669"/>
    <mergeCell ref="U669:V669"/>
    <mergeCell ref="W669:X669"/>
    <mergeCell ref="Y669:Z669"/>
    <mergeCell ref="AA669:AB669"/>
    <mergeCell ref="AC669:AD669"/>
    <mergeCell ref="AE669:AF669"/>
    <mergeCell ref="AG669:AH669"/>
    <mergeCell ref="AI669:AJ669"/>
    <mergeCell ref="AK669:AL669"/>
    <mergeCell ref="AM669:AN669"/>
    <mergeCell ref="AO669:AP669"/>
    <mergeCell ref="AQ669:AR669"/>
    <mergeCell ref="AS669:AT669"/>
    <mergeCell ref="AU669:AV669"/>
    <mergeCell ref="BI667:BJ667"/>
    <mergeCell ref="BK667:BL667"/>
    <mergeCell ref="BM667:BN667"/>
    <mergeCell ref="BO667:BQ667"/>
    <mergeCell ref="BS667:BT667"/>
    <mergeCell ref="BU667:CA667"/>
    <mergeCell ref="CB667:CH667"/>
    <mergeCell ref="B668:C668"/>
    <mergeCell ref="D668:F668"/>
    <mergeCell ref="G668:H668"/>
    <mergeCell ref="K668:L668"/>
    <mergeCell ref="M668:N668"/>
    <mergeCell ref="O668:P668"/>
    <mergeCell ref="Q668:R668"/>
    <mergeCell ref="S668:T668"/>
    <mergeCell ref="U668:V668"/>
    <mergeCell ref="W668:X668"/>
    <mergeCell ref="Y668:Z668"/>
    <mergeCell ref="AA668:AB668"/>
    <mergeCell ref="AC668:AD668"/>
    <mergeCell ref="AE668:AF668"/>
    <mergeCell ref="AG668:AH668"/>
    <mergeCell ref="AI668:AJ668"/>
    <mergeCell ref="AK668:AL668"/>
    <mergeCell ref="AM668:AN668"/>
    <mergeCell ref="AO668:AP668"/>
    <mergeCell ref="AQ668:AR668"/>
    <mergeCell ref="AS668:AT668"/>
    <mergeCell ref="AU668:AV668"/>
    <mergeCell ref="AW668:AX668"/>
    <mergeCell ref="AY668:AZ668"/>
    <mergeCell ref="BA668:BB668"/>
    <mergeCell ref="B671:C671"/>
    <mergeCell ref="D671:F671"/>
    <mergeCell ref="G671:H671"/>
    <mergeCell ref="K671:L671"/>
    <mergeCell ref="M671:N671"/>
    <mergeCell ref="O671:P671"/>
    <mergeCell ref="Q671:R671"/>
    <mergeCell ref="S671:T671"/>
    <mergeCell ref="U671:V671"/>
    <mergeCell ref="W671:X671"/>
    <mergeCell ref="Y671:Z671"/>
    <mergeCell ref="AA671:AB671"/>
    <mergeCell ref="AC671:AD671"/>
    <mergeCell ref="AE671:AF671"/>
    <mergeCell ref="AG671:AH671"/>
    <mergeCell ref="AI671:AJ671"/>
    <mergeCell ref="AW669:AX669"/>
    <mergeCell ref="AY669:AZ669"/>
    <mergeCell ref="BA669:BB669"/>
    <mergeCell ref="BC669:BD669"/>
    <mergeCell ref="BE669:BF669"/>
    <mergeCell ref="BG669:BH669"/>
    <mergeCell ref="BI669:BJ669"/>
    <mergeCell ref="BK669:BL669"/>
    <mergeCell ref="BM669:BN669"/>
    <mergeCell ref="BO669:BQ669"/>
    <mergeCell ref="BS669:BT669"/>
    <mergeCell ref="BU669:CA669"/>
    <mergeCell ref="CB669:CH669"/>
    <mergeCell ref="B670:C670"/>
    <mergeCell ref="D670:F670"/>
    <mergeCell ref="G670:H670"/>
    <mergeCell ref="K670:L670"/>
    <mergeCell ref="M670:N670"/>
    <mergeCell ref="O670:P670"/>
    <mergeCell ref="Q670:R670"/>
    <mergeCell ref="S670:T670"/>
    <mergeCell ref="U670:V670"/>
    <mergeCell ref="W670:X670"/>
    <mergeCell ref="Y670:Z670"/>
    <mergeCell ref="AA670:AB670"/>
    <mergeCell ref="AC670:AD670"/>
    <mergeCell ref="AE670:AF670"/>
    <mergeCell ref="AG670:AH670"/>
    <mergeCell ref="AI670:AJ670"/>
    <mergeCell ref="AK670:AL670"/>
    <mergeCell ref="AM670:AN670"/>
    <mergeCell ref="AO670:AP670"/>
    <mergeCell ref="AK671:AL671"/>
    <mergeCell ref="AM671:AN671"/>
    <mergeCell ref="AO671:AP671"/>
    <mergeCell ref="AQ671:AR671"/>
    <mergeCell ref="AS671:AT671"/>
    <mergeCell ref="AU671:AV671"/>
    <mergeCell ref="AW671:AX671"/>
    <mergeCell ref="AY671:AZ671"/>
    <mergeCell ref="BA671:BB671"/>
    <mergeCell ref="BC671:BD671"/>
    <mergeCell ref="BE671:BF671"/>
    <mergeCell ref="BG671:BH671"/>
    <mergeCell ref="BI671:BJ671"/>
    <mergeCell ref="BK671:BL671"/>
    <mergeCell ref="BM671:BN671"/>
    <mergeCell ref="BO671:BQ671"/>
    <mergeCell ref="BS671:BT671"/>
    <mergeCell ref="AQ670:AR670"/>
    <mergeCell ref="AS670:AT670"/>
    <mergeCell ref="AU670:AV670"/>
    <mergeCell ref="AW670:AX670"/>
    <mergeCell ref="AY670:AZ670"/>
    <mergeCell ref="BA670:BB670"/>
    <mergeCell ref="BC670:BD670"/>
    <mergeCell ref="BE670:BF670"/>
    <mergeCell ref="BG670:BH670"/>
    <mergeCell ref="BI670:BJ670"/>
    <mergeCell ref="BK670:BL670"/>
    <mergeCell ref="BM670:BN670"/>
    <mergeCell ref="BO670:BQ670"/>
    <mergeCell ref="BS670:BT670"/>
    <mergeCell ref="BU670:CA670"/>
    <mergeCell ref="CB670:CH670"/>
    <mergeCell ref="BM672:BN672"/>
    <mergeCell ref="BO672:BQ672"/>
    <mergeCell ref="BS672:BT672"/>
    <mergeCell ref="BU672:CA672"/>
    <mergeCell ref="CB672:CH672"/>
    <mergeCell ref="B673:C673"/>
    <mergeCell ref="D673:F673"/>
    <mergeCell ref="G673:H673"/>
    <mergeCell ref="K673:L673"/>
    <mergeCell ref="M673:N673"/>
    <mergeCell ref="O673:P673"/>
    <mergeCell ref="Q673:R673"/>
    <mergeCell ref="S673:T673"/>
    <mergeCell ref="U673:V673"/>
    <mergeCell ref="W673:X673"/>
    <mergeCell ref="Y673:Z673"/>
    <mergeCell ref="AA673:AB673"/>
    <mergeCell ref="AC673:AD673"/>
    <mergeCell ref="AE673:AF673"/>
    <mergeCell ref="AG673:AH673"/>
    <mergeCell ref="AI673:AJ673"/>
    <mergeCell ref="AK673:AL673"/>
    <mergeCell ref="AM673:AN673"/>
    <mergeCell ref="AO673:AP673"/>
    <mergeCell ref="AQ673:AR673"/>
    <mergeCell ref="AS673:AT673"/>
    <mergeCell ref="AU673:AV673"/>
    <mergeCell ref="AW673:AX673"/>
    <mergeCell ref="AY673:AZ673"/>
    <mergeCell ref="BA673:BB673"/>
    <mergeCell ref="BC673:BD673"/>
    <mergeCell ref="BE673:BF673"/>
    <mergeCell ref="BU671:CA671"/>
    <mergeCell ref="CB671:CH671"/>
    <mergeCell ref="B672:C672"/>
    <mergeCell ref="D672:F672"/>
    <mergeCell ref="G672:H672"/>
    <mergeCell ref="K672:L672"/>
    <mergeCell ref="M672:N672"/>
    <mergeCell ref="O672:P672"/>
    <mergeCell ref="Q672:R672"/>
    <mergeCell ref="S672:T672"/>
    <mergeCell ref="U672:V672"/>
    <mergeCell ref="W672:X672"/>
    <mergeCell ref="Y672:Z672"/>
    <mergeCell ref="AA672:AB672"/>
    <mergeCell ref="AC672:AD672"/>
    <mergeCell ref="AE672:AF672"/>
    <mergeCell ref="AG672:AH672"/>
    <mergeCell ref="AI672:AJ672"/>
    <mergeCell ref="AK672:AL672"/>
    <mergeCell ref="AM672:AN672"/>
    <mergeCell ref="AO672:AP672"/>
    <mergeCell ref="AQ672:AR672"/>
    <mergeCell ref="AS672:AT672"/>
    <mergeCell ref="AU672:AV672"/>
    <mergeCell ref="AW672:AX672"/>
    <mergeCell ref="AY672:AZ672"/>
    <mergeCell ref="BA672:BB672"/>
    <mergeCell ref="BC672:BD672"/>
    <mergeCell ref="BE672:BF672"/>
    <mergeCell ref="BG672:BH672"/>
    <mergeCell ref="BI672:BJ672"/>
    <mergeCell ref="BK672:BL672"/>
    <mergeCell ref="BA674:BB674"/>
    <mergeCell ref="BC674:BD674"/>
    <mergeCell ref="BE674:BF674"/>
    <mergeCell ref="BG674:BH674"/>
    <mergeCell ref="BI674:BJ674"/>
    <mergeCell ref="BK674:BL674"/>
    <mergeCell ref="BM674:BN674"/>
    <mergeCell ref="BO674:BQ674"/>
    <mergeCell ref="BS674:BT674"/>
    <mergeCell ref="BU674:CA674"/>
    <mergeCell ref="CB674:CH674"/>
    <mergeCell ref="B675:C675"/>
    <mergeCell ref="D675:F675"/>
    <mergeCell ref="G675:H675"/>
    <mergeCell ref="K675:L675"/>
    <mergeCell ref="M675:N675"/>
    <mergeCell ref="O675:P675"/>
    <mergeCell ref="Q675:R675"/>
    <mergeCell ref="S675:T675"/>
    <mergeCell ref="U675:V675"/>
    <mergeCell ref="W675:X675"/>
    <mergeCell ref="Y675:Z675"/>
    <mergeCell ref="AA675:AB675"/>
    <mergeCell ref="AC675:AD675"/>
    <mergeCell ref="AE675:AF675"/>
    <mergeCell ref="AG675:AH675"/>
    <mergeCell ref="AI675:AJ675"/>
    <mergeCell ref="AK675:AL675"/>
    <mergeCell ref="AM675:AN675"/>
    <mergeCell ref="AO675:AP675"/>
    <mergeCell ref="AQ675:AR675"/>
    <mergeCell ref="AS675:AT675"/>
    <mergeCell ref="BG673:BH673"/>
    <mergeCell ref="BI673:BJ673"/>
    <mergeCell ref="BK673:BL673"/>
    <mergeCell ref="BM673:BN673"/>
    <mergeCell ref="BO673:BQ673"/>
    <mergeCell ref="BS673:BT673"/>
    <mergeCell ref="BU673:CA673"/>
    <mergeCell ref="CB673:CH673"/>
    <mergeCell ref="B674:C674"/>
    <mergeCell ref="D674:F674"/>
    <mergeCell ref="G674:H674"/>
    <mergeCell ref="K674:L674"/>
    <mergeCell ref="M674:N674"/>
    <mergeCell ref="O674:P674"/>
    <mergeCell ref="Q674:R674"/>
    <mergeCell ref="S674:T674"/>
    <mergeCell ref="U674:V674"/>
    <mergeCell ref="W674:X674"/>
    <mergeCell ref="Y674:Z674"/>
    <mergeCell ref="AA674:AB674"/>
    <mergeCell ref="AC674:AD674"/>
    <mergeCell ref="AE674:AF674"/>
    <mergeCell ref="AG674:AH674"/>
    <mergeCell ref="AI674:AJ674"/>
    <mergeCell ref="AK674:AL674"/>
    <mergeCell ref="AM674:AN674"/>
    <mergeCell ref="AO674:AP674"/>
    <mergeCell ref="AQ674:AR674"/>
    <mergeCell ref="AS674:AT674"/>
    <mergeCell ref="AU674:AV674"/>
    <mergeCell ref="AW674:AX674"/>
    <mergeCell ref="AY674:AZ674"/>
    <mergeCell ref="AO676:AP676"/>
    <mergeCell ref="AQ676:AR676"/>
    <mergeCell ref="AS676:AT676"/>
    <mergeCell ref="AU676:AV676"/>
    <mergeCell ref="AW676:AX676"/>
    <mergeCell ref="AY676:AZ676"/>
    <mergeCell ref="BA676:BB676"/>
    <mergeCell ref="BC676:BD676"/>
    <mergeCell ref="BE676:BF676"/>
    <mergeCell ref="BG676:BH676"/>
    <mergeCell ref="BI676:BJ676"/>
    <mergeCell ref="BK676:BL676"/>
    <mergeCell ref="BM676:BN676"/>
    <mergeCell ref="BO676:BQ676"/>
    <mergeCell ref="BS676:BT676"/>
    <mergeCell ref="BU676:CA676"/>
    <mergeCell ref="CB676:CH676"/>
    <mergeCell ref="AU675:AV675"/>
    <mergeCell ref="AW675:AX675"/>
    <mergeCell ref="AY675:AZ675"/>
    <mergeCell ref="BA675:BB675"/>
    <mergeCell ref="BC675:BD675"/>
    <mergeCell ref="BE675:BF675"/>
    <mergeCell ref="BG675:BH675"/>
    <mergeCell ref="BI675:BJ675"/>
    <mergeCell ref="BK675:BL675"/>
    <mergeCell ref="BM675:BN675"/>
    <mergeCell ref="BO675:BQ675"/>
    <mergeCell ref="BS675:BT675"/>
    <mergeCell ref="BU675:CA675"/>
    <mergeCell ref="CB675:CH675"/>
    <mergeCell ref="B676:C676"/>
    <mergeCell ref="D676:F676"/>
    <mergeCell ref="G676:H676"/>
    <mergeCell ref="K676:L676"/>
    <mergeCell ref="M676:N676"/>
    <mergeCell ref="O676:P676"/>
    <mergeCell ref="Q676:R676"/>
    <mergeCell ref="S676:T676"/>
    <mergeCell ref="U676:V676"/>
    <mergeCell ref="W676:X676"/>
    <mergeCell ref="Y676:Z676"/>
    <mergeCell ref="AA676:AB676"/>
    <mergeCell ref="AC676:AD676"/>
    <mergeCell ref="AE676:AF676"/>
    <mergeCell ref="AG676:AH676"/>
    <mergeCell ref="AI676:AJ676"/>
    <mergeCell ref="AK676:AL676"/>
    <mergeCell ref="AM676:AN676"/>
    <mergeCell ref="AM677:AN677"/>
    <mergeCell ref="AO677:AP677"/>
    <mergeCell ref="AQ677:AR677"/>
    <mergeCell ref="AS677:AT677"/>
    <mergeCell ref="AU677:AV677"/>
    <mergeCell ref="AW677:AX677"/>
    <mergeCell ref="AY677:AZ677"/>
    <mergeCell ref="BA677:BB677"/>
    <mergeCell ref="BC677:BD677"/>
    <mergeCell ref="BE677:BF677"/>
    <mergeCell ref="BG677:BH677"/>
    <mergeCell ref="BI677:BJ677"/>
    <mergeCell ref="BK677:BL677"/>
    <mergeCell ref="BM677:BN677"/>
    <mergeCell ref="BO677:BQ677"/>
    <mergeCell ref="BS677:BT677"/>
    <mergeCell ref="BU677:CA677"/>
    <mergeCell ref="B677:C677"/>
    <mergeCell ref="D677:F677"/>
    <mergeCell ref="G677:H677"/>
    <mergeCell ref="K677:L677"/>
    <mergeCell ref="M677:N677"/>
    <mergeCell ref="O677:P677"/>
    <mergeCell ref="Q677:R677"/>
    <mergeCell ref="S677:T677"/>
    <mergeCell ref="U677:V677"/>
    <mergeCell ref="W677:X677"/>
    <mergeCell ref="Y677:Z677"/>
    <mergeCell ref="AA677:AB677"/>
    <mergeCell ref="AC677:AD677"/>
    <mergeCell ref="AE677:AF677"/>
    <mergeCell ref="AG677:AH677"/>
    <mergeCell ref="AI677:AJ677"/>
    <mergeCell ref="AK677:AL677"/>
    <mergeCell ref="BO678:BQ678"/>
    <mergeCell ref="BS678:BT678"/>
    <mergeCell ref="BU678:CA678"/>
    <mergeCell ref="CB678:CH678"/>
    <mergeCell ref="B679:C679"/>
    <mergeCell ref="D679:F679"/>
    <mergeCell ref="G679:H679"/>
    <mergeCell ref="K679:L679"/>
    <mergeCell ref="M679:N679"/>
    <mergeCell ref="O679:P679"/>
    <mergeCell ref="Q679:R679"/>
    <mergeCell ref="S679:T679"/>
    <mergeCell ref="U679:V679"/>
    <mergeCell ref="W679:X679"/>
    <mergeCell ref="Y679:Z679"/>
    <mergeCell ref="AA679:AB679"/>
    <mergeCell ref="AC679:AD679"/>
    <mergeCell ref="AE679:AF679"/>
    <mergeCell ref="AG679:AH679"/>
    <mergeCell ref="AI679:AJ679"/>
    <mergeCell ref="AK679:AL679"/>
    <mergeCell ref="AM679:AN679"/>
    <mergeCell ref="AO679:AP679"/>
    <mergeCell ref="AQ679:AR679"/>
    <mergeCell ref="AS679:AT679"/>
    <mergeCell ref="AU679:AV679"/>
    <mergeCell ref="AW679:AX679"/>
    <mergeCell ref="AY679:AZ679"/>
    <mergeCell ref="BA679:BB679"/>
    <mergeCell ref="BC679:BD679"/>
    <mergeCell ref="BE679:BF679"/>
    <mergeCell ref="BG679:BH679"/>
    <mergeCell ref="CB677:CH677"/>
    <mergeCell ref="B678:C678"/>
    <mergeCell ref="D678:F678"/>
    <mergeCell ref="G678:H678"/>
    <mergeCell ref="K678:L678"/>
    <mergeCell ref="M678:N678"/>
    <mergeCell ref="O678:P678"/>
    <mergeCell ref="Q678:R678"/>
    <mergeCell ref="S678:T678"/>
    <mergeCell ref="U678:V678"/>
    <mergeCell ref="W678:X678"/>
    <mergeCell ref="Y678:Z678"/>
    <mergeCell ref="AA678:AB678"/>
    <mergeCell ref="AC678:AD678"/>
    <mergeCell ref="AE678:AF678"/>
    <mergeCell ref="AG678:AH678"/>
    <mergeCell ref="AI678:AJ678"/>
    <mergeCell ref="AK678:AL678"/>
    <mergeCell ref="AM678:AN678"/>
    <mergeCell ref="AO678:AP678"/>
    <mergeCell ref="AQ678:AR678"/>
    <mergeCell ref="AS678:AT678"/>
    <mergeCell ref="AU678:AV678"/>
    <mergeCell ref="AW678:AX678"/>
    <mergeCell ref="AY678:AZ678"/>
    <mergeCell ref="BA678:BB678"/>
    <mergeCell ref="BC678:BD678"/>
    <mergeCell ref="BE678:BF678"/>
    <mergeCell ref="BG678:BH678"/>
    <mergeCell ref="BI678:BJ678"/>
    <mergeCell ref="BK678:BL678"/>
    <mergeCell ref="BM678:BN678"/>
    <mergeCell ref="BC680:BD680"/>
    <mergeCell ref="BE680:BF680"/>
    <mergeCell ref="BG680:BH680"/>
    <mergeCell ref="BI680:BJ680"/>
    <mergeCell ref="BK680:BL680"/>
    <mergeCell ref="BM680:BN680"/>
    <mergeCell ref="BO680:BQ680"/>
    <mergeCell ref="BS680:BT680"/>
    <mergeCell ref="BU680:CA680"/>
    <mergeCell ref="CB680:CH680"/>
    <mergeCell ref="B681:C681"/>
    <mergeCell ref="D681:F681"/>
    <mergeCell ref="G681:H681"/>
    <mergeCell ref="K681:L681"/>
    <mergeCell ref="M681:N681"/>
    <mergeCell ref="O681:P681"/>
    <mergeCell ref="Q681:R681"/>
    <mergeCell ref="S681:T681"/>
    <mergeCell ref="U681:V681"/>
    <mergeCell ref="W681:X681"/>
    <mergeCell ref="Y681:Z681"/>
    <mergeCell ref="AA681:AB681"/>
    <mergeCell ref="AC681:AD681"/>
    <mergeCell ref="AE681:AF681"/>
    <mergeCell ref="AG681:AH681"/>
    <mergeCell ref="AI681:AJ681"/>
    <mergeCell ref="AK681:AL681"/>
    <mergeCell ref="AM681:AN681"/>
    <mergeCell ref="AO681:AP681"/>
    <mergeCell ref="AQ681:AR681"/>
    <mergeCell ref="AS681:AT681"/>
    <mergeCell ref="AU681:AV681"/>
    <mergeCell ref="BI679:BJ679"/>
    <mergeCell ref="BK679:BL679"/>
    <mergeCell ref="BM679:BN679"/>
    <mergeCell ref="BO679:BQ679"/>
    <mergeCell ref="BS679:BT679"/>
    <mergeCell ref="BU679:CA679"/>
    <mergeCell ref="CB679:CH679"/>
    <mergeCell ref="B680:C680"/>
    <mergeCell ref="D680:F680"/>
    <mergeCell ref="G680:H680"/>
    <mergeCell ref="K680:L680"/>
    <mergeCell ref="M680:N680"/>
    <mergeCell ref="O680:P680"/>
    <mergeCell ref="Q680:R680"/>
    <mergeCell ref="S680:T680"/>
    <mergeCell ref="U680:V680"/>
    <mergeCell ref="W680:X680"/>
    <mergeCell ref="Y680:Z680"/>
    <mergeCell ref="AA680:AB680"/>
    <mergeCell ref="AC680:AD680"/>
    <mergeCell ref="AE680:AF680"/>
    <mergeCell ref="AG680:AH680"/>
    <mergeCell ref="AI680:AJ680"/>
    <mergeCell ref="AK680:AL680"/>
    <mergeCell ref="AM680:AN680"/>
    <mergeCell ref="AO680:AP680"/>
    <mergeCell ref="AQ680:AR680"/>
    <mergeCell ref="AS680:AT680"/>
    <mergeCell ref="AU680:AV680"/>
    <mergeCell ref="AW680:AX680"/>
    <mergeCell ref="AY680:AZ680"/>
    <mergeCell ref="BA680:BB680"/>
    <mergeCell ref="B683:C683"/>
    <mergeCell ref="D683:F683"/>
    <mergeCell ref="G683:H683"/>
    <mergeCell ref="K683:L683"/>
    <mergeCell ref="M683:N683"/>
    <mergeCell ref="O683:P683"/>
    <mergeCell ref="Q683:R683"/>
    <mergeCell ref="S683:T683"/>
    <mergeCell ref="U683:V683"/>
    <mergeCell ref="W683:X683"/>
    <mergeCell ref="Y683:Z683"/>
    <mergeCell ref="AA683:AB683"/>
    <mergeCell ref="AC683:AD683"/>
    <mergeCell ref="AE683:AF683"/>
    <mergeCell ref="AG683:AH683"/>
    <mergeCell ref="AI683:AJ683"/>
    <mergeCell ref="AW681:AX681"/>
    <mergeCell ref="AY681:AZ681"/>
    <mergeCell ref="BA681:BB681"/>
    <mergeCell ref="BC681:BD681"/>
    <mergeCell ref="BE681:BF681"/>
    <mergeCell ref="BG681:BH681"/>
    <mergeCell ref="BI681:BJ681"/>
    <mergeCell ref="BK681:BL681"/>
    <mergeCell ref="BM681:BN681"/>
    <mergeCell ref="BO681:BQ681"/>
    <mergeCell ref="BS681:BT681"/>
    <mergeCell ref="BU681:CA681"/>
    <mergeCell ref="CB681:CH681"/>
    <mergeCell ref="B682:C682"/>
    <mergeCell ref="D682:F682"/>
    <mergeCell ref="G682:H682"/>
    <mergeCell ref="K682:L682"/>
    <mergeCell ref="M682:N682"/>
    <mergeCell ref="O682:P682"/>
    <mergeCell ref="Q682:R682"/>
    <mergeCell ref="S682:T682"/>
    <mergeCell ref="U682:V682"/>
    <mergeCell ref="W682:X682"/>
    <mergeCell ref="Y682:Z682"/>
    <mergeCell ref="AA682:AB682"/>
    <mergeCell ref="AC682:AD682"/>
    <mergeCell ref="AE682:AF682"/>
    <mergeCell ref="AG682:AH682"/>
    <mergeCell ref="AI682:AJ682"/>
    <mergeCell ref="AK682:AL682"/>
    <mergeCell ref="AM682:AN682"/>
    <mergeCell ref="AO682:AP682"/>
    <mergeCell ref="AK683:AL683"/>
    <mergeCell ref="AM683:AN683"/>
    <mergeCell ref="AO683:AP683"/>
    <mergeCell ref="AQ683:AR683"/>
    <mergeCell ref="AS683:AT683"/>
    <mergeCell ref="AU683:AV683"/>
    <mergeCell ref="AW683:AX683"/>
    <mergeCell ref="AY683:AZ683"/>
    <mergeCell ref="BA683:BB683"/>
    <mergeCell ref="BC683:BD683"/>
    <mergeCell ref="BE683:BF683"/>
    <mergeCell ref="BG683:BH683"/>
    <mergeCell ref="BI683:BJ683"/>
    <mergeCell ref="BK683:BL683"/>
    <mergeCell ref="BM683:BN683"/>
    <mergeCell ref="BO683:BQ683"/>
    <mergeCell ref="BS683:BT683"/>
    <mergeCell ref="AQ682:AR682"/>
    <mergeCell ref="AS682:AT682"/>
    <mergeCell ref="AU682:AV682"/>
    <mergeCell ref="AW682:AX682"/>
    <mergeCell ref="AY682:AZ682"/>
    <mergeCell ref="BA682:BB682"/>
    <mergeCell ref="BC682:BD682"/>
    <mergeCell ref="BE682:BF682"/>
    <mergeCell ref="BG682:BH682"/>
    <mergeCell ref="BI682:BJ682"/>
    <mergeCell ref="BK682:BL682"/>
    <mergeCell ref="BM682:BN682"/>
    <mergeCell ref="BO682:BQ682"/>
    <mergeCell ref="BS682:BT682"/>
    <mergeCell ref="BU682:CA682"/>
    <mergeCell ref="CB682:CH682"/>
    <mergeCell ref="BM684:BN684"/>
    <mergeCell ref="BO684:BQ684"/>
    <mergeCell ref="BS684:BT684"/>
    <mergeCell ref="BU684:CA684"/>
    <mergeCell ref="CB684:CH684"/>
    <mergeCell ref="B685:C685"/>
    <mergeCell ref="D685:F685"/>
    <mergeCell ref="G685:H685"/>
    <mergeCell ref="K685:L685"/>
    <mergeCell ref="M685:N685"/>
    <mergeCell ref="O685:P685"/>
    <mergeCell ref="Q685:R685"/>
    <mergeCell ref="S685:T685"/>
    <mergeCell ref="U685:V685"/>
    <mergeCell ref="W685:X685"/>
    <mergeCell ref="Y685:Z685"/>
    <mergeCell ref="AA685:AB685"/>
    <mergeCell ref="AC685:AD685"/>
    <mergeCell ref="AE685:AF685"/>
    <mergeCell ref="AG685:AH685"/>
    <mergeCell ref="AI685:AJ685"/>
    <mergeCell ref="AK685:AL685"/>
    <mergeCell ref="AM685:AN685"/>
    <mergeCell ref="AO685:AP685"/>
    <mergeCell ref="AQ685:AR685"/>
    <mergeCell ref="AS685:AT685"/>
    <mergeCell ref="AU685:AV685"/>
    <mergeCell ref="AW685:AX685"/>
    <mergeCell ref="AY685:AZ685"/>
    <mergeCell ref="BA685:BB685"/>
    <mergeCell ref="BC685:BD685"/>
    <mergeCell ref="BE685:BF685"/>
    <mergeCell ref="BU683:CA683"/>
    <mergeCell ref="CB683:CH683"/>
    <mergeCell ref="B684:C684"/>
    <mergeCell ref="D684:F684"/>
    <mergeCell ref="G684:H684"/>
    <mergeCell ref="K684:L684"/>
    <mergeCell ref="M684:N684"/>
    <mergeCell ref="O684:P684"/>
    <mergeCell ref="Q684:R684"/>
    <mergeCell ref="S684:T684"/>
    <mergeCell ref="U684:V684"/>
    <mergeCell ref="W684:X684"/>
    <mergeCell ref="Y684:Z684"/>
    <mergeCell ref="AA684:AB684"/>
    <mergeCell ref="AC684:AD684"/>
    <mergeCell ref="AE684:AF684"/>
    <mergeCell ref="AG684:AH684"/>
    <mergeCell ref="AI684:AJ684"/>
    <mergeCell ref="AK684:AL684"/>
    <mergeCell ref="AM684:AN684"/>
    <mergeCell ref="AO684:AP684"/>
    <mergeCell ref="AQ684:AR684"/>
    <mergeCell ref="AS684:AT684"/>
    <mergeCell ref="AU684:AV684"/>
    <mergeCell ref="AW684:AX684"/>
    <mergeCell ref="AY684:AZ684"/>
    <mergeCell ref="BA684:BB684"/>
    <mergeCell ref="BC684:BD684"/>
    <mergeCell ref="BE684:BF684"/>
    <mergeCell ref="BG684:BH684"/>
    <mergeCell ref="BI684:BJ684"/>
    <mergeCell ref="BK684:BL684"/>
    <mergeCell ref="BA686:BB686"/>
    <mergeCell ref="BC686:BD686"/>
    <mergeCell ref="BE686:BF686"/>
    <mergeCell ref="BG686:BH686"/>
    <mergeCell ref="BI686:BJ686"/>
    <mergeCell ref="BK686:BL686"/>
    <mergeCell ref="BM686:BN686"/>
    <mergeCell ref="BO686:BQ686"/>
    <mergeCell ref="BS686:BT686"/>
    <mergeCell ref="BU686:CA686"/>
    <mergeCell ref="CB686:CH686"/>
    <mergeCell ref="B687:C687"/>
    <mergeCell ref="D687:F687"/>
    <mergeCell ref="G687:H687"/>
    <mergeCell ref="K687:L687"/>
    <mergeCell ref="M687:N687"/>
    <mergeCell ref="O687:P687"/>
    <mergeCell ref="Q687:R687"/>
    <mergeCell ref="S687:T687"/>
    <mergeCell ref="U687:V687"/>
    <mergeCell ref="W687:X687"/>
    <mergeCell ref="Y687:Z687"/>
    <mergeCell ref="AA687:AB687"/>
    <mergeCell ref="AC687:AD687"/>
    <mergeCell ref="AE687:AF687"/>
    <mergeCell ref="AG687:AH687"/>
    <mergeCell ref="AI687:AJ687"/>
    <mergeCell ref="AK687:AL687"/>
    <mergeCell ref="AM687:AN687"/>
    <mergeCell ref="AO687:AP687"/>
    <mergeCell ref="AQ687:AR687"/>
    <mergeCell ref="AS687:AT687"/>
    <mergeCell ref="BG685:BH685"/>
    <mergeCell ref="BI685:BJ685"/>
    <mergeCell ref="BK685:BL685"/>
    <mergeCell ref="BM685:BN685"/>
    <mergeCell ref="BO685:BQ685"/>
    <mergeCell ref="BS685:BT685"/>
    <mergeCell ref="BU685:CA685"/>
    <mergeCell ref="CB685:CH685"/>
    <mergeCell ref="B686:C686"/>
    <mergeCell ref="D686:F686"/>
    <mergeCell ref="G686:H686"/>
    <mergeCell ref="K686:L686"/>
    <mergeCell ref="M686:N686"/>
    <mergeCell ref="O686:P686"/>
    <mergeCell ref="Q686:R686"/>
    <mergeCell ref="S686:T686"/>
    <mergeCell ref="U686:V686"/>
    <mergeCell ref="W686:X686"/>
    <mergeCell ref="Y686:Z686"/>
    <mergeCell ref="AA686:AB686"/>
    <mergeCell ref="AC686:AD686"/>
    <mergeCell ref="AE686:AF686"/>
    <mergeCell ref="AG686:AH686"/>
    <mergeCell ref="AI686:AJ686"/>
    <mergeCell ref="AK686:AL686"/>
    <mergeCell ref="AM686:AN686"/>
    <mergeCell ref="AO686:AP686"/>
    <mergeCell ref="AQ686:AR686"/>
    <mergeCell ref="AS686:AT686"/>
    <mergeCell ref="AU686:AV686"/>
    <mergeCell ref="AW686:AX686"/>
    <mergeCell ref="AY686:AZ686"/>
    <mergeCell ref="AO688:AP688"/>
    <mergeCell ref="AQ688:AR688"/>
    <mergeCell ref="AS688:AT688"/>
    <mergeCell ref="AU688:AV688"/>
    <mergeCell ref="AW688:AX688"/>
    <mergeCell ref="AY688:AZ688"/>
    <mergeCell ref="BA688:BB688"/>
    <mergeCell ref="BC688:BD688"/>
    <mergeCell ref="BE688:BF688"/>
    <mergeCell ref="BG688:BH688"/>
    <mergeCell ref="BI688:BJ688"/>
    <mergeCell ref="BK688:BL688"/>
    <mergeCell ref="BM688:BN688"/>
    <mergeCell ref="BO688:BQ688"/>
    <mergeCell ref="BS688:BT688"/>
    <mergeCell ref="BU688:CA688"/>
    <mergeCell ref="CB688:CH688"/>
    <mergeCell ref="AU687:AV687"/>
    <mergeCell ref="AW687:AX687"/>
    <mergeCell ref="AY687:AZ687"/>
    <mergeCell ref="BA687:BB687"/>
    <mergeCell ref="BC687:BD687"/>
    <mergeCell ref="BE687:BF687"/>
    <mergeCell ref="BG687:BH687"/>
    <mergeCell ref="BI687:BJ687"/>
    <mergeCell ref="BK687:BL687"/>
    <mergeCell ref="BM687:BN687"/>
    <mergeCell ref="BO687:BQ687"/>
    <mergeCell ref="BS687:BT687"/>
    <mergeCell ref="BU687:CA687"/>
    <mergeCell ref="CB687:CH687"/>
    <mergeCell ref="B688:C688"/>
    <mergeCell ref="D688:F688"/>
    <mergeCell ref="G688:H688"/>
    <mergeCell ref="K688:L688"/>
    <mergeCell ref="M688:N688"/>
    <mergeCell ref="O688:P688"/>
    <mergeCell ref="Q688:R688"/>
    <mergeCell ref="S688:T688"/>
    <mergeCell ref="U688:V688"/>
    <mergeCell ref="W688:X688"/>
    <mergeCell ref="Y688:Z688"/>
    <mergeCell ref="AA688:AB688"/>
    <mergeCell ref="AC688:AD688"/>
    <mergeCell ref="AE688:AF688"/>
    <mergeCell ref="AG688:AH688"/>
    <mergeCell ref="AI688:AJ688"/>
    <mergeCell ref="AK688:AL688"/>
    <mergeCell ref="AM688:AN688"/>
    <mergeCell ref="AM689:AN689"/>
    <mergeCell ref="AO689:AP689"/>
    <mergeCell ref="AQ689:AR689"/>
    <mergeCell ref="AS689:AT689"/>
    <mergeCell ref="AU689:AV689"/>
    <mergeCell ref="AW689:AX689"/>
    <mergeCell ref="AY689:AZ689"/>
    <mergeCell ref="BA689:BB689"/>
    <mergeCell ref="BC689:BD689"/>
    <mergeCell ref="BE689:BF689"/>
    <mergeCell ref="BG689:BH689"/>
    <mergeCell ref="BI689:BJ689"/>
    <mergeCell ref="BK689:BL689"/>
    <mergeCell ref="BM689:BN689"/>
    <mergeCell ref="BO689:BQ689"/>
    <mergeCell ref="BS689:BT689"/>
    <mergeCell ref="BU689:CA689"/>
    <mergeCell ref="B689:C689"/>
    <mergeCell ref="D689:F689"/>
    <mergeCell ref="G689:H689"/>
    <mergeCell ref="K689:L689"/>
    <mergeCell ref="M689:N689"/>
    <mergeCell ref="O689:P689"/>
    <mergeCell ref="Q689:R689"/>
    <mergeCell ref="S689:T689"/>
    <mergeCell ref="U689:V689"/>
    <mergeCell ref="W689:X689"/>
    <mergeCell ref="Y689:Z689"/>
    <mergeCell ref="AA689:AB689"/>
    <mergeCell ref="AC689:AD689"/>
    <mergeCell ref="AE689:AF689"/>
    <mergeCell ref="AG689:AH689"/>
    <mergeCell ref="AI689:AJ689"/>
    <mergeCell ref="AK689:AL689"/>
    <mergeCell ref="BO690:BQ690"/>
    <mergeCell ref="BS690:BT690"/>
    <mergeCell ref="BU690:CA690"/>
    <mergeCell ref="CB690:CH690"/>
    <mergeCell ref="B691:C691"/>
    <mergeCell ref="D691:F691"/>
    <mergeCell ref="G691:H691"/>
    <mergeCell ref="K691:L691"/>
    <mergeCell ref="M691:N691"/>
    <mergeCell ref="O691:P691"/>
    <mergeCell ref="Q691:R691"/>
    <mergeCell ref="S691:T691"/>
    <mergeCell ref="U691:V691"/>
    <mergeCell ref="W691:X691"/>
    <mergeCell ref="Y691:Z691"/>
    <mergeCell ref="AA691:AB691"/>
    <mergeCell ref="AC691:AD691"/>
    <mergeCell ref="AE691:AF691"/>
    <mergeCell ref="AG691:AH691"/>
    <mergeCell ref="AI691:AJ691"/>
    <mergeCell ref="AK691:AL691"/>
    <mergeCell ref="AM691:AN691"/>
    <mergeCell ref="AO691:AP691"/>
    <mergeCell ref="AQ691:AR691"/>
    <mergeCell ref="AS691:AT691"/>
    <mergeCell ref="AU691:AV691"/>
    <mergeCell ref="AW691:AX691"/>
    <mergeCell ref="AY691:AZ691"/>
    <mergeCell ref="BA691:BB691"/>
    <mergeCell ref="BC691:BD691"/>
    <mergeCell ref="BE691:BF691"/>
    <mergeCell ref="BG691:BH691"/>
    <mergeCell ref="CB689:CH689"/>
    <mergeCell ref="B690:C690"/>
    <mergeCell ref="D690:F690"/>
    <mergeCell ref="G690:H690"/>
    <mergeCell ref="K690:L690"/>
    <mergeCell ref="M690:N690"/>
    <mergeCell ref="O690:P690"/>
    <mergeCell ref="Q690:R690"/>
    <mergeCell ref="S690:T690"/>
    <mergeCell ref="U690:V690"/>
    <mergeCell ref="W690:X690"/>
    <mergeCell ref="Y690:Z690"/>
    <mergeCell ref="AA690:AB690"/>
    <mergeCell ref="AC690:AD690"/>
    <mergeCell ref="AE690:AF690"/>
    <mergeCell ref="AG690:AH690"/>
    <mergeCell ref="AI690:AJ690"/>
    <mergeCell ref="AK690:AL690"/>
    <mergeCell ref="AM690:AN690"/>
    <mergeCell ref="AO690:AP690"/>
    <mergeCell ref="AQ690:AR690"/>
    <mergeCell ref="AS690:AT690"/>
    <mergeCell ref="AU690:AV690"/>
    <mergeCell ref="AW690:AX690"/>
    <mergeCell ref="AY690:AZ690"/>
    <mergeCell ref="BA690:BB690"/>
    <mergeCell ref="BC690:BD690"/>
    <mergeCell ref="BE690:BF690"/>
    <mergeCell ref="BG690:BH690"/>
    <mergeCell ref="BI690:BJ690"/>
    <mergeCell ref="BK690:BL690"/>
    <mergeCell ref="BM690:BN690"/>
    <mergeCell ref="BC692:BD692"/>
    <mergeCell ref="BE692:BF692"/>
    <mergeCell ref="BG692:BH692"/>
    <mergeCell ref="BI692:BJ692"/>
    <mergeCell ref="BK692:BL692"/>
    <mergeCell ref="BM692:BN692"/>
    <mergeCell ref="BO692:BQ692"/>
    <mergeCell ref="BS692:BT692"/>
    <mergeCell ref="BU692:CA692"/>
    <mergeCell ref="CB692:CH692"/>
    <mergeCell ref="B693:C693"/>
    <mergeCell ref="D693:F693"/>
    <mergeCell ref="G693:H693"/>
    <mergeCell ref="K693:L693"/>
    <mergeCell ref="M693:N693"/>
    <mergeCell ref="O693:P693"/>
    <mergeCell ref="Q693:R693"/>
    <mergeCell ref="S693:T693"/>
    <mergeCell ref="U693:V693"/>
    <mergeCell ref="W693:X693"/>
    <mergeCell ref="Y693:Z693"/>
    <mergeCell ref="AA693:AB693"/>
    <mergeCell ref="AC693:AD693"/>
    <mergeCell ref="AE693:AF693"/>
    <mergeCell ref="AG693:AH693"/>
    <mergeCell ref="AI693:AJ693"/>
    <mergeCell ref="AK693:AL693"/>
    <mergeCell ref="AM693:AN693"/>
    <mergeCell ref="AO693:AP693"/>
    <mergeCell ref="AQ693:AR693"/>
    <mergeCell ref="AS693:AT693"/>
    <mergeCell ref="AU693:AV693"/>
    <mergeCell ref="BI691:BJ691"/>
    <mergeCell ref="BK691:BL691"/>
    <mergeCell ref="BM691:BN691"/>
    <mergeCell ref="BO691:BQ691"/>
    <mergeCell ref="BS691:BT691"/>
    <mergeCell ref="BU691:CA691"/>
    <mergeCell ref="CB691:CH691"/>
    <mergeCell ref="B692:C692"/>
    <mergeCell ref="D692:F692"/>
    <mergeCell ref="G692:H692"/>
    <mergeCell ref="K692:L692"/>
    <mergeCell ref="M692:N692"/>
    <mergeCell ref="O692:P692"/>
    <mergeCell ref="Q692:R692"/>
    <mergeCell ref="S692:T692"/>
    <mergeCell ref="U692:V692"/>
    <mergeCell ref="W692:X692"/>
    <mergeCell ref="Y692:Z692"/>
    <mergeCell ref="AA692:AB692"/>
    <mergeCell ref="AC692:AD692"/>
    <mergeCell ref="AE692:AF692"/>
    <mergeCell ref="AG692:AH692"/>
    <mergeCell ref="AI692:AJ692"/>
    <mergeCell ref="AK692:AL692"/>
    <mergeCell ref="AM692:AN692"/>
    <mergeCell ref="AO692:AP692"/>
    <mergeCell ref="AQ692:AR692"/>
    <mergeCell ref="AS692:AT692"/>
    <mergeCell ref="AU692:AV692"/>
    <mergeCell ref="AW692:AX692"/>
    <mergeCell ref="AY692:AZ692"/>
    <mergeCell ref="BA692:BB692"/>
    <mergeCell ref="B695:C695"/>
    <mergeCell ref="D695:F695"/>
    <mergeCell ref="G695:H695"/>
    <mergeCell ref="K695:L695"/>
    <mergeCell ref="M695:N695"/>
    <mergeCell ref="O695:P695"/>
    <mergeCell ref="Q695:R695"/>
    <mergeCell ref="S695:T695"/>
    <mergeCell ref="U695:V695"/>
    <mergeCell ref="W695:X695"/>
    <mergeCell ref="Y695:Z695"/>
    <mergeCell ref="AA695:AB695"/>
    <mergeCell ref="AC695:AD695"/>
    <mergeCell ref="AE695:AF695"/>
    <mergeCell ref="AG695:AH695"/>
    <mergeCell ref="AI695:AJ695"/>
    <mergeCell ref="AW693:AX693"/>
    <mergeCell ref="AY693:AZ693"/>
    <mergeCell ref="BA693:BB693"/>
    <mergeCell ref="BC693:BD693"/>
    <mergeCell ref="BE693:BF693"/>
    <mergeCell ref="BG693:BH693"/>
    <mergeCell ref="BI693:BJ693"/>
    <mergeCell ref="BK693:BL693"/>
    <mergeCell ref="BM693:BN693"/>
    <mergeCell ref="BO693:BQ693"/>
    <mergeCell ref="BS693:BT693"/>
    <mergeCell ref="BU693:CA693"/>
    <mergeCell ref="CB693:CH693"/>
    <mergeCell ref="B694:C694"/>
    <mergeCell ref="D694:F694"/>
    <mergeCell ref="G694:H694"/>
    <mergeCell ref="K694:L694"/>
    <mergeCell ref="M694:N694"/>
    <mergeCell ref="O694:P694"/>
    <mergeCell ref="Q694:R694"/>
    <mergeCell ref="S694:T694"/>
    <mergeCell ref="U694:V694"/>
    <mergeCell ref="W694:X694"/>
    <mergeCell ref="Y694:Z694"/>
    <mergeCell ref="AA694:AB694"/>
    <mergeCell ref="AC694:AD694"/>
    <mergeCell ref="AE694:AF694"/>
    <mergeCell ref="AG694:AH694"/>
    <mergeCell ref="AI694:AJ694"/>
    <mergeCell ref="AK694:AL694"/>
    <mergeCell ref="AM694:AN694"/>
    <mergeCell ref="AO694:AP694"/>
    <mergeCell ref="AK695:AL695"/>
    <mergeCell ref="AM695:AN695"/>
    <mergeCell ref="AO695:AP695"/>
    <mergeCell ref="AQ695:AR695"/>
    <mergeCell ref="AS695:AT695"/>
    <mergeCell ref="AU695:AV695"/>
    <mergeCell ref="AW695:AX695"/>
    <mergeCell ref="AY695:AZ695"/>
    <mergeCell ref="BA695:BB695"/>
    <mergeCell ref="BC695:BD695"/>
    <mergeCell ref="BE695:BF695"/>
    <mergeCell ref="BG695:BH695"/>
    <mergeCell ref="BI695:BJ695"/>
    <mergeCell ref="BK695:BL695"/>
    <mergeCell ref="BM695:BN695"/>
    <mergeCell ref="BO695:BQ695"/>
    <mergeCell ref="BS695:BT695"/>
    <mergeCell ref="AQ694:AR694"/>
    <mergeCell ref="AS694:AT694"/>
    <mergeCell ref="AU694:AV694"/>
    <mergeCell ref="AW694:AX694"/>
    <mergeCell ref="AY694:AZ694"/>
    <mergeCell ref="BA694:BB694"/>
    <mergeCell ref="BC694:BD694"/>
    <mergeCell ref="BE694:BF694"/>
    <mergeCell ref="BG694:BH694"/>
    <mergeCell ref="BI694:BJ694"/>
    <mergeCell ref="BK694:BL694"/>
    <mergeCell ref="BM694:BN694"/>
    <mergeCell ref="BO694:BQ694"/>
    <mergeCell ref="BS694:BT694"/>
    <mergeCell ref="BU694:CA694"/>
    <mergeCell ref="CB694:CH694"/>
    <mergeCell ref="BM696:BN696"/>
    <mergeCell ref="BO696:BQ696"/>
    <mergeCell ref="BS696:BT696"/>
    <mergeCell ref="BU696:CA696"/>
    <mergeCell ref="CB696:CH696"/>
    <mergeCell ref="B697:C697"/>
    <mergeCell ref="D697:F697"/>
    <mergeCell ref="G697:H697"/>
    <mergeCell ref="K697:L697"/>
    <mergeCell ref="M697:N697"/>
    <mergeCell ref="O697:P697"/>
    <mergeCell ref="Q697:R697"/>
    <mergeCell ref="S697:T697"/>
    <mergeCell ref="U697:V697"/>
    <mergeCell ref="W697:X697"/>
    <mergeCell ref="Y697:Z697"/>
    <mergeCell ref="AA697:AB697"/>
    <mergeCell ref="AC697:AD697"/>
    <mergeCell ref="AE697:AF697"/>
    <mergeCell ref="AG697:AH697"/>
    <mergeCell ref="AI697:AJ697"/>
    <mergeCell ref="AK697:AL697"/>
    <mergeCell ref="AM697:AN697"/>
    <mergeCell ref="AO697:AP697"/>
    <mergeCell ref="AQ697:AR697"/>
    <mergeCell ref="AS697:AT697"/>
    <mergeCell ref="AU697:AV697"/>
    <mergeCell ref="AW697:AX697"/>
    <mergeCell ref="AY697:AZ697"/>
    <mergeCell ref="BA697:BB697"/>
    <mergeCell ref="BC697:BD697"/>
    <mergeCell ref="BE697:BF697"/>
    <mergeCell ref="BU695:CA695"/>
    <mergeCell ref="CB695:CH695"/>
    <mergeCell ref="B696:C696"/>
    <mergeCell ref="D696:F696"/>
    <mergeCell ref="G696:H696"/>
    <mergeCell ref="K696:L696"/>
    <mergeCell ref="M696:N696"/>
    <mergeCell ref="O696:P696"/>
    <mergeCell ref="Q696:R696"/>
    <mergeCell ref="S696:T696"/>
    <mergeCell ref="U696:V696"/>
    <mergeCell ref="W696:X696"/>
    <mergeCell ref="Y696:Z696"/>
    <mergeCell ref="AA696:AB696"/>
    <mergeCell ref="AC696:AD696"/>
    <mergeCell ref="AE696:AF696"/>
    <mergeCell ref="AG696:AH696"/>
    <mergeCell ref="AI696:AJ696"/>
    <mergeCell ref="AK696:AL696"/>
    <mergeCell ref="AM696:AN696"/>
    <mergeCell ref="AO696:AP696"/>
    <mergeCell ref="AQ696:AR696"/>
    <mergeCell ref="AS696:AT696"/>
    <mergeCell ref="AU696:AV696"/>
    <mergeCell ref="AW696:AX696"/>
    <mergeCell ref="AY696:AZ696"/>
    <mergeCell ref="BA696:BB696"/>
    <mergeCell ref="BC696:BD696"/>
    <mergeCell ref="BE696:BF696"/>
    <mergeCell ref="BG696:BH696"/>
    <mergeCell ref="BI696:BJ696"/>
    <mergeCell ref="BK696:BL696"/>
    <mergeCell ref="BA698:BB698"/>
    <mergeCell ref="BC698:BD698"/>
    <mergeCell ref="BE698:BF698"/>
    <mergeCell ref="BG698:BH698"/>
    <mergeCell ref="BI698:BJ698"/>
    <mergeCell ref="BK698:BL698"/>
    <mergeCell ref="BM698:BN698"/>
    <mergeCell ref="BO698:BQ698"/>
    <mergeCell ref="BS698:BT698"/>
    <mergeCell ref="BU698:CA698"/>
    <mergeCell ref="CB698:CH698"/>
    <mergeCell ref="B699:C699"/>
    <mergeCell ref="D699:F699"/>
    <mergeCell ref="G699:H699"/>
    <mergeCell ref="K699:L699"/>
    <mergeCell ref="M699:N699"/>
    <mergeCell ref="O699:P699"/>
    <mergeCell ref="Q699:R699"/>
    <mergeCell ref="S699:T699"/>
    <mergeCell ref="U699:V699"/>
    <mergeCell ref="W699:X699"/>
    <mergeCell ref="Y699:Z699"/>
    <mergeCell ref="AA699:AB699"/>
    <mergeCell ref="AC699:AD699"/>
    <mergeCell ref="AE699:AF699"/>
    <mergeCell ref="AG699:AH699"/>
    <mergeCell ref="AI699:AJ699"/>
    <mergeCell ref="AK699:AL699"/>
    <mergeCell ref="AM699:AN699"/>
    <mergeCell ref="AO699:AP699"/>
    <mergeCell ref="AQ699:AR699"/>
    <mergeCell ref="AS699:AT699"/>
    <mergeCell ref="BG697:BH697"/>
    <mergeCell ref="BI697:BJ697"/>
    <mergeCell ref="BK697:BL697"/>
    <mergeCell ref="BM697:BN697"/>
    <mergeCell ref="BO697:BQ697"/>
    <mergeCell ref="BS697:BT697"/>
    <mergeCell ref="BU697:CA697"/>
    <mergeCell ref="CB697:CH697"/>
    <mergeCell ref="B698:C698"/>
    <mergeCell ref="D698:F698"/>
    <mergeCell ref="G698:H698"/>
    <mergeCell ref="K698:L698"/>
    <mergeCell ref="M698:N698"/>
    <mergeCell ref="O698:P698"/>
    <mergeCell ref="Q698:R698"/>
    <mergeCell ref="S698:T698"/>
    <mergeCell ref="U698:V698"/>
    <mergeCell ref="W698:X698"/>
    <mergeCell ref="Y698:Z698"/>
    <mergeCell ref="AA698:AB698"/>
    <mergeCell ref="AC698:AD698"/>
    <mergeCell ref="AE698:AF698"/>
    <mergeCell ref="AG698:AH698"/>
    <mergeCell ref="AI698:AJ698"/>
    <mergeCell ref="AK698:AL698"/>
    <mergeCell ref="AM698:AN698"/>
    <mergeCell ref="AO698:AP698"/>
    <mergeCell ref="AQ698:AR698"/>
    <mergeCell ref="AS698:AT698"/>
    <mergeCell ref="AU698:AV698"/>
    <mergeCell ref="AW698:AX698"/>
    <mergeCell ref="AY698:AZ698"/>
    <mergeCell ref="AO700:AP700"/>
    <mergeCell ref="AQ700:AR700"/>
    <mergeCell ref="AS700:AT700"/>
    <mergeCell ref="AU700:AV700"/>
    <mergeCell ref="AW700:AX700"/>
    <mergeCell ref="AY700:AZ700"/>
    <mergeCell ref="BA700:BB700"/>
    <mergeCell ref="BC700:BD700"/>
    <mergeCell ref="BE700:BF700"/>
    <mergeCell ref="BG700:BH700"/>
    <mergeCell ref="BI700:BJ700"/>
    <mergeCell ref="BK700:BL700"/>
    <mergeCell ref="BM700:BN700"/>
    <mergeCell ref="BO700:BQ700"/>
    <mergeCell ref="BS700:BT700"/>
    <mergeCell ref="BU700:CA700"/>
    <mergeCell ref="CB700:CH700"/>
    <mergeCell ref="AU699:AV699"/>
    <mergeCell ref="AW699:AX699"/>
    <mergeCell ref="AY699:AZ699"/>
    <mergeCell ref="BA699:BB699"/>
    <mergeCell ref="BC699:BD699"/>
    <mergeCell ref="BE699:BF699"/>
    <mergeCell ref="BG699:BH699"/>
    <mergeCell ref="BI699:BJ699"/>
    <mergeCell ref="BK699:BL699"/>
    <mergeCell ref="BM699:BN699"/>
    <mergeCell ref="BO699:BQ699"/>
    <mergeCell ref="BS699:BT699"/>
    <mergeCell ref="BU699:CA699"/>
    <mergeCell ref="CB699:CH699"/>
    <mergeCell ref="B700:C700"/>
    <mergeCell ref="D700:F700"/>
    <mergeCell ref="G700:H700"/>
    <mergeCell ref="K700:L700"/>
    <mergeCell ref="M700:N700"/>
    <mergeCell ref="O700:P700"/>
    <mergeCell ref="Q700:R700"/>
    <mergeCell ref="S700:T700"/>
    <mergeCell ref="U700:V700"/>
    <mergeCell ref="W700:X700"/>
    <mergeCell ref="Y700:Z700"/>
    <mergeCell ref="AA700:AB700"/>
    <mergeCell ref="AC700:AD700"/>
    <mergeCell ref="AE700:AF700"/>
    <mergeCell ref="AG700:AH700"/>
    <mergeCell ref="AI700:AJ700"/>
    <mergeCell ref="AK700:AL700"/>
    <mergeCell ref="AM700:AN700"/>
    <mergeCell ref="AM701:AN701"/>
    <mergeCell ref="AO701:AP701"/>
    <mergeCell ref="AQ701:AR701"/>
    <mergeCell ref="AS701:AT701"/>
    <mergeCell ref="AU701:AV701"/>
    <mergeCell ref="AW701:AX701"/>
    <mergeCell ref="AY701:AZ701"/>
    <mergeCell ref="BA701:BB701"/>
    <mergeCell ref="BC701:BD701"/>
    <mergeCell ref="BE701:BF701"/>
    <mergeCell ref="BG701:BH701"/>
    <mergeCell ref="BI701:BJ701"/>
    <mergeCell ref="BK701:BL701"/>
    <mergeCell ref="BM701:BN701"/>
    <mergeCell ref="BO701:BQ701"/>
    <mergeCell ref="BS701:BT701"/>
    <mergeCell ref="BU701:CA701"/>
    <mergeCell ref="B701:C701"/>
    <mergeCell ref="D701:F701"/>
    <mergeCell ref="G701:H701"/>
    <mergeCell ref="K701:L701"/>
    <mergeCell ref="M701:N701"/>
    <mergeCell ref="O701:P701"/>
    <mergeCell ref="Q701:R701"/>
    <mergeCell ref="S701:T701"/>
    <mergeCell ref="U701:V701"/>
    <mergeCell ref="W701:X701"/>
    <mergeCell ref="Y701:Z701"/>
    <mergeCell ref="AA701:AB701"/>
    <mergeCell ref="AC701:AD701"/>
    <mergeCell ref="AE701:AF701"/>
    <mergeCell ref="AG701:AH701"/>
    <mergeCell ref="AI701:AJ701"/>
    <mergeCell ref="AK701:AL701"/>
    <mergeCell ref="BO702:BQ702"/>
    <mergeCell ref="BS702:BT702"/>
    <mergeCell ref="BU702:CA702"/>
    <mergeCell ref="CB702:CH702"/>
    <mergeCell ref="B703:C703"/>
    <mergeCell ref="D703:F703"/>
    <mergeCell ref="G703:H703"/>
    <mergeCell ref="K703:L703"/>
    <mergeCell ref="M703:N703"/>
    <mergeCell ref="O703:P703"/>
    <mergeCell ref="Q703:R703"/>
    <mergeCell ref="S703:T703"/>
    <mergeCell ref="U703:V703"/>
    <mergeCell ref="W703:X703"/>
    <mergeCell ref="Y703:Z703"/>
    <mergeCell ref="AA703:AB703"/>
    <mergeCell ref="AC703:AD703"/>
    <mergeCell ref="AE703:AF703"/>
    <mergeCell ref="AG703:AH703"/>
    <mergeCell ref="AI703:AJ703"/>
    <mergeCell ref="AK703:AL703"/>
    <mergeCell ref="AM703:AN703"/>
    <mergeCell ref="AO703:AP703"/>
    <mergeCell ref="AQ703:AR703"/>
    <mergeCell ref="AS703:AT703"/>
    <mergeCell ref="AU703:AV703"/>
    <mergeCell ref="AW703:AX703"/>
    <mergeCell ref="AY703:AZ703"/>
    <mergeCell ref="BA703:BB703"/>
    <mergeCell ref="BC703:BD703"/>
    <mergeCell ref="BE703:BF703"/>
    <mergeCell ref="BG703:BH703"/>
    <mergeCell ref="CB701:CH701"/>
    <mergeCell ref="B702:C702"/>
    <mergeCell ref="D702:F702"/>
    <mergeCell ref="G702:H702"/>
    <mergeCell ref="K702:L702"/>
    <mergeCell ref="M702:N702"/>
    <mergeCell ref="O702:P702"/>
    <mergeCell ref="Q702:R702"/>
    <mergeCell ref="S702:T702"/>
    <mergeCell ref="U702:V702"/>
    <mergeCell ref="W702:X702"/>
    <mergeCell ref="Y702:Z702"/>
    <mergeCell ref="AA702:AB702"/>
    <mergeCell ref="AC702:AD702"/>
    <mergeCell ref="AE702:AF702"/>
    <mergeCell ref="AG702:AH702"/>
    <mergeCell ref="AI702:AJ702"/>
    <mergeCell ref="AK702:AL702"/>
    <mergeCell ref="AM702:AN702"/>
    <mergeCell ref="AO702:AP702"/>
    <mergeCell ref="AQ702:AR702"/>
    <mergeCell ref="AS702:AT702"/>
    <mergeCell ref="AU702:AV702"/>
    <mergeCell ref="AW702:AX702"/>
    <mergeCell ref="AY702:AZ702"/>
    <mergeCell ref="BA702:BB702"/>
    <mergeCell ref="BC702:BD702"/>
    <mergeCell ref="BE702:BF702"/>
    <mergeCell ref="BG702:BH702"/>
    <mergeCell ref="BI702:BJ702"/>
    <mergeCell ref="BK702:BL702"/>
    <mergeCell ref="BM702:BN702"/>
    <mergeCell ref="BC704:BD704"/>
    <mergeCell ref="BE704:BF704"/>
    <mergeCell ref="BG704:BH704"/>
    <mergeCell ref="BI704:BJ704"/>
    <mergeCell ref="BK704:BL704"/>
    <mergeCell ref="BM704:BN704"/>
    <mergeCell ref="BO704:BQ704"/>
    <mergeCell ref="BS704:BT704"/>
    <mergeCell ref="BU704:CA704"/>
    <mergeCell ref="CB704:CH704"/>
    <mergeCell ref="B705:C705"/>
    <mergeCell ref="D705:F705"/>
    <mergeCell ref="G705:H705"/>
    <mergeCell ref="K705:L705"/>
    <mergeCell ref="M705:N705"/>
    <mergeCell ref="O705:P705"/>
    <mergeCell ref="Q705:R705"/>
    <mergeCell ref="S705:T705"/>
    <mergeCell ref="U705:V705"/>
    <mergeCell ref="W705:X705"/>
    <mergeCell ref="Y705:Z705"/>
    <mergeCell ref="AA705:AB705"/>
    <mergeCell ref="AC705:AD705"/>
    <mergeCell ref="AE705:AF705"/>
    <mergeCell ref="AG705:AH705"/>
    <mergeCell ref="AI705:AJ705"/>
    <mergeCell ref="AK705:AL705"/>
    <mergeCell ref="AM705:AN705"/>
    <mergeCell ref="AO705:AP705"/>
    <mergeCell ref="AQ705:AR705"/>
    <mergeCell ref="AS705:AT705"/>
    <mergeCell ref="AU705:AV705"/>
    <mergeCell ref="BI703:BJ703"/>
    <mergeCell ref="BK703:BL703"/>
    <mergeCell ref="BM703:BN703"/>
    <mergeCell ref="BO703:BQ703"/>
    <mergeCell ref="BS703:BT703"/>
    <mergeCell ref="BU703:CA703"/>
    <mergeCell ref="CB703:CH703"/>
    <mergeCell ref="B704:C704"/>
    <mergeCell ref="D704:F704"/>
    <mergeCell ref="G704:H704"/>
    <mergeCell ref="K704:L704"/>
    <mergeCell ref="M704:N704"/>
    <mergeCell ref="O704:P704"/>
    <mergeCell ref="Q704:R704"/>
    <mergeCell ref="S704:T704"/>
    <mergeCell ref="U704:V704"/>
    <mergeCell ref="W704:X704"/>
    <mergeCell ref="Y704:Z704"/>
    <mergeCell ref="AA704:AB704"/>
    <mergeCell ref="AC704:AD704"/>
    <mergeCell ref="AE704:AF704"/>
    <mergeCell ref="AG704:AH704"/>
    <mergeCell ref="AI704:AJ704"/>
    <mergeCell ref="AK704:AL704"/>
    <mergeCell ref="AM704:AN704"/>
    <mergeCell ref="AO704:AP704"/>
    <mergeCell ref="AQ704:AR704"/>
    <mergeCell ref="AS704:AT704"/>
    <mergeCell ref="AU704:AV704"/>
    <mergeCell ref="AW704:AX704"/>
    <mergeCell ref="AY704:AZ704"/>
    <mergeCell ref="BA704:BB704"/>
    <mergeCell ref="B707:C707"/>
    <mergeCell ref="D707:F707"/>
    <mergeCell ref="G707:H707"/>
    <mergeCell ref="K707:L707"/>
    <mergeCell ref="M707:N707"/>
    <mergeCell ref="O707:P707"/>
    <mergeCell ref="Q707:R707"/>
    <mergeCell ref="S707:T707"/>
    <mergeCell ref="U707:V707"/>
    <mergeCell ref="W707:X707"/>
    <mergeCell ref="Y707:Z707"/>
    <mergeCell ref="AA707:AB707"/>
    <mergeCell ref="AC707:AD707"/>
    <mergeCell ref="AE707:AF707"/>
    <mergeCell ref="AG707:AH707"/>
    <mergeCell ref="AI707:AJ707"/>
    <mergeCell ref="AW705:AX705"/>
    <mergeCell ref="AY705:AZ705"/>
    <mergeCell ref="BA705:BB705"/>
    <mergeCell ref="BC705:BD705"/>
    <mergeCell ref="BE705:BF705"/>
    <mergeCell ref="BG705:BH705"/>
    <mergeCell ref="BI705:BJ705"/>
    <mergeCell ref="BK705:BL705"/>
    <mergeCell ref="BM705:BN705"/>
    <mergeCell ref="BO705:BQ705"/>
    <mergeCell ref="BS705:BT705"/>
    <mergeCell ref="BU705:CA705"/>
    <mergeCell ref="CB705:CH705"/>
    <mergeCell ref="B706:C706"/>
    <mergeCell ref="D706:F706"/>
    <mergeCell ref="G706:H706"/>
    <mergeCell ref="K706:L706"/>
    <mergeCell ref="M706:N706"/>
    <mergeCell ref="O706:P706"/>
    <mergeCell ref="Q706:R706"/>
    <mergeCell ref="S706:T706"/>
    <mergeCell ref="U706:V706"/>
    <mergeCell ref="W706:X706"/>
    <mergeCell ref="Y706:Z706"/>
    <mergeCell ref="AA706:AB706"/>
    <mergeCell ref="AC706:AD706"/>
    <mergeCell ref="AE706:AF706"/>
    <mergeCell ref="AG706:AH706"/>
    <mergeCell ref="AI706:AJ706"/>
    <mergeCell ref="AK706:AL706"/>
    <mergeCell ref="AM706:AN706"/>
    <mergeCell ref="AO706:AP706"/>
    <mergeCell ref="AK707:AL707"/>
    <mergeCell ref="AM707:AN707"/>
    <mergeCell ref="AO707:AP707"/>
    <mergeCell ref="AQ707:AR707"/>
    <mergeCell ref="AS707:AT707"/>
    <mergeCell ref="AU707:AV707"/>
    <mergeCell ref="AW707:AX707"/>
    <mergeCell ref="AY707:AZ707"/>
    <mergeCell ref="BA707:BB707"/>
    <mergeCell ref="BC707:BD707"/>
    <mergeCell ref="BE707:BF707"/>
    <mergeCell ref="BG707:BH707"/>
    <mergeCell ref="BI707:BJ707"/>
    <mergeCell ref="BK707:BL707"/>
    <mergeCell ref="BM707:BN707"/>
    <mergeCell ref="BO707:BQ707"/>
    <mergeCell ref="BS707:BT707"/>
    <mergeCell ref="AQ706:AR706"/>
    <mergeCell ref="AS706:AT706"/>
    <mergeCell ref="AU706:AV706"/>
    <mergeCell ref="AW706:AX706"/>
    <mergeCell ref="AY706:AZ706"/>
    <mergeCell ref="BA706:BB706"/>
    <mergeCell ref="BC706:BD706"/>
    <mergeCell ref="BE706:BF706"/>
    <mergeCell ref="BG706:BH706"/>
    <mergeCell ref="BI706:BJ706"/>
    <mergeCell ref="BK706:BL706"/>
    <mergeCell ref="BM706:BN706"/>
    <mergeCell ref="BO706:BQ706"/>
    <mergeCell ref="BS706:BT706"/>
    <mergeCell ref="BU706:CA706"/>
    <mergeCell ref="CB706:CH706"/>
    <mergeCell ref="BM708:BN708"/>
    <mergeCell ref="BO708:BQ708"/>
    <mergeCell ref="BS708:BT708"/>
    <mergeCell ref="BU708:CA708"/>
    <mergeCell ref="CB708:CH708"/>
    <mergeCell ref="B709:C709"/>
    <mergeCell ref="D709:F709"/>
    <mergeCell ref="G709:H709"/>
    <mergeCell ref="K709:L709"/>
    <mergeCell ref="M709:N709"/>
    <mergeCell ref="O709:P709"/>
    <mergeCell ref="Q709:R709"/>
    <mergeCell ref="S709:T709"/>
    <mergeCell ref="U709:V709"/>
    <mergeCell ref="W709:X709"/>
    <mergeCell ref="Y709:Z709"/>
    <mergeCell ref="AA709:AB709"/>
    <mergeCell ref="AC709:AD709"/>
    <mergeCell ref="AE709:AF709"/>
    <mergeCell ref="AG709:AH709"/>
    <mergeCell ref="AI709:AJ709"/>
    <mergeCell ref="AK709:AL709"/>
    <mergeCell ref="AM709:AN709"/>
    <mergeCell ref="AO709:AP709"/>
    <mergeCell ref="AQ709:AR709"/>
    <mergeCell ref="AS709:AT709"/>
    <mergeCell ref="AU709:AV709"/>
    <mergeCell ref="AW709:AX709"/>
    <mergeCell ref="AY709:AZ709"/>
    <mergeCell ref="BA709:BB709"/>
    <mergeCell ref="BC709:BD709"/>
    <mergeCell ref="BE709:BF709"/>
    <mergeCell ref="BU707:CA707"/>
    <mergeCell ref="CB707:CH707"/>
    <mergeCell ref="B708:C708"/>
    <mergeCell ref="D708:F708"/>
    <mergeCell ref="G708:H708"/>
    <mergeCell ref="K708:L708"/>
    <mergeCell ref="M708:N708"/>
    <mergeCell ref="O708:P708"/>
    <mergeCell ref="Q708:R708"/>
    <mergeCell ref="S708:T708"/>
    <mergeCell ref="U708:V708"/>
    <mergeCell ref="W708:X708"/>
    <mergeCell ref="Y708:Z708"/>
    <mergeCell ref="AA708:AB708"/>
    <mergeCell ref="AC708:AD708"/>
    <mergeCell ref="AE708:AF708"/>
    <mergeCell ref="AG708:AH708"/>
    <mergeCell ref="AI708:AJ708"/>
    <mergeCell ref="AK708:AL708"/>
    <mergeCell ref="AM708:AN708"/>
    <mergeCell ref="AO708:AP708"/>
    <mergeCell ref="AQ708:AR708"/>
    <mergeCell ref="AS708:AT708"/>
    <mergeCell ref="AU708:AV708"/>
    <mergeCell ref="AW708:AX708"/>
    <mergeCell ref="AY708:AZ708"/>
    <mergeCell ref="BA708:BB708"/>
    <mergeCell ref="BC708:BD708"/>
    <mergeCell ref="BE708:BF708"/>
    <mergeCell ref="BG708:BH708"/>
    <mergeCell ref="BI708:BJ708"/>
    <mergeCell ref="BK708:BL708"/>
    <mergeCell ref="BA710:BB710"/>
    <mergeCell ref="BC710:BD710"/>
    <mergeCell ref="BE710:BF710"/>
    <mergeCell ref="BG710:BH710"/>
    <mergeCell ref="BI710:BJ710"/>
    <mergeCell ref="BK710:BL710"/>
    <mergeCell ref="BM710:BN710"/>
    <mergeCell ref="BO710:BQ710"/>
    <mergeCell ref="BS710:BT710"/>
    <mergeCell ref="BU710:CA710"/>
    <mergeCell ref="CB710:CH710"/>
    <mergeCell ref="B711:C711"/>
    <mergeCell ref="D711:F711"/>
    <mergeCell ref="G711:H711"/>
    <mergeCell ref="K711:L711"/>
    <mergeCell ref="M711:N711"/>
    <mergeCell ref="O711:P711"/>
    <mergeCell ref="Q711:R711"/>
    <mergeCell ref="S711:T711"/>
    <mergeCell ref="U711:V711"/>
    <mergeCell ref="W711:X711"/>
    <mergeCell ref="Y711:Z711"/>
    <mergeCell ref="AA711:AB711"/>
    <mergeCell ref="AC711:AD711"/>
    <mergeCell ref="AE711:AF711"/>
    <mergeCell ref="AG711:AH711"/>
    <mergeCell ref="AI711:AJ711"/>
    <mergeCell ref="AK711:AL711"/>
    <mergeCell ref="AM711:AN711"/>
    <mergeCell ref="AO711:AP711"/>
    <mergeCell ref="AQ711:AR711"/>
    <mergeCell ref="AS711:AT711"/>
    <mergeCell ref="BG709:BH709"/>
    <mergeCell ref="BI709:BJ709"/>
    <mergeCell ref="BK709:BL709"/>
    <mergeCell ref="BM709:BN709"/>
    <mergeCell ref="BO709:BQ709"/>
    <mergeCell ref="BS709:BT709"/>
    <mergeCell ref="BU709:CA709"/>
    <mergeCell ref="CB709:CH709"/>
    <mergeCell ref="B710:C710"/>
    <mergeCell ref="D710:F710"/>
    <mergeCell ref="G710:H710"/>
    <mergeCell ref="K710:L710"/>
    <mergeCell ref="M710:N710"/>
    <mergeCell ref="O710:P710"/>
    <mergeCell ref="Q710:R710"/>
    <mergeCell ref="S710:T710"/>
    <mergeCell ref="U710:V710"/>
    <mergeCell ref="W710:X710"/>
    <mergeCell ref="Y710:Z710"/>
    <mergeCell ref="AA710:AB710"/>
    <mergeCell ref="AC710:AD710"/>
    <mergeCell ref="AE710:AF710"/>
    <mergeCell ref="AG710:AH710"/>
    <mergeCell ref="AI710:AJ710"/>
    <mergeCell ref="AK710:AL710"/>
    <mergeCell ref="AM710:AN710"/>
    <mergeCell ref="AO710:AP710"/>
    <mergeCell ref="AQ710:AR710"/>
    <mergeCell ref="AS710:AT710"/>
    <mergeCell ref="AU710:AV710"/>
    <mergeCell ref="AW710:AX710"/>
    <mergeCell ref="AY710:AZ710"/>
    <mergeCell ref="AO712:AP712"/>
    <mergeCell ref="AQ712:AR712"/>
    <mergeCell ref="AS712:AT712"/>
    <mergeCell ref="AU712:AV712"/>
    <mergeCell ref="AW712:AX712"/>
    <mergeCell ref="AY712:AZ712"/>
    <mergeCell ref="BA712:BB712"/>
    <mergeCell ref="BC712:BD712"/>
    <mergeCell ref="BE712:BF712"/>
    <mergeCell ref="BG712:BH712"/>
    <mergeCell ref="BI712:BJ712"/>
    <mergeCell ref="BK712:BL712"/>
    <mergeCell ref="BM712:BN712"/>
    <mergeCell ref="BO712:BQ712"/>
    <mergeCell ref="BS712:BT712"/>
    <mergeCell ref="BU712:CA712"/>
    <mergeCell ref="CB712:CH712"/>
    <mergeCell ref="AU711:AV711"/>
    <mergeCell ref="AW711:AX711"/>
    <mergeCell ref="AY711:AZ711"/>
    <mergeCell ref="BA711:BB711"/>
    <mergeCell ref="BC711:BD711"/>
    <mergeCell ref="BE711:BF711"/>
    <mergeCell ref="BG711:BH711"/>
    <mergeCell ref="BI711:BJ711"/>
    <mergeCell ref="BK711:BL711"/>
    <mergeCell ref="BM711:BN711"/>
    <mergeCell ref="BO711:BQ711"/>
    <mergeCell ref="BS711:BT711"/>
    <mergeCell ref="BU711:CA711"/>
    <mergeCell ref="CB711:CH711"/>
    <mergeCell ref="B712:C712"/>
    <mergeCell ref="D712:F712"/>
    <mergeCell ref="G712:H712"/>
    <mergeCell ref="K712:L712"/>
    <mergeCell ref="M712:N712"/>
    <mergeCell ref="O712:P712"/>
    <mergeCell ref="Q712:R712"/>
    <mergeCell ref="S712:T712"/>
    <mergeCell ref="U712:V712"/>
    <mergeCell ref="W712:X712"/>
    <mergeCell ref="Y712:Z712"/>
    <mergeCell ref="AA712:AB712"/>
    <mergeCell ref="AC712:AD712"/>
    <mergeCell ref="AE712:AF712"/>
    <mergeCell ref="AG712:AH712"/>
    <mergeCell ref="AI712:AJ712"/>
    <mergeCell ref="AK712:AL712"/>
    <mergeCell ref="AM712:AN712"/>
    <mergeCell ref="AM713:AN713"/>
    <mergeCell ref="AO713:AP713"/>
    <mergeCell ref="AQ713:AR713"/>
    <mergeCell ref="AS713:AT713"/>
    <mergeCell ref="AU713:AV713"/>
    <mergeCell ref="AW713:AX713"/>
    <mergeCell ref="AY713:AZ713"/>
    <mergeCell ref="BA713:BB713"/>
    <mergeCell ref="BC713:BD713"/>
    <mergeCell ref="BE713:BF713"/>
    <mergeCell ref="BG713:BH713"/>
    <mergeCell ref="BI713:BJ713"/>
    <mergeCell ref="BK713:BL713"/>
    <mergeCell ref="BM713:BN713"/>
    <mergeCell ref="BO713:BQ713"/>
    <mergeCell ref="BS713:BT713"/>
    <mergeCell ref="BU713:CA713"/>
    <mergeCell ref="B713:C713"/>
    <mergeCell ref="D713:F713"/>
    <mergeCell ref="G713:H713"/>
    <mergeCell ref="K713:L713"/>
    <mergeCell ref="M713:N713"/>
    <mergeCell ref="O713:P713"/>
    <mergeCell ref="Q713:R713"/>
    <mergeCell ref="S713:T713"/>
    <mergeCell ref="U713:V713"/>
    <mergeCell ref="W713:X713"/>
    <mergeCell ref="Y713:Z713"/>
    <mergeCell ref="AA713:AB713"/>
    <mergeCell ref="AC713:AD713"/>
    <mergeCell ref="AE713:AF713"/>
    <mergeCell ref="AG713:AH713"/>
    <mergeCell ref="AI713:AJ713"/>
    <mergeCell ref="AK713:AL713"/>
    <mergeCell ref="BO714:BQ714"/>
    <mergeCell ref="BS714:BT714"/>
    <mergeCell ref="BU714:CA714"/>
    <mergeCell ref="CB714:CH714"/>
    <mergeCell ref="B715:C715"/>
    <mergeCell ref="D715:F715"/>
    <mergeCell ref="G715:H715"/>
    <mergeCell ref="K715:L715"/>
    <mergeCell ref="M715:N715"/>
    <mergeCell ref="O715:P715"/>
    <mergeCell ref="Q715:R715"/>
    <mergeCell ref="S715:T715"/>
    <mergeCell ref="U715:V715"/>
    <mergeCell ref="W715:X715"/>
    <mergeCell ref="Y715:Z715"/>
    <mergeCell ref="AA715:AB715"/>
    <mergeCell ref="AC715:AD715"/>
    <mergeCell ref="AE715:AF715"/>
    <mergeCell ref="AG715:AH715"/>
    <mergeCell ref="AI715:AJ715"/>
    <mergeCell ref="AK715:AL715"/>
    <mergeCell ref="AM715:AN715"/>
    <mergeCell ref="AO715:AP715"/>
    <mergeCell ref="AQ715:AR715"/>
    <mergeCell ref="AS715:AT715"/>
    <mergeCell ref="AU715:AV715"/>
    <mergeCell ref="AW715:AX715"/>
    <mergeCell ref="AY715:AZ715"/>
    <mergeCell ref="BA715:BB715"/>
    <mergeCell ref="BC715:BD715"/>
    <mergeCell ref="BE715:BF715"/>
    <mergeCell ref="BG715:BH715"/>
    <mergeCell ref="CB713:CH713"/>
    <mergeCell ref="B714:C714"/>
    <mergeCell ref="D714:F714"/>
    <mergeCell ref="G714:H714"/>
    <mergeCell ref="K714:L714"/>
    <mergeCell ref="M714:N714"/>
    <mergeCell ref="O714:P714"/>
    <mergeCell ref="Q714:R714"/>
    <mergeCell ref="S714:T714"/>
    <mergeCell ref="U714:V714"/>
    <mergeCell ref="W714:X714"/>
    <mergeCell ref="Y714:Z714"/>
    <mergeCell ref="AA714:AB714"/>
    <mergeCell ref="AC714:AD714"/>
    <mergeCell ref="AE714:AF714"/>
    <mergeCell ref="AG714:AH714"/>
    <mergeCell ref="AI714:AJ714"/>
    <mergeCell ref="AK714:AL714"/>
    <mergeCell ref="AM714:AN714"/>
    <mergeCell ref="AO714:AP714"/>
    <mergeCell ref="AQ714:AR714"/>
    <mergeCell ref="AS714:AT714"/>
    <mergeCell ref="AU714:AV714"/>
    <mergeCell ref="AW714:AX714"/>
    <mergeCell ref="AY714:AZ714"/>
    <mergeCell ref="BA714:BB714"/>
    <mergeCell ref="BC714:BD714"/>
    <mergeCell ref="BE714:BF714"/>
    <mergeCell ref="BG714:BH714"/>
    <mergeCell ref="BI714:BJ714"/>
    <mergeCell ref="BK714:BL714"/>
    <mergeCell ref="BM714:BN714"/>
    <mergeCell ref="BC716:BD716"/>
    <mergeCell ref="BE716:BF716"/>
    <mergeCell ref="BG716:BH716"/>
    <mergeCell ref="BI716:BJ716"/>
    <mergeCell ref="BK716:BL716"/>
    <mergeCell ref="BM716:BN716"/>
    <mergeCell ref="BO716:BQ716"/>
    <mergeCell ref="BS716:BT716"/>
    <mergeCell ref="BU716:CA716"/>
    <mergeCell ref="CB716:CH716"/>
    <mergeCell ref="B717:C717"/>
    <mergeCell ref="D717:F717"/>
    <mergeCell ref="G717:H717"/>
    <mergeCell ref="K717:L717"/>
    <mergeCell ref="M717:N717"/>
    <mergeCell ref="O717:P717"/>
    <mergeCell ref="Q717:R717"/>
    <mergeCell ref="S717:T717"/>
    <mergeCell ref="U717:V717"/>
    <mergeCell ref="W717:X717"/>
    <mergeCell ref="Y717:Z717"/>
    <mergeCell ref="AA717:AB717"/>
    <mergeCell ref="AC717:AD717"/>
    <mergeCell ref="AE717:AF717"/>
    <mergeCell ref="AG717:AH717"/>
    <mergeCell ref="AI717:AJ717"/>
    <mergeCell ref="AK717:AL717"/>
    <mergeCell ref="AM717:AN717"/>
    <mergeCell ref="AO717:AP717"/>
    <mergeCell ref="AQ717:AR717"/>
    <mergeCell ref="AS717:AT717"/>
    <mergeCell ref="AU717:AV717"/>
    <mergeCell ref="BI715:BJ715"/>
    <mergeCell ref="BK715:BL715"/>
    <mergeCell ref="BM715:BN715"/>
    <mergeCell ref="BO715:BQ715"/>
    <mergeCell ref="BS715:BT715"/>
    <mergeCell ref="BU715:CA715"/>
    <mergeCell ref="CB715:CH715"/>
    <mergeCell ref="B716:C716"/>
    <mergeCell ref="D716:F716"/>
    <mergeCell ref="G716:H716"/>
    <mergeCell ref="K716:L716"/>
    <mergeCell ref="M716:N716"/>
    <mergeCell ref="O716:P716"/>
    <mergeCell ref="Q716:R716"/>
    <mergeCell ref="S716:T716"/>
    <mergeCell ref="U716:V716"/>
    <mergeCell ref="W716:X716"/>
    <mergeCell ref="Y716:Z716"/>
    <mergeCell ref="AA716:AB716"/>
    <mergeCell ref="AC716:AD716"/>
    <mergeCell ref="AE716:AF716"/>
    <mergeCell ref="AG716:AH716"/>
    <mergeCell ref="AI716:AJ716"/>
    <mergeCell ref="AK716:AL716"/>
    <mergeCell ref="AM716:AN716"/>
    <mergeCell ref="AO716:AP716"/>
    <mergeCell ref="AQ716:AR716"/>
    <mergeCell ref="AS716:AT716"/>
    <mergeCell ref="AU716:AV716"/>
    <mergeCell ref="AW716:AX716"/>
    <mergeCell ref="AY716:AZ716"/>
    <mergeCell ref="BA716:BB716"/>
    <mergeCell ref="B719:C719"/>
    <mergeCell ref="D719:F719"/>
    <mergeCell ref="G719:H719"/>
    <mergeCell ref="K719:L719"/>
    <mergeCell ref="M719:N719"/>
    <mergeCell ref="O719:P719"/>
    <mergeCell ref="Q719:R719"/>
    <mergeCell ref="S719:T719"/>
    <mergeCell ref="U719:V719"/>
    <mergeCell ref="W719:X719"/>
    <mergeCell ref="Y719:Z719"/>
    <mergeCell ref="AA719:AB719"/>
    <mergeCell ref="AC719:AD719"/>
    <mergeCell ref="AE719:AF719"/>
    <mergeCell ref="AG719:AH719"/>
    <mergeCell ref="AI719:AJ719"/>
    <mergeCell ref="AW717:AX717"/>
    <mergeCell ref="AY717:AZ717"/>
    <mergeCell ref="BA717:BB717"/>
    <mergeCell ref="BC717:BD717"/>
    <mergeCell ref="BE717:BF717"/>
    <mergeCell ref="BG717:BH717"/>
    <mergeCell ref="BI717:BJ717"/>
    <mergeCell ref="BK717:BL717"/>
    <mergeCell ref="BM717:BN717"/>
    <mergeCell ref="BO717:BQ717"/>
    <mergeCell ref="BS717:BT717"/>
    <mergeCell ref="BU717:CA717"/>
    <mergeCell ref="CB717:CH717"/>
    <mergeCell ref="B718:C718"/>
    <mergeCell ref="D718:F718"/>
    <mergeCell ref="G718:H718"/>
    <mergeCell ref="K718:L718"/>
    <mergeCell ref="M718:N718"/>
    <mergeCell ref="O718:P718"/>
    <mergeCell ref="Q718:R718"/>
    <mergeCell ref="S718:T718"/>
    <mergeCell ref="U718:V718"/>
    <mergeCell ref="W718:X718"/>
    <mergeCell ref="Y718:Z718"/>
    <mergeCell ref="AA718:AB718"/>
    <mergeCell ref="AC718:AD718"/>
    <mergeCell ref="AE718:AF718"/>
    <mergeCell ref="AG718:AH718"/>
    <mergeCell ref="AI718:AJ718"/>
    <mergeCell ref="AK718:AL718"/>
    <mergeCell ref="AM718:AN718"/>
    <mergeCell ref="AO718:AP718"/>
    <mergeCell ref="AK719:AL719"/>
    <mergeCell ref="AM719:AN719"/>
    <mergeCell ref="AO719:AP719"/>
    <mergeCell ref="AQ719:AR719"/>
    <mergeCell ref="AS719:AT719"/>
    <mergeCell ref="AU719:AV719"/>
    <mergeCell ref="AW719:AX719"/>
    <mergeCell ref="AY719:AZ719"/>
    <mergeCell ref="BA719:BB719"/>
    <mergeCell ref="BC719:BD719"/>
    <mergeCell ref="BE719:BF719"/>
    <mergeCell ref="BG719:BH719"/>
    <mergeCell ref="BI719:BJ719"/>
    <mergeCell ref="BK719:BL719"/>
    <mergeCell ref="BM719:BN719"/>
    <mergeCell ref="BO719:BQ719"/>
    <mergeCell ref="BS719:BT719"/>
    <mergeCell ref="AQ718:AR718"/>
    <mergeCell ref="AS718:AT718"/>
    <mergeCell ref="AU718:AV718"/>
    <mergeCell ref="AW718:AX718"/>
    <mergeCell ref="AY718:AZ718"/>
    <mergeCell ref="BA718:BB718"/>
    <mergeCell ref="BC718:BD718"/>
    <mergeCell ref="BE718:BF718"/>
    <mergeCell ref="BG718:BH718"/>
    <mergeCell ref="BI718:BJ718"/>
    <mergeCell ref="BK718:BL718"/>
    <mergeCell ref="BM718:BN718"/>
    <mergeCell ref="BO718:BQ718"/>
    <mergeCell ref="BS718:BT718"/>
    <mergeCell ref="BU718:CA718"/>
    <mergeCell ref="CB718:CH718"/>
    <mergeCell ref="BM720:BN720"/>
    <mergeCell ref="BO720:BQ720"/>
    <mergeCell ref="BS720:BT720"/>
    <mergeCell ref="BU720:CA720"/>
    <mergeCell ref="CB720:CH720"/>
    <mergeCell ref="B721:C721"/>
    <mergeCell ref="D721:F721"/>
    <mergeCell ref="G721:H721"/>
    <mergeCell ref="K721:L721"/>
    <mergeCell ref="M721:N721"/>
    <mergeCell ref="O721:P721"/>
    <mergeCell ref="Q721:R721"/>
    <mergeCell ref="S721:T721"/>
    <mergeCell ref="U721:V721"/>
    <mergeCell ref="W721:X721"/>
    <mergeCell ref="Y721:Z721"/>
    <mergeCell ref="AA721:AB721"/>
    <mergeCell ref="AC721:AD721"/>
    <mergeCell ref="AE721:AF721"/>
    <mergeCell ref="AG721:AH721"/>
    <mergeCell ref="AI721:AJ721"/>
    <mergeCell ref="AK721:AL721"/>
    <mergeCell ref="AM721:AN721"/>
    <mergeCell ref="AO721:AP721"/>
    <mergeCell ref="AQ721:AR721"/>
    <mergeCell ref="AS721:AT721"/>
    <mergeCell ref="AU721:AV721"/>
    <mergeCell ref="AW721:AX721"/>
    <mergeCell ref="AY721:AZ721"/>
    <mergeCell ref="BA721:BB721"/>
    <mergeCell ref="BC721:BD721"/>
    <mergeCell ref="BE721:BF721"/>
    <mergeCell ref="BU719:CA719"/>
    <mergeCell ref="CB719:CH719"/>
    <mergeCell ref="B720:C720"/>
    <mergeCell ref="D720:F720"/>
    <mergeCell ref="G720:H720"/>
    <mergeCell ref="K720:L720"/>
    <mergeCell ref="M720:N720"/>
    <mergeCell ref="O720:P720"/>
    <mergeCell ref="Q720:R720"/>
    <mergeCell ref="S720:T720"/>
    <mergeCell ref="U720:V720"/>
    <mergeCell ref="W720:X720"/>
    <mergeCell ref="Y720:Z720"/>
    <mergeCell ref="AA720:AB720"/>
    <mergeCell ref="AC720:AD720"/>
    <mergeCell ref="AE720:AF720"/>
    <mergeCell ref="AG720:AH720"/>
    <mergeCell ref="AI720:AJ720"/>
    <mergeCell ref="AK720:AL720"/>
    <mergeCell ref="AM720:AN720"/>
    <mergeCell ref="AO720:AP720"/>
    <mergeCell ref="AQ720:AR720"/>
    <mergeCell ref="AS720:AT720"/>
    <mergeCell ref="AU720:AV720"/>
    <mergeCell ref="AW720:AX720"/>
    <mergeCell ref="AY720:AZ720"/>
    <mergeCell ref="BA720:BB720"/>
    <mergeCell ref="BC720:BD720"/>
    <mergeCell ref="BE720:BF720"/>
    <mergeCell ref="BG720:BH720"/>
    <mergeCell ref="BI720:BJ720"/>
    <mergeCell ref="BK720:BL720"/>
    <mergeCell ref="BA722:BB722"/>
    <mergeCell ref="BC722:BD722"/>
    <mergeCell ref="BE722:BF722"/>
    <mergeCell ref="BG722:BH722"/>
    <mergeCell ref="BI722:BJ722"/>
    <mergeCell ref="BK722:BL722"/>
    <mergeCell ref="BM722:BN722"/>
    <mergeCell ref="BO722:BQ722"/>
    <mergeCell ref="BS722:BT722"/>
    <mergeCell ref="BU722:CA722"/>
    <mergeCell ref="CB722:CH722"/>
    <mergeCell ref="B723:C723"/>
    <mergeCell ref="D723:F723"/>
    <mergeCell ref="G723:H723"/>
    <mergeCell ref="K723:L723"/>
    <mergeCell ref="M723:N723"/>
    <mergeCell ref="O723:P723"/>
    <mergeCell ref="Q723:R723"/>
    <mergeCell ref="S723:T723"/>
    <mergeCell ref="U723:V723"/>
    <mergeCell ref="W723:X723"/>
    <mergeCell ref="Y723:Z723"/>
    <mergeCell ref="AA723:AB723"/>
    <mergeCell ref="AC723:AD723"/>
    <mergeCell ref="AE723:AF723"/>
    <mergeCell ref="AG723:AH723"/>
    <mergeCell ref="AI723:AJ723"/>
    <mergeCell ref="AK723:AL723"/>
    <mergeCell ref="AM723:AN723"/>
    <mergeCell ref="AO723:AP723"/>
    <mergeCell ref="AQ723:AR723"/>
    <mergeCell ref="AS723:AT723"/>
    <mergeCell ref="BG721:BH721"/>
    <mergeCell ref="BI721:BJ721"/>
    <mergeCell ref="BK721:BL721"/>
    <mergeCell ref="BM721:BN721"/>
    <mergeCell ref="BO721:BQ721"/>
    <mergeCell ref="BS721:BT721"/>
    <mergeCell ref="BU721:CA721"/>
    <mergeCell ref="CB721:CH721"/>
    <mergeCell ref="B722:C722"/>
    <mergeCell ref="D722:F722"/>
    <mergeCell ref="G722:H722"/>
    <mergeCell ref="K722:L722"/>
    <mergeCell ref="M722:N722"/>
    <mergeCell ref="O722:P722"/>
    <mergeCell ref="Q722:R722"/>
    <mergeCell ref="S722:T722"/>
    <mergeCell ref="U722:V722"/>
    <mergeCell ref="W722:X722"/>
    <mergeCell ref="Y722:Z722"/>
    <mergeCell ref="AA722:AB722"/>
    <mergeCell ref="AC722:AD722"/>
    <mergeCell ref="AE722:AF722"/>
    <mergeCell ref="AG722:AH722"/>
    <mergeCell ref="AI722:AJ722"/>
    <mergeCell ref="AK722:AL722"/>
    <mergeCell ref="AM722:AN722"/>
    <mergeCell ref="AO722:AP722"/>
    <mergeCell ref="AQ722:AR722"/>
    <mergeCell ref="AS722:AT722"/>
    <mergeCell ref="AU722:AV722"/>
    <mergeCell ref="AW722:AX722"/>
    <mergeCell ref="AY722:AZ722"/>
    <mergeCell ref="AO724:AP724"/>
    <mergeCell ref="AQ724:AR724"/>
    <mergeCell ref="AS724:AT724"/>
    <mergeCell ref="AU724:AV724"/>
    <mergeCell ref="AW724:AX724"/>
    <mergeCell ref="AY724:AZ724"/>
    <mergeCell ref="BA724:BB724"/>
    <mergeCell ref="BC724:BD724"/>
    <mergeCell ref="BE724:BF724"/>
    <mergeCell ref="BG724:BH724"/>
    <mergeCell ref="BI724:BJ724"/>
    <mergeCell ref="BK724:BL724"/>
    <mergeCell ref="BM724:BN724"/>
    <mergeCell ref="BO724:BQ724"/>
    <mergeCell ref="BS724:BT724"/>
    <mergeCell ref="BU724:CA724"/>
    <mergeCell ref="CB724:CH724"/>
    <mergeCell ref="AU723:AV723"/>
    <mergeCell ref="AW723:AX723"/>
    <mergeCell ref="AY723:AZ723"/>
    <mergeCell ref="BA723:BB723"/>
    <mergeCell ref="BC723:BD723"/>
    <mergeCell ref="BE723:BF723"/>
    <mergeCell ref="BG723:BH723"/>
    <mergeCell ref="BI723:BJ723"/>
    <mergeCell ref="BK723:BL723"/>
    <mergeCell ref="BM723:BN723"/>
    <mergeCell ref="BO723:BQ723"/>
    <mergeCell ref="BS723:BT723"/>
    <mergeCell ref="BU723:CA723"/>
    <mergeCell ref="CB723:CH723"/>
    <mergeCell ref="B724:C724"/>
    <mergeCell ref="D724:F724"/>
    <mergeCell ref="G724:H724"/>
    <mergeCell ref="K724:L724"/>
    <mergeCell ref="M724:N724"/>
    <mergeCell ref="O724:P724"/>
    <mergeCell ref="Q724:R724"/>
    <mergeCell ref="S724:T724"/>
    <mergeCell ref="U724:V724"/>
    <mergeCell ref="W724:X724"/>
    <mergeCell ref="Y724:Z724"/>
    <mergeCell ref="AA724:AB724"/>
    <mergeCell ref="AC724:AD724"/>
    <mergeCell ref="AE724:AF724"/>
    <mergeCell ref="AG724:AH724"/>
    <mergeCell ref="AI724:AJ724"/>
    <mergeCell ref="AK724:AL724"/>
    <mergeCell ref="AM724:AN724"/>
    <mergeCell ref="AM725:AN725"/>
    <mergeCell ref="AO725:AP725"/>
    <mergeCell ref="AQ725:AR725"/>
    <mergeCell ref="AS725:AT725"/>
    <mergeCell ref="AU725:AV725"/>
    <mergeCell ref="AW725:AX725"/>
    <mergeCell ref="AY725:AZ725"/>
    <mergeCell ref="BA725:BB725"/>
    <mergeCell ref="BC725:BD725"/>
    <mergeCell ref="BE725:BF725"/>
    <mergeCell ref="BG725:BH725"/>
    <mergeCell ref="BI725:BJ725"/>
    <mergeCell ref="BK725:BL725"/>
    <mergeCell ref="BM725:BN725"/>
    <mergeCell ref="BO725:BQ725"/>
    <mergeCell ref="BS725:BT725"/>
    <mergeCell ref="BU725:CA725"/>
    <mergeCell ref="B725:C725"/>
    <mergeCell ref="D725:F725"/>
    <mergeCell ref="G725:H725"/>
    <mergeCell ref="K725:L725"/>
    <mergeCell ref="M725:N725"/>
    <mergeCell ref="O725:P725"/>
    <mergeCell ref="Q725:R725"/>
    <mergeCell ref="S725:T725"/>
    <mergeCell ref="U725:V725"/>
    <mergeCell ref="W725:X725"/>
    <mergeCell ref="Y725:Z725"/>
    <mergeCell ref="AA725:AB725"/>
    <mergeCell ref="AC725:AD725"/>
    <mergeCell ref="AE725:AF725"/>
    <mergeCell ref="AG725:AH725"/>
    <mergeCell ref="AI725:AJ725"/>
    <mergeCell ref="AK725:AL725"/>
    <mergeCell ref="BO726:BQ726"/>
    <mergeCell ref="BS726:BT726"/>
    <mergeCell ref="BU726:CA726"/>
    <mergeCell ref="CB726:CH726"/>
    <mergeCell ref="B727:C727"/>
    <mergeCell ref="D727:F727"/>
    <mergeCell ref="G727:H727"/>
    <mergeCell ref="K727:L727"/>
    <mergeCell ref="M727:N727"/>
    <mergeCell ref="O727:P727"/>
    <mergeCell ref="Q727:R727"/>
    <mergeCell ref="S727:T727"/>
    <mergeCell ref="U727:V727"/>
    <mergeCell ref="W727:X727"/>
    <mergeCell ref="Y727:Z727"/>
    <mergeCell ref="AA727:AB727"/>
    <mergeCell ref="AC727:AD727"/>
    <mergeCell ref="AE727:AF727"/>
    <mergeCell ref="AG727:AH727"/>
    <mergeCell ref="AI727:AJ727"/>
    <mergeCell ref="AK727:AL727"/>
    <mergeCell ref="AM727:AN727"/>
    <mergeCell ref="AO727:AP727"/>
    <mergeCell ref="AQ727:AR727"/>
    <mergeCell ref="AS727:AT727"/>
    <mergeCell ref="AU727:AV727"/>
    <mergeCell ref="AW727:AX727"/>
    <mergeCell ref="AY727:AZ727"/>
    <mergeCell ref="BA727:BB727"/>
    <mergeCell ref="BC727:BD727"/>
    <mergeCell ref="BE727:BF727"/>
    <mergeCell ref="BG727:BH727"/>
    <mergeCell ref="CB725:CH725"/>
    <mergeCell ref="B726:C726"/>
    <mergeCell ref="D726:F726"/>
    <mergeCell ref="G726:H726"/>
    <mergeCell ref="K726:L726"/>
    <mergeCell ref="M726:N726"/>
    <mergeCell ref="O726:P726"/>
    <mergeCell ref="Q726:R726"/>
    <mergeCell ref="S726:T726"/>
    <mergeCell ref="U726:V726"/>
    <mergeCell ref="W726:X726"/>
    <mergeCell ref="Y726:Z726"/>
    <mergeCell ref="AA726:AB726"/>
    <mergeCell ref="AC726:AD726"/>
    <mergeCell ref="AE726:AF726"/>
    <mergeCell ref="AG726:AH726"/>
    <mergeCell ref="AI726:AJ726"/>
    <mergeCell ref="AK726:AL726"/>
    <mergeCell ref="AM726:AN726"/>
    <mergeCell ref="AO726:AP726"/>
    <mergeCell ref="AQ726:AR726"/>
    <mergeCell ref="AS726:AT726"/>
    <mergeCell ref="AU726:AV726"/>
    <mergeCell ref="AW726:AX726"/>
    <mergeCell ref="AY726:AZ726"/>
    <mergeCell ref="BA726:BB726"/>
    <mergeCell ref="BC726:BD726"/>
    <mergeCell ref="BE726:BF726"/>
    <mergeCell ref="BG726:BH726"/>
    <mergeCell ref="BI726:BJ726"/>
    <mergeCell ref="BK726:BL726"/>
    <mergeCell ref="BM726:BN726"/>
    <mergeCell ref="BC728:BD728"/>
    <mergeCell ref="BE728:BF728"/>
    <mergeCell ref="BG728:BH728"/>
    <mergeCell ref="BI728:BJ728"/>
    <mergeCell ref="BK728:BL728"/>
    <mergeCell ref="BM728:BN728"/>
    <mergeCell ref="BO728:BQ728"/>
    <mergeCell ref="BS728:BT728"/>
    <mergeCell ref="BU728:CA728"/>
    <mergeCell ref="CB728:CH728"/>
    <mergeCell ref="B729:C729"/>
    <mergeCell ref="D729:F729"/>
    <mergeCell ref="G729:H729"/>
    <mergeCell ref="K729:L729"/>
    <mergeCell ref="M729:N729"/>
    <mergeCell ref="O729:P729"/>
    <mergeCell ref="Q729:R729"/>
    <mergeCell ref="S729:T729"/>
    <mergeCell ref="U729:V729"/>
    <mergeCell ref="W729:X729"/>
    <mergeCell ref="Y729:Z729"/>
    <mergeCell ref="AA729:AB729"/>
    <mergeCell ref="AC729:AD729"/>
    <mergeCell ref="AE729:AF729"/>
    <mergeCell ref="AG729:AH729"/>
    <mergeCell ref="AI729:AJ729"/>
    <mergeCell ref="AK729:AL729"/>
    <mergeCell ref="AM729:AN729"/>
    <mergeCell ref="AO729:AP729"/>
    <mergeCell ref="AQ729:AR729"/>
    <mergeCell ref="AS729:AT729"/>
    <mergeCell ref="AU729:AV729"/>
    <mergeCell ref="BI727:BJ727"/>
    <mergeCell ref="BK727:BL727"/>
    <mergeCell ref="BM727:BN727"/>
    <mergeCell ref="BO727:BQ727"/>
    <mergeCell ref="BS727:BT727"/>
    <mergeCell ref="BU727:CA727"/>
    <mergeCell ref="CB727:CH727"/>
    <mergeCell ref="B728:C728"/>
    <mergeCell ref="D728:F728"/>
    <mergeCell ref="G728:H728"/>
    <mergeCell ref="K728:L728"/>
    <mergeCell ref="M728:N728"/>
    <mergeCell ref="O728:P728"/>
    <mergeCell ref="Q728:R728"/>
    <mergeCell ref="S728:T728"/>
    <mergeCell ref="U728:V728"/>
    <mergeCell ref="W728:X728"/>
    <mergeCell ref="Y728:Z728"/>
    <mergeCell ref="AA728:AB728"/>
    <mergeCell ref="AC728:AD728"/>
    <mergeCell ref="AE728:AF728"/>
    <mergeCell ref="AG728:AH728"/>
    <mergeCell ref="AI728:AJ728"/>
    <mergeCell ref="AK728:AL728"/>
    <mergeCell ref="AM728:AN728"/>
    <mergeCell ref="AO728:AP728"/>
    <mergeCell ref="AQ728:AR728"/>
    <mergeCell ref="AS728:AT728"/>
    <mergeCell ref="AU728:AV728"/>
    <mergeCell ref="AW728:AX728"/>
    <mergeCell ref="AY728:AZ728"/>
    <mergeCell ref="BA728:BB728"/>
    <mergeCell ref="B731:C731"/>
    <mergeCell ref="D731:F731"/>
    <mergeCell ref="G731:H731"/>
    <mergeCell ref="K731:L731"/>
    <mergeCell ref="M731:N731"/>
    <mergeCell ref="O731:P731"/>
    <mergeCell ref="Q731:R731"/>
    <mergeCell ref="S731:T731"/>
    <mergeCell ref="U731:V731"/>
    <mergeCell ref="W731:X731"/>
    <mergeCell ref="Y731:Z731"/>
    <mergeCell ref="AA731:AB731"/>
    <mergeCell ref="AC731:AD731"/>
    <mergeCell ref="AE731:AF731"/>
    <mergeCell ref="AG731:AH731"/>
    <mergeCell ref="AI731:AJ731"/>
    <mergeCell ref="AW729:AX729"/>
    <mergeCell ref="AY729:AZ729"/>
    <mergeCell ref="BA729:BB729"/>
    <mergeCell ref="BC729:BD729"/>
    <mergeCell ref="BE729:BF729"/>
    <mergeCell ref="BG729:BH729"/>
    <mergeCell ref="BI729:BJ729"/>
    <mergeCell ref="BK729:BL729"/>
    <mergeCell ref="BM729:BN729"/>
    <mergeCell ref="BO729:BQ729"/>
    <mergeCell ref="BS729:BT729"/>
    <mergeCell ref="BU729:CA729"/>
    <mergeCell ref="CB729:CH729"/>
    <mergeCell ref="B730:C730"/>
    <mergeCell ref="D730:F730"/>
    <mergeCell ref="G730:H730"/>
    <mergeCell ref="K730:L730"/>
    <mergeCell ref="M730:N730"/>
    <mergeCell ref="O730:P730"/>
    <mergeCell ref="Q730:R730"/>
    <mergeCell ref="S730:T730"/>
    <mergeCell ref="U730:V730"/>
    <mergeCell ref="W730:X730"/>
    <mergeCell ref="Y730:Z730"/>
    <mergeCell ref="AA730:AB730"/>
    <mergeCell ref="AC730:AD730"/>
    <mergeCell ref="AE730:AF730"/>
    <mergeCell ref="AG730:AH730"/>
    <mergeCell ref="AI730:AJ730"/>
    <mergeCell ref="AK730:AL730"/>
    <mergeCell ref="AM730:AN730"/>
    <mergeCell ref="AO730:AP730"/>
    <mergeCell ref="AK731:AL731"/>
    <mergeCell ref="AM731:AN731"/>
    <mergeCell ref="AO731:AP731"/>
    <mergeCell ref="AQ731:AR731"/>
    <mergeCell ref="AS731:AT731"/>
    <mergeCell ref="AU731:AV731"/>
    <mergeCell ref="AW731:AX731"/>
    <mergeCell ref="AY731:AZ731"/>
    <mergeCell ref="BA731:BB731"/>
    <mergeCell ref="BC731:BD731"/>
    <mergeCell ref="BE731:BF731"/>
    <mergeCell ref="BG731:BH731"/>
    <mergeCell ref="BI731:BJ731"/>
    <mergeCell ref="BK731:BL731"/>
    <mergeCell ref="BM731:BN731"/>
    <mergeCell ref="BO731:BQ731"/>
    <mergeCell ref="BS731:BT731"/>
    <mergeCell ref="AQ730:AR730"/>
    <mergeCell ref="AS730:AT730"/>
    <mergeCell ref="AU730:AV730"/>
    <mergeCell ref="AW730:AX730"/>
    <mergeCell ref="AY730:AZ730"/>
    <mergeCell ref="BA730:BB730"/>
    <mergeCell ref="BC730:BD730"/>
    <mergeCell ref="BE730:BF730"/>
    <mergeCell ref="BG730:BH730"/>
    <mergeCell ref="BI730:BJ730"/>
    <mergeCell ref="BK730:BL730"/>
    <mergeCell ref="BM730:BN730"/>
    <mergeCell ref="BO730:BQ730"/>
    <mergeCell ref="BS730:BT730"/>
    <mergeCell ref="BU730:CA730"/>
    <mergeCell ref="CB730:CH730"/>
    <mergeCell ref="BM732:BN732"/>
    <mergeCell ref="BO732:BQ732"/>
    <mergeCell ref="BS732:BT732"/>
    <mergeCell ref="BU732:CA732"/>
    <mergeCell ref="CB732:CH732"/>
    <mergeCell ref="B733:C733"/>
    <mergeCell ref="D733:F733"/>
    <mergeCell ref="G733:H733"/>
    <mergeCell ref="K733:L733"/>
    <mergeCell ref="M733:N733"/>
    <mergeCell ref="O733:P733"/>
    <mergeCell ref="Q733:R733"/>
    <mergeCell ref="S733:T733"/>
    <mergeCell ref="U733:V733"/>
    <mergeCell ref="W733:X733"/>
    <mergeCell ref="Y733:Z733"/>
    <mergeCell ref="AA733:AB733"/>
    <mergeCell ref="AC733:AD733"/>
    <mergeCell ref="AE733:AF733"/>
    <mergeCell ref="AG733:AH733"/>
    <mergeCell ref="AI733:AJ733"/>
    <mergeCell ref="AK733:AL733"/>
    <mergeCell ref="AM733:AN733"/>
    <mergeCell ref="AO733:AP733"/>
    <mergeCell ref="AQ733:AR733"/>
    <mergeCell ref="AS733:AT733"/>
    <mergeCell ref="AU733:AV733"/>
    <mergeCell ref="AW733:AX733"/>
    <mergeCell ref="AY733:AZ733"/>
    <mergeCell ref="BA733:BB733"/>
    <mergeCell ref="BC733:BD733"/>
    <mergeCell ref="BE733:BF733"/>
    <mergeCell ref="BU731:CA731"/>
    <mergeCell ref="CB731:CH731"/>
    <mergeCell ref="B732:C732"/>
    <mergeCell ref="D732:F732"/>
    <mergeCell ref="G732:H732"/>
    <mergeCell ref="K732:L732"/>
    <mergeCell ref="M732:N732"/>
    <mergeCell ref="O732:P732"/>
    <mergeCell ref="Q732:R732"/>
    <mergeCell ref="S732:T732"/>
    <mergeCell ref="U732:V732"/>
    <mergeCell ref="W732:X732"/>
    <mergeCell ref="Y732:Z732"/>
    <mergeCell ref="AA732:AB732"/>
    <mergeCell ref="AC732:AD732"/>
    <mergeCell ref="AE732:AF732"/>
    <mergeCell ref="AG732:AH732"/>
    <mergeCell ref="AI732:AJ732"/>
    <mergeCell ref="AK732:AL732"/>
    <mergeCell ref="AM732:AN732"/>
    <mergeCell ref="AO732:AP732"/>
    <mergeCell ref="AQ732:AR732"/>
    <mergeCell ref="AS732:AT732"/>
    <mergeCell ref="AU732:AV732"/>
    <mergeCell ref="AW732:AX732"/>
    <mergeCell ref="AY732:AZ732"/>
    <mergeCell ref="BA732:BB732"/>
    <mergeCell ref="BC732:BD732"/>
    <mergeCell ref="BE732:BF732"/>
    <mergeCell ref="BG732:BH732"/>
    <mergeCell ref="BI732:BJ732"/>
    <mergeCell ref="BK732:BL732"/>
    <mergeCell ref="BA734:BB734"/>
    <mergeCell ref="BC734:BD734"/>
    <mergeCell ref="BE734:BF734"/>
    <mergeCell ref="BG734:BH734"/>
    <mergeCell ref="BI734:BJ734"/>
    <mergeCell ref="BK734:BL734"/>
    <mergeCell ref="BM734:BN734"/>
    <mergeCell ref="BO734:BQ734"/>
    <mergeCell ref="BS734:BT734"/>
    <mergeCell ref="BU734:CA734"/>
    <mergeCell ref="CB734:CH734"/>
    <mergeCell ref="B735:C735"/>
    <mergeCell ref="D735:F735"/>
    <mergeCell ref="G735:H735"/>
    <mergeCell ref="K735:L735"/>
    <mergeCell ref="M735:N735"/>
    <mergeCell ref="O735:P735"/>
    <mergeCell ref="Q735:R735"/>
    <mergeCell ref="S735:T735"/>
    <mergeCell ref="U735:V735"/>
    <mergeCell ref="W735:X735"/>
    <mergeCell ref="Y735:Z735"/>
    <mergeCell ref="AA735:AB735"/>
    <mergeCell ref="AC735:AD735"/>
    <mergeCell ref="AE735:AF735"/>
    <mergeCell ref="AG735:AH735"/>
    <mergeCell ref="AI735:AJ735"/>
    <mergeCell ref="AK735:AL735"/>
    <mergeCell ref="AM735:AN735"/>
    <mergeCell ref="AO735:AP735"/>
    <mergeCell ref="AQ735:AR735"/>
    <mergeCell ref="AS735:AT735"/>
    <mergeCell ref="BG733:BH733"/>
    <mergeCell ref="BI733:BJ733"/>
    <mergeCell ref="BK733:BL733"/>
    <mergeCell ref="BM733:BN733"/>
    <mergeCell ref="BO733:BQ733"/>
    <mergeCell ref="BS733:BT733"/>
    <mergeCell ref="BU733:CA733"/>
    <mergeCell ref="CB733:CH733"/>
    <mergeCell ref="B734:C734"/>
    <mergeCell ref="D734:F734"/>
    <mergeCell ref="G734:H734"/>
    <mergeCell ref="K734:L734"/>
    <mergeCell ref="M734:N734"/>
    <mergeCell ref="O734:P734"/>
    <mergeCell ref="Q734:R734"/>
    <mergeCell ref="S734:T734"/>
    <mergeCell ref="U734:V734"/>
    <mergeCell ref="W734:X734"/>
    <mergeCell ref="Y734:Z734"/>
    <mergeCell ref="AA734:AB734"/>
    <mergeCell ref="AC734:AD734"/>
    <mergeCell ref="AE734:AF734"/>
    <mergeCell ref="AG734:AH734"/>
    <mergeCell ref="AI734:AJ734"/>
    <mergeCell ref="AK734:AL734"/>
    <mergeCell ref="AM734:AN734"/>
    <mergeCell ref="AO734:AP734"/>
    <mergeCell ref="AQ734:AR734"/>
    <mergeCell ref="AS734:AT734"/>
    <mergeCell ref="AU734:AV734"/>
    <mergeCell ref="AW734:AX734"/>
    <mergeCell ref="AY734:AZ734"/>
    <mergeCell ref="AO736:AP736"/>
    <mergeCell ref="AQ736:AR736"/>
    <mergeCell ref="AS736:AT736"/>
    <mergeCell ref="AU736:AV736"/>
    <mergeCell ref="AW736:AX736"/>
    <mergeCell ref="AY736:AZ736"/>
    <mergeCell ref="BA736:BB736"/>
    <mergeCell ref="BC736:BD736"/>
    <mergeCell ref="BE736:BF736"/>
    <mergeCell ref="BG736:BH736"/>
    <mergeCell ref="BI736:BJ736"/>
    <mergeCell ref="BK736:BL736"/>
    <mergeCell ref="BM736:BN736"/>
    <mergeCell ref="BO736:BQ736"/>
    <mergeCell ref="BS736:BT736"/>
    <mergeCell ref="BU736:CA736"/>
    <mergeCell ref="CB736:CH736"/>
    <mergeCell ref="AU735:AV735"/>
    <mergeCell ref="AW735:AX735"/>
    <mergeCell ref="AY735:AZ735"/>
    <mergeCell ref="BA735:BB735"/>
    <mergeCell ref="BC735:BD735"/>
    <mergeCell ref="BE735:BF735"/>
    <mergeCell ref="BG735:BH735"/>
    <mergeCell ref="BI735:BJ735"/>
    <mergeCell ref="BK735:BL735"/>
    <mergeCell ref="BM735:BN735"/>
    <mergeCell ref="BO735:BQ735"/>
    <mergeCell ref="BS735:BT735"/>
    <mergeCell ref="BU735:CA735"/>
    <mergeCell ref="CB735:CH735"/>
    <mergeCell ref="B736:C736"/>
    <mergeCell ref="D736:F736"/>
    <mergeCell ref="G736:H736"/>
    <mergeCell ref="K736:L736"/>
    <mergeCell ref="M736:N736"/>
    <mergeCell ref="O736:P736"/>
    <mergeCell ref="Q736:R736"/>
    <mergeCell ref="S736:T736"/>
    <mergeCell ref="U736:V736"/>
    <mergeCell ref="W736:X736"/>
    <mergeCell ref="Y736:Z736"/>
    <mergeCell ref="AA736:AB736"/>
    <mergeCell ref="AC736:AD736"/>
    <mergeCell ref="AE736:AF736"/>
    <mergeCell ref="AG736:AH736"/>
    <mergeCell ref="AI736:AJ736"/>
    <mergeCell ref="AK736:AL736"/>
    <mergeCell ref="AM736:AN736"/>
    <mergeCell ref="AM737:AN737"/>
    <mergeCell ref="AO737:AP737"/>
    <mergeCell ref="AQ737:AR737"/>
    <mergeCell ref="AS737:AT737"/>
    <mergeCell ref="AU737:AV737"/>
    <mergeCell ref="AW737:AX737"/>
    <mergeCell ref="AY737:AZ737"/>
    <mergeCell ref="BA737:BB737"/>
    <mergeCell ref="BC737:BD737"/>
    <mergeCell ref="BE737:BF737"/>
    <mergeCell ref="BG737:BH737"/>
    <mergeCell ref="BI737:BJ737"/>
    <mergeCell ref="BK737:BL737"/>
    <mergeCell ref="BM737:BN737"/>
    <mergeCell ref="BO737:BQ737"/>
    <mergeCell ref="BS737:BT737"/>
    <mergeCell ref="BU737:CA737"/>
    <mergeCell ref="B737:C737"/>
    <mergeCell ref="D737:F737"/>
    <mergeCell ref="G737:H737"/>
    <mergeCell ref="K737:L737"/>
    <mergeCell ref="M737:N737"/>
    <mergeCell ref="O737:P737"/>
    <mergeCell ref="Q737:R737"/>
    <mergeCell ref="S737:T737"/>
    <mergeCell ref="U737:V737"/>
    <mergeCell ref="W737:X737"/>
    <mergeCell ref="Y737:Z737"/>
    <mergeCell ref="AA737:AB737"/>
    <mergeCell ref="AC737:AD737"/>
    <mergeCell ref="AE737:AF737"/>
    <mergeCell ref="AG737:AH737"/>
    <mergeCell ref="AI737:AJ737"/>
    <mergeCell ref="AK737:AL737"/>
    <mergeCell ref="BO738:BQ738"/>
    <mergeCell ref="BS738:BT738"/>
    <mergeCell ref="BU738:CA738"/>
    <mergeCell ref="CB738:CH738"/>
    <mergeCell ref="B739:C739"/>
    <mergeCell ref="D739:F739"/>
    <mergeCell ref="G739:H739"/>
    <mergeCell ref="K739:L739"/>
    <mergeCell ref="M739:N739"/>
    <mergeCell ref="O739:P739"/>
    <mergeCell ref="Q739:R739"/>
    <mergeCell ref="S739:T739"/>
    <mergeCell ref="U739:V739"/>
    <mergeCell ref="W739:X739"/>
    <mergeCell ref="Y739:Z739"/>
    <mergeCell ref="AA739:AB739"/>
    <mergeCell ref="AC739:AD739"/>
    <mergeCell ref="AE739:AF739"/>
    <mergeCell ref="AG739:AH739"/>
    <mergeCell ref="AI739:AJ739"/>
    <mergeCell ref="AK739:AL739"/>
    <mergeCell ref="AM739:AN739"/>
    <mergeCell ref="AO739:AP739"/>
    <mergeCell ref="AQ739:AR739"/>
    <mergeCell ref="AS739:AT739"/>
    <mergeCell ref="AU739:AV739"/>
    <mergeCell ref="AW739:AX739"/>
    <mergeCell ref="AY739:AZ739"/>
    <mergeCell ref="BA739:BB739"/>
    <mergeCell ref="BC739:BD739"/>
    <mergeCell ref="BE739:BF739"/>
    <mergeCell ref="BG739:BH739"/>
    <mergeCell ref="CB737:CH737"/>
    <mergeCell ref="B738:C738"/>
    <mergeCell ref="D738:F738"/>
    <mergeCell ref="G738:H738"/>
    <mergeCell ref="K738:L738"/>
    <mergeCell ref="M738:N738"/>
    <mergeCell ref="O738:P738"/>
    <mergeCell ref="Q738:R738"/>
    <mergeCell ref="S738:T738"/>
    <mergeCell ref="U738:V738"/>
    <mergeCell ref="W738:X738"/>
    <mergeCell ref="Y738:Z738"/>
    <mergeCell ref="AA738:AB738"/>
    <mergeCell ref="AC738:AD738"/>
    <mergeCell ref="AE738:AF738"/>
    <mergeCell ref="AG738:AH738"/>
    <mergeCell ref="AI738:AJ738"/>
    <mergeCell ref="AK738:AL738"/>
    <mergeCell ref="AM738:AN738"/>
    <mergeCell ref="AO738:AP738"/>
    <mergeCell ref="AQ738:AR738"/>
    <mergeCell ref="AS738:AT738"/>
    <mergeCell ref="AU738:AV738"/>
    <mergeCell ref="AW738:AX738"/>
    <mergeCell ref="AY738:AZ738"/>
    <mergeCell ref="BA738:BB738"/>
    <mergeCell ref="BC738:BD738"/>
    <mergeCell ref="BE738:BF738"/>
    <mergeCell ref="BG738:BH738"/>
    <mergeCell ref="BI738:BJ738"/>
    <mergeCell ref="BK738:BL738"/>
    <mergeCell ref="BM738:BN738"/>
    <mergeCell ref="BC740:BD740"/>
    <mergeCell ref="BE740:BF740"/>
    <mergeCell ref="BG740:BH740"/>
    <mergeCell ref="BI740:BJ740"/>
    <mergeCell ref="BK740:BL740"/>
    <mergeCell ref="BM740:BN740"/>
    <mergeCell ref="BO740:BQ740"/>
    <mergeCell ref="BS740:BT740"/>
    <mergeCell ref="BU740:CA740"/>
    <mergeCell ref="CB740:CH740"/>
    <mergeCell ref="B741:C741"/>
    <mergeCell ref="D741:F741"/>
    <mergeCell ref="G741:H741"/>
    <mergeCell ref="K741:L741"/>
    <mergeCell ref="M741:N741"/>
    <mergeCell ref="O741:P741"/>
    <mergeCell ref="Q741:R741"/>
    <mergeCell ref="S741:T741"/>
    <mergeCell ref="U741:V741"/>
    <mergeCell ref="W741:X741"/>
    <mergeCell ref="Y741:Z741"/>
    <mergeCell ref="AA741:AB741"/>
    <mergeCell ref="AC741:AD741"/>
    <mergeCell ref="AE741:AF741"/>
    <mergeCell ref="AG741:AH741"/>
    <mergeCell ref="AI741:AJ741"/>
    <mergeCell ref="AK741:AL741"/>
    <mergeCell ref="AM741:AN741"/>
    <mergeCell ref="AO741:AP741"/>
    <mergeCell ref="AQ741:AR741"/>
    <mergeCell ref="AS741:AT741"/>
    <mergeCell ref="AU741:AV741"/>
    <mergeCell ref="BI739:BJ739"/>
    <mergeCell ref="BK739:BL739"/>
    <mergeCell ref="BM739:BN739"/>
    <mergeCell ref="BO739:BQ739"/>
    <mergeCell ref="BS739:BT739"/>
    <mergeCell ref="BU739:CA739"/>
    <mergeCell ref="CB739:CH739"/>
    <mergeCell ref="B740:C740"/>
    <mergeCell ref="D740:F740"/>
    <mergeCell ref="G740:H740"/>
    <mergeCell ref="K740:L740"/>
    <mergeCell ref="M740:N740"/>
    <mergeCell ref="O740:P740"/>
    <mergeCell ref="Q740:R740"/>
    <mergeCell ref="S740:T740"/>
    <mergeCell ref="U740:V740"/>
    <mergeCell ref="W740:X740"/>
    <mergeCell ref="Y740:Z740"/>
    <mergeCell ref="AA740:AB740"/>
    <mergeCell ref="AC740:AD740"/>
    <mergeCell ref="AE740:AF740"/>
    <mergeCell ref="AG740:AH740"/>
    <mergeCell ref="AI740:AJ740"/>
    <mergeCell ref="AK740:AL740"/>
    <mergeCell ref="AM740:AN740"/>
    <mergeCell ref="AO740:AP740"/>
    <mergeCell ref="AQ740:AR740"/>
    <mergeCell ref="AS740:AT740"/>
    <mergeCell ref="AU740:AV740"/>
    <mergeCell ref="AW740:AX740"/>
    <mergeCell ref="AY740:AZ740"/>
    <mergeCell ref="BA740:BB740"/>
    <mergeCell ref="B743:C743"/>
    <mergeCell ref="D743:F743"/>
    <mergeCell ref="G743:H743"/>
    <mergeCell ref="K743:L743"/>
    <mergeCell ref="M743:N743"/>
    <mergeCell ref="O743:P743"/>
    <mergeCell ref="Q743:R743"/>
    <mergeCell ref="S743:T743"/>
    <mergeCell ref="U743:V743"/>
    <mergeCell ref="W743:X743"/>
    <mergeCell ref="Y743:Z743"/>
    <mergeCell ref="AA743:AB743"/>
    <mergeCell ref="AC743:AD743"/>
    <mergeCell ref="AE743:AF743"/>
    <mergeCell ref="AG743:AH743"/>
    <mergeCell ref="AI743:AJ743"/>
    <mergeCell ref="AW741:AX741"/>
    <mergeCell ref="AY741:AZ741"/>
    <mergeCell ref="BA741:BB741"/>
    <mergeCell ref="BC741:BD741"/>
    <mergeCell ref="BE741:BF741"/>
    <mergeCell ref="BG741:BH741"/>
    <mergeCell ref="BI741:BJ741"/>
    <mergeCell ref="BK741:BL741"/>
    <mergeCell ref="BM741:BN741"/>
    <mergeCell ref="BO741:BQ741"/>
    <mergeCell ref="BS741:BT741"/>
    <mergeCell ref="BU741:CA741"/>
    <mergeCell ref="CB741:CH741"/>
    <mergeCell ref="B742:C742"/>
    <mergeCell ref="D742:F742"/>
    <mergeCell ref="G742:H742"/>
    <mergeCell ref="K742:L742"/>
    <mergeCell ref="M742:N742"/>
    <mergeCell ref="O742:P742"/>
    <mergeCell ref="Q742:R742"/>
    <mergeCell ref="S742:T742"/>
    <mergeCell ref="U742:V742"/>
    <mergeCell ref="W742:X742"/>
    <mergeCell ref="Y742:Z742"/>
    <mergeCell ref="AA742:AB742"/>
    <mergeCell ref="AC742:AD742"/>
    <mergeCell ref="AE742:AF742"/>
    <mergeCell ref="AG742:AH742"/>
    <mergeCell ref="AI742:AJ742"/>
    <mergeCell ref="AK742:AL742"/>
    <mergeCell ref="AM742:AN742"/>
    <mergeCell ref="AO742:AP742"/>
    <mergeCell ref="AK743:AL743"/>
    <mergeCell ref="AM743:AN743"/>
    <mergeCell ref="AO743:AP743"/>
    <mergeCell ref="AQ743:AR743"/>
    <mergeCell ref="AS743:AT743"/>
    <mergeCell ref="AU743:AV743"/>
    <mergeCell ref="AW743:AX743"/>
    <mergeCell ref="AY743:AZ743"/>
    <mergeCell ref="BA743:BB743"/>
    <mergeCell ref="BC743:BD743"/>
    <mergeCell ref="BE743:BF743"/>
    <mergeCell ref="BG743:BH743"/>
    <mergeCell ref="BI743:BJ743"/>
    <mergeCell ref="BK743:BL743"/>
    <mergeCell ref="BM743:BN743"/>
    <mergeCell ref="BO743:BQ743"/>
    <mergeCell ref="BS743:BT743"/>
    <mergeCell ref="AQ742:AR742"/>
    <mergeCell ref="AS742:AT742"/>
    <mergeCell ref="AU742:AV742"/>
    <mergeCell ref="AW742:AX742"/>
    <mergeCell ref="AY742:AZ742"/>
    <mergeCell ref="BA742:BB742"/>
    <mergeCell ref="BC742:BD742"/>
    <mergeCell ref="BE742:BF742"/>
    <mergeCell ref="BG742:BH742"/>
    <mergeCell ref="BI742:BJ742"/>
    <mergeCell ref="BK742:BL742"/>
    <mergeCell ref="BM742:BN742"/>
    <mergeCell ref="BO742:BQ742"/>
    <mergeCell ref="BS742:BT742"/>
    <mergeCell ref="BU742:CA742"/>
    <mergeCell ref="CB742:CH742"/>
    <mergeCell ref="BM744:BN744"/>
    <mergeCell ref="BO744:BQ744"/>
    <mergeCell ref="BS744:BT744"/>
    <mergeCell ref="BU744:CA744"/>
    <mergeCell ref="CB744:CH744"/>
    <mergeCell ref="B745:C745"/>
    <mergeCell ref="D745:F745"/>
    <mergeCell ref="G745:H745"/>
    <mergeCell ref="K745:L745"/>
    <mergeCell ref="M745:N745"/>
    <mergeCell ref="O745:P745"/>
    <mergeCell ref="Q745:R745"/>
    <mergeCell ref="S745:T745"/>
    <mergeCell ref="U745:V745"/>
    <mergeCell ref="W745:X745"/>
    <mergeCell ref="Y745:Z745"/>
    <mergeCell ref="AA745:AB745"/>
    <mergeCell ref="AC745:AD745"/>
    <mergeCell ref="AE745:AF745"/>
    <mergeCell ref="AG745:AH745"/>
    <mergeCell ref="AI745:AJ745"/>
    <mergeCell ref="AK745:AL745"/>
    <mergeCell ref="AM745:AN745"/>
    <mergeCell ref="AO745:AP745"/>
    <mergeCell ref="AQ745:AR745"/>
    <mergeCell ref="AS745:AT745"/>
    <mergeCell ref="AU745:AV745"/>
    <mergeCell ref="AW745:AX745"/>
    <mergeCell ref="AY745:AZ745"/>
    <mergeCell ref="BA745:BB745"/>
    <mergeCell ref="BC745:BD745"/>
    <mergeCell ref="BE745:BF745"/>
    <mergeCell ref="BU743:CA743"/>
    <mergeCell ref="CB743:CH743"/>
    <mergeCell ref="B744:C744"/>
    <mergeCell ref="D744:F744"/>
    <mergeCell ref="G744:H744"/>
    <mergeCell ref="K744:L744"/>
    <mergeCell ref="M744:N744"/>
    <mergeCell ref="O744:P744"/>
    <mergeCell ref="Q744:R744"/>
    <mergeCell ref="S744:T744"/>
    <mergeCell ref="U744:V744"/>
    <mergeCell ref="W744:X744"/>
    <mergeCell ref="Y744:Z744"/>
    <mergeCell ref="AA744:AB744"/>
    <mergeCell ref="AC744:AD744"/>
    <mergeCell ref="AE744:AF744"/>
    <mergeCell ref="AG744:AH744"/>
    <mergeCell ref="AI744:AJ744"/>
    <mergeCell ref="AK744:AL744"/>
    <mergeCell ref="AM744:AN744"/>
    <mergeCell ref="AO744:AP744"/>
    <mergeCell ref="AQ744:AR744"/>
    <mergeCell ref="AS744:AT744"/>
    <mergeCell ref="AU744:AV744"/>
    <mergeCell ref="AW744:AX744"/>
    <mergeCell ref="AY744:AZ744"/>
    <mergeCell ref="BA744:BB744"/>
    <mergeCell ref="BC744:BD744"/>
    <mergeCell ref="BE744:BF744"/>
    <mergeCell ref="BG744:BH744"/>
    <mergeCell ref="BI744:BJ744"/>
    <mergeCell ref="BK744:BL744"/>
    <mergeCell ref="BA746:BB746"/>
    <mergeCell ref="BC746:BD746"/>
    <mergeCell ref="BE746:BF746"/>
    <mergeCell ref="BG746:BH746"/>
    <mergeCell ref="BI746:BJ746"/>
    <mergeCell ref="BK746:BL746"/>
    <mergeCell ref="BM746:BN746"/>
    <mergeCell ref="BO746:BQ746"/>
    <mergeCell ref="BS746:BT746"/>
    <mergeCell ref="BU746:CA746"/>
    <mergeCell ref="CB746:CH746"/>
    <mergeCell ref="B747:C747"/>
    <mergeCell ref="D747:F747"/>
    <mergeCell ref="G747:H747"/>
    <mergeCell ref="K747:L747"/>
    <mergeCell ref="M747:N747"/>
    <mergeCell ref="O747:P747"/>
    <mergeCell ref="Q747:R747"/>
    <mergeCell ref="S747:T747"/>
    <mergeCell ref="U747:V747"/>
    <mergeCell ref="W747:X747"/>
    <mergeCell ref="Y747:Z747"/>
    <mergeCell ref="AA747:AB747"/>
    <mergeCell ref="AC747:AD747"/>
    <mergeCell ref="AE747:AF747"/>
    <mergeCell ref="AG747:AH747"/>
    <mergeCell ref="AI747:AJ747"/>
    <mergeCell ref="AK747:AL747"/>
    <mergeCell ref="AM747:AN747"/>
    <mergeCell ref="AO747:AP747"/>
    <mergeCell ref="AQ747:AR747"/>
    <mergeCell ref="AS747:AT747"/>
    <mergeCell ref="BG745:BH745"/>
    <mergeCell ref="BI745:BJ745"/>
    <mergeCell ref="BK745:BL745"/>
    <mergeCell ref="BM745:BN745"/>
    <mergeCell ref="BO745:BQ745"/>
    <mergeCell ref="BS745:BT745"/>
    <mergeCell ref="BU745:CA745"/>
    <mergeCell ref="CB745:CH745"/>
    <mergeCell ref="B746:C746"/>
    <mergeCell ref="D746:F746"/>
    <mergeCell ref="G746:H746"/>
    <mergeCell ref="K746:L746"/>
    <mergeCell ref="M746:N746"/>
    <mergeCell ref="O746:P746"/>
    <mergeCell ref="Q746:R746"/>
    <mergeCell ref="S746:T746"/>
    <mergeCell ref="U746:V746"/>
    <mergeCell ref="W746:X746"/>
    <mergeCell ref="Y746:Z746"/>
    <mergeCell ref="AA746:AB746"/>
    <mergeCell ref="AC746:AD746"/>
    <mergeCell ref="AE746:AF746"/>
    <mergeCell ref="AG746:AH746"/>
    <mergeCell ref="AI746:AJ746"/>
    <mergeCell ref="AK746:AL746"/>
    <mergeCell ref="AM746:AN746"/>
    <mergeCell ref="AO746:AP746"/>
    <mergeCell ref="AQ746:AR746"/>
    <mergeCell ref="AS746:AT746"/>
    <mergeCell ref="AU746:AV746"/>
    <mergeCell ref="AW746:AX746"/>
    <mergeCell ref="AY746:AZ746"/>
    <mergeCell ref="AO748:AP748"/>
    <mergeCell ref="AQ748:AR748"/>
    <mergeCell ref="AS748:AT748"/>
    <mergeCell ref="AU748:AV748"/>
    <mergeCell ref="AW748:AX748"/>
    <mergeCell ref="AY748:AZ748"/>
    <mergeCell ref="BA748:BB748"/>
    <mergeCell ref="BC748:BD748"/>
    <mergeCell ref="BE748:BF748"/>
    <mergeCell ref="BG748:BH748"/>
    <mergeCell ref="BI748:BJ748"/>
    <mergeCell ref="BK748:BL748"/>
    <mergeCell ref="BM748:BN748"/>
    <mergeCell ref="BO748:BQ748"/>
    <mergeCell ref="BS748:BT748"/>
    <mergeCell ref="BU748:CA748"/>
    <mergeCell ref="CB748:CH748"/>
    <mergeCell ref="AU747:AV747"/>
    <mergeCell ref="AW747:AX747"/>
    <mergeCell ref="AY747:AZ747"/>
    <mergeCell ref="BA747:BB747"/>
    <mergeCell ref="BC747:BD747"/>
    <mergeCell ref="BE747:BF747"/>
    <mergeCell ref="BG747:BH747"/>
    <mergeCell ref="BI747:BJ747"/>
    <mergeCell ref="BK747:BL747"/>
    <mergeCell ref="BM747:BN747"/>
    <mergeCell ref="BO747:BQ747"/>
    <mergeCell ref="BS747:BT747"/>
    <mergeCell ref="BU747:CA747"/>
    <mergeCell ref="CB747:CH747"/>
    <mergeCell ref="B748:C748"/>
    <mergeCell ref="D748:F748"/>
    <mergeCell ref="G748:H748"/>
    <mergeCell ref="K748:L748"/>
    <mergeCell ref="M748:N748"/>
    <mergeCell ref="O748:P748"/>
    <mergeCell ref="Q748:R748"/>
    <mergeCell ref="S748:T748"/>
    <mergeCell ref="U748:V748"/>
    <mergeCell ref="W748:X748"/>
    <mergeCell ref="Y748:Z748"/>
    <mergeCell ref="AA748:AB748"/>
    <mergeCell ref="AC748:AD748"/>
    <mergeCell ref="AE748:AF748"/>
    <mergeCell ref="AG748:AH748"/>
    <mergeCell ref="AI748:AJ748"/>
    <mergeCell ref="AK748:AL748"/>
    <mergeCell ref="AM748:AN748"/>
    <mergeCell ref="AM749:AN749"/>
    <mergeCell ref="AO749:AP749"/>
    <mergeCell ref="AQ749:AR749"/>
    <mergeCell ref="AS749:AT749"/>
    <mergeCell ref="AU749:AV749"/>
    <mergeCell ref="AW749:AX749"/>
    <mergeCell ref="AY749:AZ749"/>
    <mergeCell ref="BA749:BB749"/>
    <mergeCell ref="BC749:BD749"/>
    <mergeCell ref="BE749:BF749"/>
    <mergeCell ref="BG749:BH749"/>
    <mergeCell ref="BI749:BJ749"/>
    <mergeCell ref="BK749:BL749"/>
    <mergeCell ref="BM749:BN749"/>
    <mergeCell ref="BO749:BQ749"/>
    <mergeCell ref="BS749:BT749"/>
    <mergeCell ref="BU749:CA749"/>
    <mergeCell ref="B749:C749"/>
    <mergeCell ref="D749:F749"/>
    <mergeCell ref="G749:H749"/>
    <mergeCell ref="K749:L749"/>
    <mergeCell ref="M749:N749"/>
    <mergeCell ref="O749:P749"/>
    <mergeCell ref="Q749:R749"/>
    <mergeCell ref="S749:T749"/>
    <mergeCell ref="U749:V749"/>
    <mergeCell ref="W749:X749"/>
    <mergeCell ref="Y749:Z749"/>
    <mergeCell ref="AA749:AB749"/>
    <mergeCell ref="AC749:AD749"/>
    <mergeCell ref="AE749:AF749"/>
    <mergeCell ref="AG749:AH749"/>
    <mergeCell ref="AI749:AJ749"/>
    <mergeCell ref="AK749:AL749"/>
    <mergeCell ref="BO750:BQ750"/>
    <mergeCell ref="BS750:BT750"/>
    <mergeCell ref="BU750:CA750"/>
    <mergeCell ref="CB750:CH750"/>
    <mergeCell ref="B751:C751"/>
    <mergeCell ref="D751:F751"/>
    <mergeCell ref="G751:H751"/>
    <mergeCell ref="K751:L751"/>
    <mergeCell ref="M751:N751"/>
    <mergeCell ref="O751:P751"/>
    <mergeCell ref="Q751:R751"/>
    <mergeCell ref="S751:T751"/>
    <mergeCell ref="U751:V751"/>
    <mergeCell ref="W751:X751"/>
    <mergeCell ref="Y751:Z751"/>
    <mergeCell ref="AA751:AB751"/>
    <mergeCell ref="AC751:AD751"/>
    <mergeCell ref="AE751:AF751"/>
    <mergeCell ref="AG751:AH751"/>
    <mergeCell ref="AI751:AJ751"/>
    <mergeCell ref="AK751:AL751"/>
    <mergeCell ref="AM751:AN751"/>
    <mergeCell ref="AO751:AP751"/>
    <mergeCell ref="AQ751:AR751"/>
    <mergeCell ref="AS751:AT751"/>
    <mergeCell ref="AU751:AV751"/>
    <mergeCell ref="AW751:AX751"/>
    <mergeCell ref="AY751:AZ751"/>
    <mergeCell ref="BA751:BB751"/>
    <mergeCell ref="BC751:BD751"/>
    <mergeCell ref="BE751:BF751"/>
    <mergeCell ref="BG751:BH751"/>
    <mergeCell ref="CB749:CH749"/>
    <mergeCell ref="B750:C750"/>
    <mergeCell ref="D750:F750"/>
    <mergeCell ref="G750:H750"/>
    <mergeCell ref="K750:L750"/>
    <mergeCell ref="M750:N750"/>
    <mergeCell ref="O750:P750"/>
    <mergeCell ref="Q750:R750"/>
    <mergeCell ref="S750:T750"/>
    <mergeCell ref="U750:V750"/>
    <mergeCell ref="W750:X750"/>
    <mergeCell ref="Y750:Z750"/>
    <mergeCell ref="AA750:AB750"/>
    <mergeCell ref="AC750:AD750"/>
    <mergeCell ref="AE750:AF750"/>
    <mergeCell ref="AG750:AH750"/>
    <mergeCell ref="AI750:AJ750"/>
    <mergeCell ref="AK750:AL750"/>
    <mergeCell ref="AM750:AN750"/>
    <mergeCell ref="AO750:AP750"/>
    <mergeCell ref="AQ750:AR750"/>
    <mergeCell ref="AS750:AT750"/>
    <mergeCell ref="AU750:AV750"/>
    <mergeCell ref="AW750:AX750"/>
    <mergeCell ref="AY750:AZ750"/>
    <mergeCell ref="BA750:BB750"/>
    <mergeCell ref="BC750:BD750"/>
    <mergeCell ref="BE750:BF750"/>
    <mergeCell ref="BG750:BH750"/>
    <mergeCell ref="BI750:BJ750"/>
    <mergeCell ref="BK750:BL750"/>
    <mergeCell ref="BM750:BN750"/>
    <mergeCell ref="BC752:BD752"/>
    <mergeCell ref="BE752:BF752"/>
    <mergeCell ref="BG752:BH752"/>
    <mergeCell ref="BI752:BJ752"/>
    <mergeCell ref="BK752:BL752"/>
    <mergeCell ref="BM752:BN752"/>
    <mergeCell ref="BO752:BQ752"/>
    <mergeCell ref="BS752:BT752"/>
    <mergeCell ref="BU752:CA752"/>
    <mergeCell ref="CB752:CH752"/>
    <mergeCell ref="B753:C753"/>
    <mergeCell ref="D753:F753"/>
    <mergeCell ref="G753:H753"/>
    <mergeCell ref="K753:L753"/>
    <mergeCell ref="M753:N753"/>
    <mergeCell ref="O753:P753"/>
    <mergeCell ref="Q753:R753"/>
    <mergeCell ref="S753:T753"/>
    <mergeCell ref="U753:V753"/>
    <mergeCell ref="W753:X753"/>
    <mergeCell ref="Y753:Z753"/>
    <mergeCell ref="AA753:AB753"/>
    <mergeCell ref="AC753:AD753"/>
    <mergeCell ref="AE753:AF753"/>
    <mergeCell ref="AG753:AH753"/>
    <mergeCell ref="AI753:AJ753"/>
    <mergeCell ref="AK753:AL753"/>
    <mergeCell ref="AM753:AN753"/>
    <mergeCell ref="AO753:AP753"/>
    <mergeCell ref="AQ753:AR753"/>
    <mergeCell ref="AS753:AT753"/>
    <mergeCell ref="AU753:AV753"/>
    <mergeCell ref="BI751:BJ751"/>
    <mergeCell ref="BK751:BL751"/>
    <mergeCell ref="BM751:BN751"/>
    <mergeCell ref="BO751:BQ751"/>
    <mergeCell ref="BS751:BT751"/>
    <mergeCell ref="BU751:CA751"/>
    <mergeCell ref="CB751:CH751"/>
    <mergeCell ref="B752:C752"/>
    <mergeCell ref="D752:F752"/>
    <mergeCell ref="G752:H752"/>
    <mergeCell ref="K752:L752"/>
    <mergeCell ref="M752:N752"/>
    <mergeCell ref="O752:P752"/>
    <mergeCell ref="Q752:R752"/>
    <mergeCell ref="S752:T752"/>
    <mergeCell ref="U752:V752"/>
    <mergeCell ref="W752:X752"/>
    <mergeCell ref="Y752:Z752"/>
    <mergeCell ref="AA752:AB752"/>
    <mergeCell ref="AC752:AD752"/>
    <mergeCell ref="AE752:AF752"/>
    <mergeCell ref="AG752:AH752"/>
    <mergeCell ref="AI752:AJ752"/>
    <mergeCell ref="AK752:AL752"/>
    <mergeCell ref="AM752:AN752"/>
    <mergeCell ref="AO752:AP752"/>
    <mergeCell ref="AQ752:AR752"/>
    <mergeCell ref="AS752:AT752"/>
    <mergeCell ref="AU752:AV752"/>
    <mergeCell ref="AW752:AX752"/>
    <mergeCell ref="AY752:AZ752"/>
    <mergeCell ref="BA752:BB752"/>
    <mergeCell ref="B755:C755"/>
    <mergeCell ref="D755:F755"/>
    <mergeCell ref="G755:H755"/>
    <mergeCell ref="K755:L755"/>
    <mergeCell ref="M755:N755"/>
    <mergeCell ref="O755:P755"/>
    <mergeCell ref="Q755:R755"/>
    <mergeCell ref="S755:T755"/>
    <mergeCell ref="U755:V755"/>
    <mergeCell ref="W755:X755"/>
    <mergeCell ref="Y755:Z755"/>
    <mergeCell ref="AA755:AB755"/>
    <mergeCell ref="AC755:AD755"/>
    <mergeCell ref="AE755:AF755"/>
    <mergeCell ref="AG755:AH755"/>
    <mergeCell ref="AI755:AJ755"/>
    <mergeCell ref="AW753:AX753"/>
    <mergeCell ref="AY753:AZ753"/>
    <mergeCell ref="BA753:BB753"/>
    <mergeCell ref="BC753:BD753"/>
    <mergeCell ref="BE753:BF753"/>
    <mergeCell ref="BG753:BH753"/>
    <mergeCell ref="BI753:BJ753"/>
    <mergeCell ref="BK753:BL753"/>
    <mergeCell ref="BM753:BN753"/>
    <mergeCell ref="BO753:BQ753"/>
    <mergeCell ref="BS753:BT753"/>
    <mergeCell ref="BU753:CA753"/>
    <mergeCell ref="CB753:CH753"/>
    <mergeCell ref="B754:C754"/>
    <mergeCell ref="D754:F754"/>
    <mergeCell ref="G754:H754"/>
    <mergeCell ref="K754:L754"/>
    <mergeCell ref="M754:N754"/>
    <mergeCell ref="O754:P754"/>
    <mergeCell ref="Q754:R754"/>
    <mergeCell ref="S754:T754"/>
    <mergeCell ref="U754:V754"/>
    <mergeCell ref="W754:X754"/>
    <mergeCell ref="Y754:Z754"/>
    <mergeCell ref="AA754:AB754"/>
    <mergeCell ref="AC754:AD754"/>
    <mergeCell ref="AE754:AF754"/>
    <mergeCell ref="AG754:AH754"/>
    <mergeCell ref="AI754:AJ754"/>
    <mergeCell ref="AK754:AL754"/>
    <mergeCell ref="AM754:AN754"/>
    <mergeCell ref="AO754:AP754"/>
    <mergeCell ref="AK755:AL755"/>
    <mergeCell ref="AM755:AN755"/>
    <mergeCell ref="AO755:AP755"/>
    <mergeCell ref="AQ755:AR755"/>
    <mergeCell ref="AS755:AT755"/>
    <mergeCell ref="AU755:AV755"/>
    <mergeCell ref="AW755:AX755"/>
    <mergeCell ref="AY755:AZ755"/>
    <mergeCell ref="BA755:BB755"/>
    <mergeCell ref="BC755:BD755"/>
    <mergeCell ref="BE755:BF755"/>
    <mergeCell ref="BG755:BH755"/>
    <mergeCell ref="BI755:BJ755"/>
    <mergeCell ref="BK755:BL755"/>
    <mergeCell ref="BM755:BN755"/>
    <mergeCell ref="BO755:BQ755"/>
    <mergeCell ref="BS755:BT755"/>
    <mergeCell ref="AQ754:AR754"/>
    <mergeCell ref="AS754:AT754"/>
    <mergeCell ref="AU754:AV754"/>
    <mergeCell ref="AW754:AX754"/>
    <mergeCell ref="AY754:AZ754"/>
    <mergeCell ref="BA754:BB754"/>
    <mergeCell ref="BC754:BD754"/>
    <mergeCell ref="BE754:BF754"/>
    <mergeCell ref="BG754:BH754"/>
    <mergeCell ref="BI754:BJ754"/>
    <mergeCell ref="BK754:BL754"/>
    <mergeCell ref="BM754:BN754"/>
    <mergeCell ref="BO754:BQ754"/>
    <mergeCell ref="BS754:BT754"/>
    <mergeCell ref="BU754:CA754"/>
    <mergeCell ref="CB754:CH754"/>
    <mergeCell ref="BM756:BN756"/>
    <mergeCell ref="BO756:BQ756"/>
    <mergeCell ref="BS756:BT756"/>
    <mergeCell ref="BU756:CA756"/>
    <mergeCell ref="CB756:CH756"/>
    <mergeCell ref="B757:C757"/>
    <mergeCell ref="D757:F757"/>
    <mergeCell ref="G757:H757"/>
    <mergeCell ref="K757:L757"/>
    <mergeCell ref="M757:N757"/>
    <mergeCell ref="O757:P757"/>
    <mergeCell ref="Q757:R757"/>
    <mergeCell ref="S757:T757"/>
    <mergeCell ref="U757:V757"/>
    <mergeCell ref="W757:X757"/>
    <mergeCell ref="Y757:Z757"/>
    <mergeCell ref="AA757:AB757"/>
    <mergeCell ref="AC757:AD757"/>
    <mergeCell ref="AE757:AF757"/>
    <mergeCell ref="AG757:AH757"/>
    <mergeCell ref="AI757:AJ757"/>
    <mergeCell ref="AK757:AL757"/>
    <mergeCell ref="AM757:AN757"/>
    <mergeCell ref="AO757:AP757"/>
    <mergeCell ref="AQ757:AR757"/>
    <mergeCell ref="AS757:AT757"/>
    <mergeCell ref="AU757:AV757"/>
    <mergeCell ref="AW757:AX757"/>
    <mergeCell ref="AY757:AZ757"/>
    <mergeCell ref="BA757:BB757"/>
    <mergeCell ref="BC757:BD757"/>
    <mergeCell ref="BE757:BF757"/>
    <mergeCell ref="BU755:CA755"/>
    <mergeCell ref="CB755:CH755"/>
    <mergeCell ref="B756:C756"/>
    <mergeCell ref="D756:F756"/>
    <mergeCell ref="G756:H756"/>
    <mergeCell ref="K756:L756"/>
    <mergeCell ref="M756:N756"/>
    <mergeCell ref="O756:P756"/>
    <mergeCell ref="Q756:R756"/>
    <mergeCell ref="S756:T756"/>
    <mergeCell ref="U756:V756"/>
    <mergeCell ref="W756:X756"/>
    <mergeCell ref="Y756:Z756"/>
    <mergeCell ref="AA756:AB756"/>
    <mergeCell ref="AC756:AD756"/>
    <mergeCell ref="AE756:AF756"/>
    <mergeCell ref="AG756:AH756"/>
    <mergeCell ref="AI756:AJ756"/>
    <mergeCell ref="AK756:AL756"/>
    <mergeCell ref="AM756:AN756"/>
    <mergeCell ref="AO756:AP756"/>
    <mergeCell ref="AQ756:AR756"/>
    <mergeCell ref="AS756:AT756"/>
    <mergeCell ref="AU756:AV756"/>
    <mergeCell ref="AW756:AX756"/>
    <mergeCell ref="AY756:AZ756"/>
    <mergeCell ref="BA756:BB756"/>
    <mergeCell ref="BC756:BD756"/>
    <mergeCell ref="BE756:BF756"/>
    <mergeCell ref="BG756:BH756"/>
    <mergeCell ref="BI756:BJ756"/>
    <mergeCell ref="BK756:BL756"/>
    <mergeCell ref="BA758:BB758"/>
    <mergeCell ref="BC758:BD758"/>
    <mergeCell ref="BE758:BF758"/>
    <mergeCell ref="BG758:BH758"/>
    <mergeCell ref="BI758:BJ758"/>
    <mergeCell ref="BK758:BL758"/>
    <mergeCell ref="BM758:BN758"/>
    <mergeCell ref="BO758:BQ758"/>
    <mergeCell ref="BS758:BT758"/>
    <mergeCell ref="BU758:CA758"/>
    <mergeCell ref="CB758:CH758"/>
    <mergeCell ref="B759:C759"/>
    <mergeCell ref="D759:F759"/>
    <mergeCell ref="G759:H759"/>
    <mergeCell ref="K759:L759"/>
    <mergeCell ref="M759:N759"/>
    <mergeCell ref="O759:P759"/>
    <mergeCell ref="Q759:R759"/>
    <mergeCell ref="S759:T759"/>
    <mergeCell ref="U759:V759"/>
    <mergeCell ref="W759:X759"/>
    <mergeCell ref="Y759:Z759"/>
    <mergeCell ref="AA759:AB759"/>
    <mergeCell ref="AC759:AD759"/>
    <mergeCell ref="AE759:AF759"/>
    <mergeCell ref="AG759:AH759"/>
    <mergeCell ref="AI759:AJ759"/>
    <mergeCell ref="AK759:AL759"/>
    <mergeCell ref="AM759:AN759"/>
    <mergeCell ref="AO759:AP759"/>
    <mergeCell ref="AQ759:AR759"/>
    <mergeCell ref="AS759:AT759"/>
    <mergeCell ref="BG757:BH757"/>
    <mergeCell ref="BI757:BJ757"/>
    <mergeCell ref="BK757:BL757"/>
    <mergeCell ref="BM757:BN757"/>
    <mergeCell ref="BO757:BQ757"/>
    <mergeCell ref="BS757:BT757"/>
    <mergeCell ref="BU757:CA757"/>
    <mergeCell ref="CB757:CH757"/>
    <mergeCell ref="B758:C758"/>
    <mergeCell ref="D758:F758"/>
    <mergeCell ref="G758:H758"/>
    <mergeCell ref="K758:L758"/>
    <mergeCell ref="M758:N758"/>
    <mergeCell ref="O758:P758"/>
    <mergeCell ref="Q758:R758"/>
    <mergeCell ref="S758:T758"/>
    <mergeCell ref="U758:V758"/>
    <mergeCell ref="W758:X758"/>
    <mergeCell ref="Y758:Z758"/>
    <mergeCell ref="AA758:AB758"/>
    <mergeCell ref="AC758:AD758"/>
    <mergeCell ref="AE758:AF758"/>
    <mergeCell ref="AG758:AH758"/>
    <mergeCell ref="AI758:AJ758"/>
    <mergeCell ref="AK758:AL758"/>
    <mergeCell ref="AM758:AN758"/>
    <mergeCell ref="AO758:AP758"/>
    <mergeCell ref="AQ758:AR758"/>
    <mergeCell ref="AS758:AT758"/>
    <mergeCell ref="AU758:AV758"/>
    <mergeCell ref="AW758:AX758"/>
    <mergeCell ref="AY758:AZ758"/>
    <mergeCell ref="AO760:AP760"/>
    <mergeCell ref="AQ760:AR760"/>
    <mergeCell ref="AS760:AT760"/>
    <mergeCell ref="AU760:AV760"/>
    <mergeCell ref="AW760:AX760"/>
    <mergeCell ref="AY760:AZ760"/>
    <mergeCell ref="BA760:BB760"/>
    <mergeCell ref="BC760:BD760"/>
    <mergeCell ref="BE760:BF760"/>
    <mergeCell ref="BG760:BH760"/>
    <mergeCell ref="BI760:BJ760"/>
    <mergeCell ref="BK760:BL760"/>
    <mergeCell ref="BM760:BN760"/>
    <mergeCell ref="BO760:BQ760"/>
    <mergeCell ref="BS760:BT760"/>
    <mergeCell ref="BU760:CA760"/>
    <mergeCell ref="CB760:CH760"/>
    <mergeCell ref="AU759:AV759"/>
    <mergeCell ref="AW759:AX759"/>
    <mergeCell ref="AY759:AZ759"/>
    <mergeCell ref="BA759:BB759"/>
    <mergeCell ref="BC759:BD759"/>
    <mergeCell ref="BE759:BF759"/>
    <mergeCell ref="BG759:BH759"/>
    <mergeCell ref="BI759:BJ759"/>
    <mergeCell ref="BK759:BL759"/>
    <mergeCell ref="BM759:BN759"/>
    <mergeCell ref="BO759:BQ759"/>
    <mergeCell ref="BS759:BT759"/>
    <mergeCell ref="BU759:CA759"/>
    <mergeCell ref="CB759:CH759"/>
    <mergeCell ref="B760:C760"/>
    <mergeCell ref="D760:F760"/>
    <mergeCell ref="G760:H760"/>
    <mergeCell ref="K760:L760"/>
    <mergeCell ref="M760:N760"/>
    <mergeCell ref="O760:P760"/>
    <mergeCell ref="Q760:R760"/>
    <mergeCell ref="S760:T760"/>
    <mergeCell ref="U760:V760"/>
    <mergeCell ref="W760:X760"/>
    <mergeCell ref="Y760:Z760"/>
    <mergeCell ref="AA760:AB760"/>
    <mergeCell ref="AC760:AD760"/>
    <mergeCell ref="AE760:AF760"/>
    <mergeCell ref="AG760:AH760"/>
    <mergeCell ref="AI760:AJ760"/>
    <mergeCell ref="AK760:AL760"/>
    <mergeCell ref="AM760:AN760"/>
    <mergeCell ref="AM761:AN761"/>
    <mergeCell ref="AO761:AP761"/>
    <mergeCell ref="AQ761:AR761"/>
    <mergeCell ref="AS761:AT761"/>
    <mergeCell ref="AU761:AV761"/>
    <mergeCell ref="AW761:AX761"/>
    <mergeCell ref="AY761:AZ761"/>
    <mergeCell ref="BA761:BB761"/>
    <mergeCell ref="BC761:BD761"/>
    <mergeCell ref="BE761:BF761"/>
    <mergeCell ref="BG761:BH761"/>
    <mergeCell ref="BI761:BJ761"/>
    <mergeCell ref="BK761:BL761"/>
    <mergeCell ref="BM761:BN761"/>
    <mergeCell ref="BO761:BQ761"/>
    <mergeCell ref="BS761:BT761"/>
    <mergeCell ref="BU761:CA761"/>
    <mergeCell ref="B761:C761"/>
    <mergeCell ref="D761:F761"/>
    <mergeCell ref="G761:H761"/>
    <mergeCell ref="K761:L761"/>
    <mergeCell ref="M761:N761"/>
    <mergeCell ref="O761:P761"/>
    <mergeCell ref="Q761:R761"/>
    <mergeCell ref="S761:T761"/>
    <mergeCell ref="U761:V761"/>
    <mergeCell ref="W761:X761"/>
    <mergeCell ref="Y761:Z761"/>
    <mergeCell ref="AA761:AB761"/>
    <mergeCell ref="AC761:AD761"/>
    <mergeCell ref="AE761:AF761"/>
    <mergeCell ref="AG761:AH761"/>
    <mergeCell ref="AI761:AJ761"/>
    <mergeCell ref="AK761:AL761"/>
    <mergeCell ref="BO762:BQ762"/>
    <mergeCell ref="BS762:BT762"/>
    <mergeCell ref="BU762:CA762"/>
    <mergeCell ref="CB762:CH762"/>
    <mergeCell ref="B763:C763"/>
    <mergeCell ref="D763:F763"/>
    <mergeCell ref="G763:H763"/>
    <mergeCell ref="K763:L763"/>
    <mergeCell ref="M763:N763"/>
    <mergeCell ref="O763:P763"/>
    <mergeCell ref="Q763:R763"/>
    <mergeCell ref="S763:T763"/>
    <mergeCell ref="U763:V763"/>
    <mergeCell ref="W763:X763"/>
    <mergeCell ref="Y763:Z763"/>
    <mergeCell ref="AA763:AB763"/>
    <mergeCell ref="AC763:AD763"/>
    <mergeCell ref="AE763:AF763"/>
    <mergeCell ref="AG763:AH763"/>
    <mergeCell ref="AI763:AJ763"/>
    <mergeCell ref="AK763:AL763"/>
    <mergeCell ref="AM763:AN763"/>
    <mergeCell ref="AO763:AP763"/>
    <mergeCell ref="AQ763:AR763"/>
    <mergeCell ref="AS763:AT763"/>
    <mergeCell ref="AU763:AV763"/>
    <mergeCell ref="AW763:AX763"/>
    <mergeCell ref="AY763:AZ763"/>
    <mergeCell ref="BA763:BB763"/>
    <mergeCell ref="BC763:BD763"/>
    <mergeCell ref="BE763:BF763"/>
    <mergeCell ref="BG763:BH763"/>
    <mergeCell ref="CB761:CH761"/>
    <mergeCell ref="B762:C762"/>
    <mergeCell ref="D762:F762"/>
    <mergeCell ref="G762:H762"/>
    <mergeCell ref="K762:L762"/>
    <mergeCell ref="M762:N762"/>
    <mergeCell ref="O762:P762"/>
    <mergeCell ref="Q762:R762"/>
    <mergeCell ref="S762:T762"/>
    <mergeCell ref="U762:V762"/>
    <mergeCell ref="W762:X762"/>
    <mergeCell ref="Y762:Z762"/>
    <mergeCell ref="AA762:AB762"/>
    <mergeCell ref="AC762:AD762"/>
    <mergeCell ref="AE762:AF762"/>
    <mergeCell ref="AG762:AH762"/>
    <mergeCell ref="AI762:AJ762"/>
    <mergeCell ref="AK762:AL762"/>
    <mergeCell ref="AM762:AN762"/>
    <mergeCell ref="AO762:AP762"/>
    <mergeCell ref="AQ762:AR762"/>
    <mergeCell ref="AS762:AT762"/>
    <mergeCell ref="AU762:AV762"/>
    <mergeCell ref="AW762:AX762"/>
    <mergeCell ref="AY762:AZ762"/>
    <mergeCell ref="BA762:BB762"/>
    <mergeCell ref="BC762:BD762"/>
    <mergeCell ref="BE762:BF762"/>
    <mergeCell ref="BG762:BH762"/>
    <mergeCell ref="BI762:BJ762"/>
    <mergeCell ref="BK762:BL762"/>
    <mergeCell ref="BM762:BN762"/>
    <mergeCell ref="BC764:BD764"/>
    <mergeCell ref="BE764:BF764"/>
    <mergeCell ref="BG764:BH764"/>
    <mergeCell ref="BI764:BJ764"/>
    <mergeCell ref="BK764:BL764"/>
    <mergeCell ref="BM764:BN764"/>
    <mergeCell ref="BO764:BQ764"/>
    <mergeCell ref="BS764:BT764"/>
    <mergeCell ref="BU764:CA764"/>
    <mergeCell ref="CB764:CH764"/>
    <mergeCell ref="B765:C765"/>
    <mergeCell ref="D765:F765"/>
    <mergeCell ref="G765:H765"/>
    <mergeCell ref="K765:L765"/>
    <mergeCell ref="M765:N765"/>
    <mergeCell ref="O765:P765"/>
    <mergeCell ref="Q765:R765"/>
    <mergeCell ref="S765:T765"/>
    <mergeCell ref="U765:V765"/>
    <mergeCell ref="W765:X765"/>
    <mergeCell ref="Y765:Z765"/>
    <mergeCell ref="AA765:AB765"/>
    <mergeCell ref="AC765:AD765"/>
    <mergeCell ref="AE765:AF765"/>
    <mergeCell ref="AG765:AH765"/>
    <mergeCell ref="AI765:AJ765"/>
    <mergeCell ref="AK765:AL765"/>
    <mergeCell ref="AM765:AN765"/>
    <mergeCell ref="AO765:AP765"/>
    <mergeCell ref="AQ765:AR765"/>
    <mergeCell ref="AS765:AT765"/>
    <mergeCell ref="AU765:AV765"/>
    <mergeCell ref="BI763:BJ763"/>
    <mergeCell ref="BK763:BL763"/>
    <mergeCell ref="BM763:BN763"/>
    <mergeCell ref="BO763:BQ763"/>
    <mergeCell ref="BS763:BT763"/>
    <mergeCell ref="BU763:CA763"/>
    <mergeCell ref="CB763:CH763"/>
    <mergeCell ref="B764:C764"/>
    <mergeCell ref="D764:F764"/>
    <mergeCell ref="G764:H764"/>
    <mergeCell ref="K764:L764"/>
    <mergeCell ref="M764:N764"/>
    <mergeCell ref="O764:P764"/>
    <mergeCell ref="Q764:R764"/>
    <mergeCell ref="S764:T764"/>
    <mergeCell ref="U764:V764"/>
    <mergeCell ref="W764:X764"/>
    <mergeCell ref="Y764:Z764"/>
    <mergeCell ref="AA764:AB764"/>
    <mergeCell ref="AC764:AD764"/>
    <mergeCell ref="AE764:AF764"/>
    <mergeCell ref="AG764:AH764"/>
    <mergeCell ref="AI764:AJ764"/>
    <mergeCell ref="AK764:AL764"/>
    <mergeCell ref="AM764:AN764"/>
    <mergeCell ref="AO764:AP764"/>
    <mergeCell ref="AQ764:AR764"/>
    <mergeCell ref="AS764:AT764"/>
    <mergeCell ref="AU764:AV764"/>
    <mergeCell ref="AW764:AX764"/>
    <mergeCell ref="AY764:AZ764"/>
    <mergeCell ref="BA764:BB764"/>
    <mergeCell ref="B767:C767"/>
    <mergeCell ref="D767:F767"/>
    <mergeCell ref="G767:H767"/>
    <mergeCell ref="K767:L767"/>
    <mergeCell ref="M767:N767"/>
    <mergeCell ref="O767:P767"/>
    <mergeCell ref="Q767:R767"/>
    <mergeCell ref="S767:T767"/>
    <mergeCell ref="U767:V767"/>
    <mergeCell ref="W767:X767"/>
    <mergeCell ref="Y767:Z767"/>
    <mergeCell ref="AA767:AB767"/>
    <mergeCell ref="AC767:AD767"/>
    <mergeCell ref="AE767:AF767"/>
    <mergeCell ref="AG767:AH767"/>
    <mergeCell ref="AI767:AJ767"/>
    <mergeCell ref="AW765:AX765"/>
    <mergeCell ref="AY765:AZ765"/>
    <mergeCell ref="BA765:BB765"/>
    <mergeCell ref="BC765:BD765"/>
    <mergeCell ref="BE765:BF765"/>
    <mergeCell ref="BG765:BH765"/>
    <mergeCell ref="BI765:BJ765"/>
    <mergeCell ref="BK765:BL765"/>
    <mergeCell ref="BM765:BN765"/>
    <mergeCell ref="BO765:BQ765"/>
    <mergeCell ref="BS765:BT765"/>
    <mergeCell ref="BU765:CA765"/>
    <mergeCell ref="CB765:CH765"/>
    <mergeCell ref="B766:C766"/>
    <mergeCell ref="D766:F766"/>
    <mergeCell ref="G766:H766"/>
    <mergeCell ref="K766:L766"/>
    <mergeCell ref="M766:N766"/>
    <mergeCell ref="O766:P766"/>
    <mergeCell ref="Q766:R766"/>
    <mergeCell ref="S766:T766"/>
    <mergeCell ref="U766:V766"/>
    <mergeCell ref="W766:X766"/>
    <mergeCell ref="Y766:Z766"/>
    <mergeCell ref="AA766:AB766"/>
    <mergeCell ref="AC766:AD766"/>
    <mergeCell ref="AE766:AF766"/>
    <mergeCell ref="AG766:AH766"/>
    <mergeCell ref="AI766:AJ766"/>
    <mergeCell ref="AK766:AL766"/>
    <mergeCell ref="AM766:AN766"/>
    <mergeCell ref="AO766:AP766"/>
    <mergeCell ref="AK767:AL767"/>
    <mergeCell ref="AM767:AN767"/>
    <mergeCell ref="AO767:AP767"/>
    <mergeCell ref="AQ767:AR767"/>
    <mergeCell ref="AS767:AT767"/>
    <mergeCell ref="AU767:AV767"/>
    <mergeCell ref="AW767:AX767"/>
    <mergeCell ref="AY767:AZ767"/>
    <mergeCell ref="BA767:BB767"/>
    <mergeCell ref="BC767:BD767"/>
    <mergeCell ref="BE767:BF767"/>
    <mergeCell ref="BG767:BH767"/>
    <mergeCell ref="BI767:BJ767"/>
    <mergeCell ref="BK767:BL767"/>
    <mergeCell ref="BM767:BN767"/>
    <mergeCell ref="BO767:BQ767"/>
    <mergeCell ref="BS767:BT767"/>
    <mergeCell ref="AQ766:AR766"/>
    <mergeCell ref="AS766:AT766"/>
    <mergeCell ref="AU766:AV766"/>
    <mergeCell ref="AW766:AX766"/>
    <mergeCell ref="AY766:AZ766"/>
    <mergeCell ref="BA766:BB766"/>
    <mergeCell ref="BC766:BD766"/>
    <mergeCell ref="BE766:BF766"/>
    <mergeCell ref="BG766:BH766"/>
    <mergeCell ref="BI766:BJ766"/>
    <mergeCell ref="BK766:BL766"/>
    <mergeCell ref="BM766:BN766"/>
    <mergeCell ref="BO766:BQ766"/>
    <mergeCell ref="BS766:BT766"/>
    <mergeCell ref="BU766:CA766"/>
    <mergeCell ref="CB766:CH766"/>
    <mergeCell ref="BM768:BN768"/>
    <mergeCell ref="BO768:BQ768"/>
    <mergeCell ref="BS768:BT768"/>
    <mergeCell ref="BU768:CA768"/>
    <mergeCell ref="CB768:CH768"/>
    <mergeCell ref="B769:C769"/>
    <mergeCell ref="D769:F769"/>
    <mergeCell ref="G769:H769"/>
    <mergeCell ref="K769:L769"/>
    <mergeCell ref="M769:N769"/>
    <mergeCell ref="O769:P769"/>
    <mergeCell ref="Q769:R769"/>
    <mergeCell ref="S769:T769"/>
    <mergeCell ref="U769:V769"/>
    <mergeCell ref="W769:X769"/>
    <mergeCell ref="Y769:Z769"/>
    <mergeCell ref="AA769:AB769"/>
    <mergeCell ref="AC769:AD769"/>
    <mergeCell ref="AE769:AF769"/>
    <mergeCell ref="AG769:AH769"/>
    <mergeCell ref="AI769:AJ769"/>
    <mergeCell ref="AK769:AL769"/>
    <mergeCell ref="AM769:AN769"/>
    <mergeCell ref="AO769:AP769"/>
    <mergeCell ref="AQ769:AR769"/>
    <mergeCell ref="AS769:AT769"/>
    <mergeCell ref="AU769:AV769"/>
    <mergeCell ref="AW769:AX769"/>
    <mergeCell ref="AY769:AZ769"/>
    <mergeCell ref="BA769:BB769"/>
    <mergeCell ref="BC769:BD769"/>
    <mergeCell ref="BE769:BF769"/>
    <mergeCell ref="BU767:CA767"/>
    <mergeCell ref="CB767:CH767"/>
    <mergeCell ref="B768:C768"/>
    <mergeCell ref="D768:F768"/>
    <mergeCell ref="G768:H768"/>
    <mergeCell ref="K768:L768"/>
    <mergeCell ref="M768:N768"/>
    <mergeCell ref="O768:P768"/>
    <mergeCell ref="Q768:R768"/>
    <mergeCell ref="S768:T768"/>
    <mergeCell ref="U768:V768"/>
    <mergeCell ref="W768:X768"/>
    <mergeCell ref="Y768:Z768"/>
    <mergeCell ref="AA768:AB768"/>
    <mergeCell ref="AC768:AD768"/>
    <mergeCell ref="AE768:AF768"/>
    <mergeCell ref="AG768:AH768"/>
    <mergeCell ref="AI768:AJ768"/>
    <mergeCell ref="AK768:AL768"/>
    <mergeCell ref="AM768:AN768"/>
    <mergeCell ref="AO768:AP768"/>
    <mergeCell ref="AQ768:AR768"/>
    <mergeCell ref="AS768:AT768"/>
    <mergeCell ref="AU768:AV768"/>
    <mergeCell ref="AW768:AX768"/>
    <mergeCell ref="AY768:AZ768"/>
    <mergeCell ref="BA768:BB768"/>
    <mergeCell ref="BC768:BD768"/>
    <mergeCell ref="BE768:BF768"/>
    <mergeCell ref="BG768:BH768"/>
    <mergeCell ref="BI768:BJ768"/>
    <mergeCell ref="BK768:BL768"/>
    <mergeCell ref="BA770:BB770"/>
    <mergeCell ref="BC770:BD770"/>
    <mergeCell ref="BE770:BF770"/>
    <mergeCell ref="BG770:BH770"/>
    <mergeCell ref="BI770:BJ770"/>
    <mergeCell ref="BK770:BL770"/>
    <mergeCell ref="BM770:BN770"/>
    <mergeCell ref="BO770:BQ770"/>
    <mergeCell ref="BS770:BT770"/>
    <mergeCell ref="BU770:CA770"/>
    <mergeCell ref="CB770:CH770"/>
    <mergeCell ref="B771:C771"/>
    <mergeCell ref="D771:F771"/>
    <mergeCell ref="G771:H771"/>
    <mergeCell ref="K771:L771"/>
    <mergeCell ref="M771:N771"/>
    <mergeCell ref="O771:P771"/>
    <mergeCell ref="Q771:R771"/>
    <mergeCell ref="S771:T771"/>
    <mergeCell ref="U771:V771"/>
    <mergeCell ref="W771:X771"/>
    <mergeCell ref="Y771:Z771"/>
    <mergeCell ref="AA771:AB771"/>
    <mergeCell ref="AC771:AD771"/>
    <mergeCell ref="AE771:AF771"/>
    <mergeCell ref="AG771:AH771"/>
    <mergeCell ref="AI771:AJ771"/>
    <mergeCell ref="AK771:AL771"/>
    <mergeCell ref="AM771:AN771"/>
    <mergeCell ref="AO771:AP771"/>
    <mergeCell ref="AQ771:AR771"/>
    <mergeCell ref="AS771:AT771"/>
    <mergeCell ref="BG769:BH769"/>
    <mergeCell ref="BI769:BJ769"/>
    <mergeCell ref="BK769:BL769"/>
    <mergeCell ref="BM769:BN769"/>
    <mergeCell ref="BO769:BQ769"/>
    <mergeCell ref="BS769:BT769"/>
    <mergeCell ref="BU769:CA769"/>
    <mergeCell ref="CB769:CH769"/>
    <mergeCell ref="B770:C770"/>
    <mergeCell ref="D770:F770"/>
    <mergeCell ref="G770:H770"/>
    <mergeCell ref="K770:L770"/>
    <mergeCell ref="M770:N770"/>
    <mergeCell ref="O770:P770"/>
    <mergeCell ref="Q770:R770"/>
    <mergeCell ref="S770:T770"/>
    <mergeCell ref="U770:V770"/>
    <mergeCell ref="W770:X770"/>
    <mergeCell ref="Y770:Z770"/>
    <mergeCell ref="AA770:AB770"/>
    <mergeCell ref="AC770:AD770"/>
    <mergeCell ref="AE770:AF770"/>
    <mergeCell ref="AG770:AH770"/>
    <mergeCell ref="AI770:AJ770"/>
    <mergeCell ref="AK770:AL770"/>
    <mergeCell ref="AM770:AN770"/>
    <mergeCell ref="AO770:AP770"/>
    <mergeCell ref="AQ770:AR770"/>
    <mergeCell ref="AS770:AT770"/>
    <mergeCell ref="AU770:AV770"/>
    <mergeCell ref="AW770:AX770"/>
    <mergeCell ref="AY770:AZ770"/>
    <mergeCell ref="AO772:AP772"/>
    <mergeCell ref="AQ772:AR772"/>
    <mergeCell ref="AS772:AT772"/>
    <mergeCell ref="AU772:AV772"/>
    <mergeCell ref="AW772:AX772"/>
    <mergeCell ref="AY772:AZ772"/>
    <mergeCell ref="BA772:BB772"/>
    <mergeCell ref="BC772:BD772"/>
    <mergeCell ref="BE772:BF772"/>
    <mergeCell ref="BG772:BH772"/>
    <mergeCell ref="BI772:BJ772"/>
    <mergeCell ref="BK772:BL772"/>
    <mergeCell ref="BM772:BN772"/>
    <mergeCell ref="BO772:BQ772"/>
    <mergeCell ref="BS772:BT772"/>
    <mergeCell ref="BU772:CA772"/>
    <mergeCell ref="CB772:CH772"/>
    <mergeCell ref="AU771:AV771"/>
    <mergeCell ref="AW771:AX771"/>
    <mergeCell ref="AY771:AZ771"/>
    <mergeCell ref="BA771:BB771"/>
    <mergeCell ref="BC771:BD771"/>
    <mergeCell ref="BE771:BF771"/>
    <mergeCell ref="BG771:BH771"/>
    <mergeCell ref="BI771:BJ771"/>
    <mergeCell ref="BK771:BL771"/>
    <mergeCell ref="BM771:BN771"/>
    <mergeCell ref="BO771:BQ771"/>
    <mergeCell ref="BS771:BT771"/>
    <mergeCell ref="BU771:CA771"/>
    <mergeCell ref="CB771:CH771"/>
    <mergeCell ref="B772:C772"/>
    <mergeCell ref="D772:F772"/>
    <mergeCell ref="G772:H772"/>
    <mergeCell ref="K772:L772"/>
    <mergeCell ref="M772:N772"/>
    <mergeCell ref="O772:P772"/>
    <mergeCell ref="Q772:R772"/>
    <mergeCell ref="S772:T772"/>
    <mergeCell ref="U772:V772"/>
    <mergeCell ref="W772:X772"/>
    <mergeCell ref="Y772:Z772"/>
    <mergeCell ref="AA772:AB772"/>
    <mergeCell ref="AC772:AD772"/>
    <mergeCell ref="AE772:AF772"/>
    <mergeCell ref="AG772:AH772"/>
    <mergeCell ref="AI772:AJ772"/>
    <mergeCell ref="AK772:AL772"/>
    <mergeCell ref="AM772:AN772"/>
    <mergeCell ref="AM773:AN773"/>
    <mergeCell ref="AO773:AP773"/>
    <mergeCell ref="AQ773:AR773"/>
    <mergeCell ref="AS773:AT773"/>
    <mergeCell ref="AU773:AV773"/>
    <mergeCell ref="AW773:AX773"/>
    <mergeCell ref="AY773:AZ773"/>
    <mergeCell ref="BA773:BB773"/>
    <mergeCell ref="BC773:BD773"/>
    <mergeCell ref="BE773:BF773"/>
    <mergeCell ref="BG773:BH773"/>
    <mergeCell ref="BI773:BJ773"/>
    <mergeCell ref="BK773:BL773"/>
    <mergeCell ref="BM773:BN773"/>
    <mergeCell ref="BO773:BQ773"/>
    <mergeCell ref="BS773:BT773"/>
    <mergeCell ref="BU773:CA773"/>
    <mergeCell ref="B773:C773"/>
    <mergeCell ref="D773:F773"/>
    <mergeCell ref="G773:H773"/>
    <mergeCell ref="K773:L773"/>
    <mergeCell ref="M773:N773"/>
    <mergeCell ref="O773:P773"/>
    <mergeCell ref="Q773:R773"/>
    <mergeCell ref="S773:T773"/>
    <mergeCell ref="U773:V773"/>
    <mergeCell ref="W773:X773"/>
    <mergeCell ref="Y773:Z773"/>
    <mergeCell ref="AA773:AB773"/>
    <mergeCell ref="AC773:AD773"/>
    <mergeCell ref="AE773:AF773"/>
    <mergeCell ref="AG773:AH773"/>
    <mergeCell ref="AI773:AJ773"/>
    <mergeCell ref="AK773:AL773"/>
    <mergeCell ref="BO774:BQ774"/>
    <mergeCell ref="BS774:BT774"/>
    <mergeCell ref="BU774:CA774"/>
    <mergeCell ref="CB774:CH774"/>
    <mergeCell ref="B775:C775"/>
    <mergeCell ref="D775:F775"/>
    <mergeCell ref="G775:H775"/>
    <mergeCell ref="K775:L775"/>
    <mergeCell ref="M775:N775"/>
    <mergeCell ref="O775:P775"/>
    <mergeCell ref="Q775:R775"/>
    <mergeCell ref="S775:T775"/>
    <mergeCell ref="U775:V775"/>
    <mergeCell ref="W775:X775"/>
    <mergeCell ref="Y775:Z775"/>
    <mergeCell ref="AA775:AB775"/>
    <mergeCell ref="AC775:AD775"/>
    <mergeCell ref="AE775:AF775"/>
    <mergeCell ref="AG775:AH775"/>
    <mergeCell ref="AI775:AJ775"/>
    <mergeCell ref="AK775:AL775"/>
    <mergeCell ref="AM775:AN775"/>
    <mergeCell ref="AO775:AP775"/>
    <mergeCell ref="AQ775:AR775"/>
    <mergeCell ref="AS775:AT775"/>
    <mergeCell ref="AU775:AV775"/>
    <mergeCell ref="AW775:AX775"/>
    <mergeCell ref="AY775:AZ775"/>
    <mergeCell ref="BA775:BB775"/>
    <mergeCell ref="BC775:BD775"/>
    <mergeCell ref="BE775:BF775"/>
    <mergeCell ref="BG775:BH775"/>
    <mergeCell ref="CB773:CH773"/>
    <mergeCell ref="B774:C774"/>
    <mergeCell ref="D774:F774"/>
    <mergeCell ref="G774:H774"/>
    <mergeCell ref="K774:L774"/>
    <mergeCell ref="M774:N774"/>
    <mergeCell ref="O774:P774"/>
    <mergeCell ref="Q774:R774"/>
    <mergeCell ref="S774:T774"/>
    <mergeCell ref="U774:V774"/>
    <mergeCell ref="W774:X774"/>
    <mergeCell ref="Y774:Z774"/>
    <mergeCell ref="AA774:AB774"/>
    <mergeCell ref="AC774:AD774"/>
    <mergeCell ref="AE774:AF774"/>
    <mergeCell ref="AG774:AH774"/>
    <mergeCell ref="AI774:AJ774"/>
    <mergeCell ref="AK774:AL774"/>
    <mergeCell ref="AM774:AN774"/>
    <mergeCell ref="AO774:AP774"/>
    <mergeCell ref="AQ774:AR774"/>
    <mergeCell ref="AS774:AT774"/>
    <mergeCell ref="AU774:AV774"/>
    <mergeCell ref="AW774:AX774"/>
    <mergeCell ref="AY774:AZ774"/>
    <mergeCell ref="BA774:BB774"/>
    <mergeCell ref="BC774:BD774"/>
    <mergeCell ref="BE774:BF774"/>
    <mergeCell ref="BG774:BH774"/>
    <mergeCell ref="BI774:BJ774"/>
    <mergeCell ref="BK774:BL774"/>
    <mergeCell ref="BM774:BN774"/>
    <mergeCell ref="BC776:BD776"/>
    <mergeCell ref="BE776:BF776"/>
    <mergeCell ref="BG776:BH776"/>
    <mergeCell ref="BI776:BJ776"/>
    <mergeCell ref="BK776:BL776"/>
    <mergeCell ref="BM776:BN776"/>
    <mergeCell ref="BO776:BQ776"/>
    <mergeCell ref="BS776:BT776"/>
    <mergeCell ref="BU776:CA776"/>
    <mergeCell ref="CB776:CH776"/>
    <mergeCell ref="B777:C777"/>
    <mergeCell ref="D777:F777"/>
    <mergeCell ref="G777:H777"/>
    <mergeCell ref="K777:L777"/>
    <mergeCell ref="M777:N777"/>
    <mergeCell ref="O777:P777"/>
    <mergeCell ref="Q777:R777"/>
    <mergeCell ref="S777:T777"/>
    <mergeCell ref="U777:V777"/>
    <mergeCell ref="W777:X777"/>
    <mergeCell ref="Y777:Z777"/>
    <mergeCell ref="AA777:AB777"/>
    <mergeCell ref="AC777:AD777"/>
    <mergeCell ref="AE777:AF777"/>
    <mergeCell ref="AG777:AH777"/>
    <mergeCell ref="AI777:AJ777"/>
    <mergeCell ref="AK777:AL777"/>
    <mergeCell ref="AM777:AN777"/>
    <mergeCell ref="AO777:AP777"/>
    <mergeCell ref="AQ777:AR777"/>
    <mergeCell ref="AS777:AT777"/>
    <mergeCell ref="AU777:AV777"/>
    <mergeCell ref="BI775:BJ775"/>
    <mergeCell ref="BK775:BL775"/>
    <mergeCell ref="BM775:BN775"/>
    <mergeCell ref="BO775:BQ775"/>
    <mergeCell ref="BS775:BT775"/>
    <mergeCell ref="BU775:CA775"/>
    <mergeCell ref="CB775:CH775"/>
    <mergeCell ref="B776:C776"/>
    <mergeCell ref="D776:F776"/>
    <mergeCell ref="G776:H776"/>
    <mergeCell ref="K776:L776"/>
    <mergeCell ref="M776:N776"/>
    <mergeCell ref="O776:P776"/>
    <mergeCell ref="Q776:R776"/>
    <mergeCell ref="S776:T776"/>
    <mergeCell ref="U776:V776"/>
    <mergeCell ref="W776:X776"/>
    <mergeCell ref="Y776:Z776"/>
    <mergeCell ref="AA776:AB776"/>
    <mergeCell ref="AC776:AD776"/>
    <mergeCell ref="AE776:AF776"/>
    <mergeCell ref="AG776:AH776"/>
    <mergeCell ref="AI776:AJ776"/>
    <mergeCell ref="AK776:AL776"/>
    <mergeCell ref="AM776:AN776"/>
    <mergeCell ref="AO776:AP776"/>
    <mergeCell ref="AQ776:AR776"/>
    <mergeCell ref="AS776:AT776"/>
    <mergeCell ref="AU776:AV776"/>
    <mergeCell ref="AW776:AX776"/>
    <mergeCell ref="AY776:AZ776"/>
    <mergeCell ref="BA776:BB776"/>
    <mergeCell ref="B779:C779"/>
    <mergeCell ref="D779:F779"/>
    <mergeCell ref="G779:H779"/>
    <mergeCell ref="K779:L779"/>
    <mergeCell ref="M779:N779"/>
    <mergeCell ref="O779:P779"/>
    <mergeCell ref="Q779:R779"/>
    <mergeCell ref="S779:T779"/>
    <mergeCell ref="U779:V779"/>
    <mergeCell ref="W779:X779"/>
    <mergeCell ref="Y779:Z779"/>
    <mergeCell ref="AA779:AB779"/>
    <mergeCell ref="AC779:AD779"/>
    <mergeCell ref="AE779:AF779"/>
    <mergeCell ref="AG779:AH779"/>
    <mergeCell ref="AI779:AJ779"/>
    <mergeCell ref="AW777:AX777"/>
    <mergeCell ref="AY777:AZ777"/>
    <mergeCell ref="BA777:BB777"/>
    <mergeCell ref="BC777:BD777"/>
    <mergeCell ref="BE777:BF777"/>
    <mergeCell ref="BG777:BH777"/>
    <mergeCell ref="BI777:BJ777"/>
    <mergeCell ref="BK777:BL777"/>
    <mergeCell ref="BM777:BN777"/>
    <mergeCell ref="BO777:BQ777"/>
    <mergeCell ref="BS777:BT777"/>
    <mergeCell ref="BU777:CA777"/>
    <mergeCell ref="CB777:CH777"/>
    <mergeCell ref="B778:C778"/>
    <mergeCell ref="D778:F778"/>
    <mergeCell ref="G778:H778"/>
    <mergeCell ref="K778:L778"/>
    <mergeCell ref="M778:N778"/>
    <mergeCell ref="O778:P778"/>
    <mergeCell ref="Q778:R778"/>
    <mergeCell ref="S778:T778"/>
    <mergeCell ref="U778:V778"/>
    <mergeCell ref="W778:X778"/>
    <mergeCell ref="Y778:Z778"/>
    <mergeCell ref="AA778:AB778"/>
    <mergeCell ref="AC778:AD778"/>
    <mergeCell ref="AE778:AF778"/>
    <mergeCell ref="AG778:AH778"/>
    <mergeCell ref="AI778:AJ778"/>
    <mergeCell ref="AK778:AL778"/>
    <mergeCell ref="AM778:AN778"/>
    <mergeCell ref="AO778:AP778"/>
    <mergeCell ref="AK779:AL779"/>
    <mergeCell ref="AM779:AN779"/>
    <mergeCell ref="AO779:AP779"/>
    <mergeCell ref="AQ779:AR779"/>
    <mergeCell ref="AS779:AT779"/>
    <mergeCell ref="AU779:AV779"/>
    <mergeCell ref="AW779:AX779"/>
    <mergeCell ref="AY779:AZ779"/>
    <mergeCell ref="BA779:BB779"/>
    <mergeCell ref="BC779:BD779"/>
    <mergeCell ref="BE779:BF779"/>
    <mergeCell ref="BG779:BH779"/>
    <mergeCell ref="BI779:BJ779"/>
    <mergeCell ref="BK779:BL779"/>
    <mergeCell ref="BM779:BN779"/>
    <mergeCell ref="BO779:BQ779"/>
    <mergeCell ref="BS779:BT779"/>
    <mergeCell ref="AQ778:AR778"/>
    <mergeCell ref="AS778:AT778"/>
    <mergeCell ref="AU778:AV778"/>
    <mergeCell ref="AW778:AX778"/>
    <mergeCell ref="AY778:AZ778"/>
    <mergeCell ref="BA778:BB778"/>
    <mergeCell ref="BC778:BD778"/>
    <mergeCell ref="BE778:BF778"/>
    <mergeCell ref="BG778:BH778"/>
    <mergeCell ref="BI778:BJ778"/>
    <mergeCell ref="BK778:BL778"/>
    <mergeCell ref="BM778:BN778"/>
    <mergeCell ref="BO778:BQ778"/>
    <mergeCell ref="BS778:BT778"/>
    <mergeCell ref="BU778:CA778"/>
    <mergeCell ref="CB778:CH778"/>
    <mergeCell ref="BM780:BN780"/>
    <mergeCell ref="BO780:BQ780"/>
    <mergeCell ref="BS780:BT780"/>
    <mergeCell ref="BU780:CA780"/>
    <mergeCell ref="CB780:CH780"/>
    <mergeCell ref="B781:C781"/>
    <mergeCell ref="D781:F781"/>
    <mergeCell ref="G781:H781"/>
    <mergeCell ref="K781:L781"/>
    <mergeCell ref="M781:N781"/>
    <mergeCell ref="O781:P781"/>
    <mergeCell ref="Q781:R781"/>
    <mergeCell ref="S781:T781"/>
    <mergeCell ref="U781:V781"/>
    <mergeCell ref="W781:X781"/>
    <mergeCell ref="Y781:Z781"/>
    <mergeCell ref="AA781:AB781"/>
    <mergeCell ref="AC781:AD781"/>
    <mergeCell ref="AE781:AF781"/>
    <mergeCell ref="AG781:AH781"/>
    <mergeCell ref="AI781:AJ781"/>
    <mergeCell ref="AK781:AL781"/>
    <mergeCell ref="AM781:AN781"/>
    <mergeCell ref="AO781:AP781"/>
    <mergeCell ref="AQ781:AR781"/>
    <mergeCell ref="AS781:AT781"/>
    <mergeCell ref="AU781:AV781"/>
    <mergeCell ref="AW781:AX781"/>
    <mergeCell ref="AY781:AZ781"/>
    <mergeCell ref="BA781:BB781"/>
    <mergeCell ref="BC781:BD781"/>
    <mergeCell ref="BE781:BF781"/>
    <mergeCell ref="BU779:CA779"/>
    <mergeCell ref="CB779:CH779"/>
    <mergeCell ref="B780:C780"/>
    <mergeCell ref="D780:F780"/>
    <mergeCell ref="G780:H780"/>
    <mergeCell ref="K780:L780"/>
    <mergeCell ref="M780:N780"/>
    <mergeCell ref="O780:P780"/>
    <mergeCell ref="Q780:R780"/>
    <mergeCell ref="S780:T780"/>
    <mergeCell ref="U780:V780"/>
    <mergeCell ref="W780:X780"/>
    <mergeCell ref="Y780:Z780"/>
    <mergeCell ref="AA780:AB780"/>
    <mergeCell ref="AC780:AD780"/>
    <mergeCell ref="AE780:AF780"/>
    <mergeCell ref="AG780:AH780"/>
    <mergeCell ref="AI780:AJ780"/>
    <mergeCell ref="AK780:AL780"/>
    <mergeCell ref="AM780:AN780"/>
    <mergeCell ref="AO780:AP780"/>
    <mergeCell ref="AQ780:AR780"/>
    <mergeCell ref="AS780:AT780"/>
    <mergeCell ref="AU780:AV780"/>
    <mergeCell ref="AW780:AX780"/>
    <mergeCell ref="AY780:AZ780"/>
    <mergeCell ref="BA780:BB780"/>
    <mergeCell ref="BC780:BD780"/>
    <mergeCell ref="BE780:BF780"/>
    <mergeCell ref="BG780:BH780"/>
    <mergeCell ref="BI780:BJ780"/>
    <mergeCell ref="BK780:BL780"/>
    <mergeCell ref="BA782:BB782"/>
    <mergeCell ref="BC782:BD782"/>
    <mergeCell ref="BE782:BF782"/>
    <mergeCell ref="BG782:BH782"/>
    <mergeCell ref="BI782:BJ782"/>
    <mergeCell ref="BK782:BL782"/>
    <mergeCell ref="BM782:BN782"/>
    <mergeCell ref="BO782:BQ782"/>
    <mergeCell ref="BS782:BT782"/>
    <mergeCell ref="BU782:CA782"/>
    <mergeCell ref="CB782:CH782"/>
    <mergeCell ref="B783:C783"/>
    <mergeCell ref="D783:F783"/>
    <mergeCell ref="G783:H783"/>
    <mergeCell ref="K783:L783"/>
    <mergeCell ref="M783:N783"/>
    <mergeCell ref="O783:P783"/>
    <mergeCell ref="Q783:R783"/>
    <mergeCell ref="S783:T783"/>
    <mergeCell ref="U783:V783"/>
    <mergeCell ref="W783:X783"/>
    <mergeCell ref="Y783:Z783"/>
    <mergeCell ref="AA783:AB783"/>
    <mergeCell ref="AC783:AD783"/>
    <mergeCell ref="AE783:AF783"/>
    <mergeCell ref="AG783:AH783"/>
    <mergeCell ref="AI783:AJ783"/>
    <mergeCell ref="AK783:AL783"/>
    <mergeCell ref="AM783:AN783"/>
    <mergeCell ref="AO783:AP783"/>
    <mergeCell ref="AQ783:AR783"/>
    <mergeCell ref="AS783:AT783"/>
    <mergeCell ref="BG781:BH781"/>
    <mergeCell ref="BI781:BJ781"/>
    <mergeCell ref="BK781:BL781"/>
    <mergeCell ref="BM781:BN781"/>
    <mergeCell ref="BO781:BQ781"/>
    <mergeCell ref="BS781:BT781"/>
    <mergeCell ref="BU781:CA781"/>
    <mergeCell ref="CB781:CH781"/>
    <mergeCell ref="B782:C782"/>
    <mergeCell ref="D782:F782"/>
    <mergeCell ref="G782:H782"/>
    <mergeCell ref="K782:L782"/>
    <mergeCell ref="M782:N782"/>
    <mergeCell ref="O782:P782"/>
    <mergeCell ref="Q782:R782"/>
    <mergeCell ref="S782:T782"/>
    <mergeCell ref="U782:V782"/>
    <mergeCell ref="W782:X782"/>
    <mergeCell ref="Y782:Z782"/>
    <mergeCell ref="AA782:AB782"/>
    <mergeCell ref="AC782:AD782"/>
    <mergeCell ref="AE782:AF782"/>
    <mergeCell ref="AG782:AH782"/>
    <mergeCell ref="AI782:AJ782"/>
    <mergeCell ref="AK782:AL782"/>
    <mergeCell ref="AM782:AN782"/>
    <mergeCell ref="AO782:AP782"/>
    <mergeCell ref="AQ782:AR782"/>
    <mergeCell ref="AS782:AT782"/>
    <mergeCell ref="AU782:AV782"/>
    <mergeCell ref="AW782:AX782"/>
    <mergeCell ref="AY782:AZ782"/>
    <mergeCell ref="AO784:AP784"/>
    <mergeCell ref="AQ784:AR784"/>
    <mergeCell ref="AS784:AT784"/>
    <mergeCell ref="AU784:AV784"/>
    <mergeCell ref="AW784:AX784"/>
    <mergeCell ref="AY784:AZ784"/>
    <mergeCell ref="BA784:BB784"/>
    <mergeCell ref="BC784:BD784"/>
    <mergeCell ref="BE784:BF784"/>
    <mergeCell ref="BG784:BH784"/>
    <mergeCell ref="BI784:BJ784"/>
    <mergeCell ref="BK784:BL784"/>
    <mergeCell ref="BM784:BN784"/>
    <mergeCell ref="BO784:BQ784"/>
    <mergeCell ref="BS784:BT784"/>
    <mergeCell ref="BU784:CA784"/>
    <mergeCell ref="CB784:CH784"/>
    <mergeCell ref="AU783:AV783"/>
    <mergeCell ref="AW783:AX783"/>
    <mergeCell ref="AY783:AZ783"/>
    <mergeCell ref="BA783:BB783"/>
    <mergeCell ref="BC783:BD783"/>
    <mergeCell ref="BE783:BF783"/>
    <mergeCell ref="BG783:BH783"/>
    <mergeCell ref="BI783:BJ783"/>
    <mergeCell ref="BK783:BL783"/>
    <mergeCell ref="BM783:BN783"/>
    <mergeCell ref="BO783:BQ783"/>
    <mergeCell ref="BS783:BT783"/>
    <mergeCell ref="BU783:CA783"/>
    <mergeCell ref="CB783:CH783"/>
    <mergeCell ref="B784:C784"/>
    <mergeCell ref="D784:F784"/>
    <mergeCell ref="G784:H784"/>
    <mergeCell ref="K784:L784"/>
    <mergeCell ref="M784:N784"/>
    <mergeCell ref="O784:P784"/>
    <mergeCell ref="Q784:R784"/>
    <mergeCell ref="S784:T784"/>
    <mergeCell ref="U784:V784"/>
    <mergeCell ref="W784:X784"/>
    <mergeCell ref="Y784:Z784"/>
    <mergeCell ref="AA784:AB784"/>
    <mergeCell ref="AC784:AD784"/>
    <mergeCell ref="AE784:AF784"/>
    <mergeCell ref="AG784:AH784"/>
    <mergeCell ref="AI784:AJ784"/>
    <mergeCell ref="AK784:AL784"/>
    <mergeCell ref="AM784:AN784"/>
    <mergeCell ref="AM785:AN785"/>
    <mergeCell ref="AO785:AP785"/>
    <mergeCell ref="AQ785:AR785"/>
    <mergeCell ref="AS785:AT785"/>
    <mergeCell ref="AU785:AV785"/>
    <mergeCell ref="AW785:AX785"/>
    <mergeCell ref="AY785:AZ785"/>
    <mergeCell ref="BA785:BB785"/>
    <mergeCell ref="BC785:BD785"/>
    <mergeCell ref="BE785:BF785"/>
    <mergeCell ref="BG785:BH785"/>
    <mergeCell ref="BI785:BJ785"/>
    <mergeCell ref="BK785:BL785"/>
    <mergeCell ref="BM785:BN785"/>
    <mergeCell ref="BO785:BQ785"/>
    <mergeCell ref="BS785:BT785"/>
    <mergeCell ref="BU785:CA785"/>
    <mergeCell ref="B785:C785"/>
    <mergeCell ref="D785:F785"/>
    <mergeCell ref="G785:H785"/>
    <mergeCell ref="K785:L785"/>
    <mergeCell ref="M785:N785"/>
    <mergeCell ref="O785:P785"/>
    <mergeCell ref="Q785:R785"/>
    <mergeCell ref="S785:T785"/>
    <mergeCell ref="U785:V785"/>
    <mergeCell ref="W785:X785"/>
    <mergeCell ref="Y785:Z785"/>
    <mergeCell ref="AA785:AB785"/>
    <mergeCell ref="AC785:AD785"/>
    <mergeCell ref="AE785:AF785"/>
    <mergeCell ref="AG785:AH785"/>
    <mergeCell ref="AI785:AJ785"/>
    <mergeCell ref="AK785:AL785"/>
    <mergeCell ref="BO786:BQ786"/>
    <mergeCell ref="BS786:BT786"/>
    <mergeCell ref="BU786:CA786"/>
    <mergeCell ref="CB786:CH786"/>
    <mergeCell ref="B787:C787"/>
    <mergeCell ref="D787:F787"/>
    <mergeCell ref="G787:H787"/>
    <mergeCell ref="K787:L787"/>
    <mergeCell ref="M787:N787"/>
    <mergeCell ref="O787:P787"/>
    <mergeCell ref="Q787:R787"/>
    <mergeCell ref="S787:T787"/>
    <mergeCell ref="U787:V787"/>
    <mergeCell ref="W787:X787"/>
    <mergeCell ref="Y787:Z787"/>
    <mergeCell ref="AA787:AB787"/>
    <mergeCell ref="AC787:AD787"/>
    <mergeCell ref="AE787:AF787"/>
    <mergeCell ref="AG787:AH787"/>
    <mergeCell ref="AI787:AJ787"/>
    <mergeCell ref="AK787:AL787"/>
    <mergeCell ref="AM787:AN787"/>
    <mergeCell ref="AO787:AP787"/>
    <mergeCell ref="AQ787:AR787"/>
    <mergeCell ref="AS787:AT787"/>
    <mergeCell ref="AU787:AV787"/>
    <mergeCell ref="AW787:AX787"/>
    <mergeCell ref="AY787:AZ787"/>
    <mergeCell ref="BA787:BB787"/>
    <mergeCell ref="BC787:BD787"/>
    <mergeCell ref="BE787:BF787"/>
    <mergeCell ref="BG787:BH787"/>
    <mergeCell ref="CB785:CH785"/>
    <mergeCell ref="B786:C786"/>
    <mergeCell ref="D786:F786"/>
    <mergeCell ref="G786:H786"/>
    <mergeCell ref="K786:L786"/>
    <mergeCell ref="M786:N786"/>
    <mergeCell ref="O786:P786"/>
    <mergeCell ref="Q786:R786"/>
    <mergeCell ref="S786:T786"/>
    <mergeCell ref="U786:V786"/>
    <mergeCell ref="W786:X786"/>
    <mergeCell ref="Y786:Z786"/>
    <mergeCell ref="AA786:AB786"/>
    <mergeCell ref="AC786:AD786"/>
    <mergeCell ref="AE786:AF786"/>
    <mergeCell ref="AG786:AH786"/>
    <mergeCell ref="AI786:AJ786"/>
    <mergeCell ref="AK786:AL786"/>
    <mergeCell ref="AM786:AN786"/>
    <mergeCell ref="AO786:AP786"/>
    <mergeCell ref="AQ786:AR786"/>
    <mergeCell ref="AS786:AT786"/>
    <mergeCell ref="AU786:AV786"/>
    <mergeCell ref="AW786:AX786"/>
    <mergeCell ref="AY786:AZ786"/>
    <mergeCell ref="BA786:BB786"/>
    <mergeCell ref="BC786:BD786"/>
    <mergeCell ref="BE786:BF786"/>
    <mergeCell ref="BG786:BH786"/>
    <mergeCell ref="BI786:BJ786"/>
    <mergeCell ref="BK786:BL786"/>
    <mergeCell ref="BM786:BN786"/>
    <mergeCell ref="BC788:BD788"/>
    <mergeCell ref="BE788:BF788"/>
    <mergeCell ref="BG788:BH788"/>
    <mergeCell ref="BI788:BJ788"/>
    <mergeCell ref="BK788:BL788"/>
    <mergeCell ref="BM788:BN788"/>
    <mergeCell ref="BO788:BQ788"/>
    <mergeCell ref="BS788:BT788"/>
    <mergeCell ref="BU788:CA788"/>
    <mergeCell ref="CB788:CH788"/>
    <mergeCell ref="B789:C789"/>
    <mergeCell ref="D789:F789"/>
    <mergeCell ref="G789:H789"/>
    <mergeCell ref="K789:L789"/>
    <mergeCell ref="M789:N789"/>
    <mergeCell ref="O789:P789"/>
    <mergeCell ref="Q789:R789"/>
    <mergeCell ref="S789:T789"/>
    <mergeCell ref="U789:V789"/>
    <mergeCell ref="W789:X789"/>
    <mergeCell ref="Y789:Z789"/>
    <mergeCell ref="AA789:AB789"/>
    <mergeCell ref="AC789:AD789"/>
    <mergeCell ref="AE789:AF789"/>
    <mergeCell ref="AG789:AH789"/>
    <mergeCell ref="AI789:AJ789"/>
    <mergeCell ref="AK789:AL789"/>
    <mergeCell ref="AM789:AN789"/>
    <mergeCell ref="AO789:AP789"/>
    <mergeCell ref="AQ789:AR789"/>
    <mergeCell ref="AS789:AT789"/>
    <mergeCell ref="AU789:AV789"/>
    <mergeCell ref="BI787:BJ787"/>
    <mergeCell ref="BK787:BL787"/>
    <mergeCell ref="BM787:BN787"/>
    <mergeCell ref="BO787:BQ787"/>
    <mergeCell ref="BS787:BT787"/>
    <mergeCell ref="BU787:CA787"/>
    <mergeCell ref="CB787:CH787"/>
    <mergeCell ref="B788:C788"/>
    <mergeCell ref="D788:F788"/>
    <mergeCell ref="G788:H788"/>
    <mergeCell ref="K788:L788"/>
    <mergeCell ref="M788:N788"/>
    <mergeCell ref="O788:P788"/>
    <mergeCell ref="Q788:R788"/>
    <mergeCell ref="S788:T788"/>
    <mergeCell ref="U788:V788"/>
    <mergeCell ref="W788:X788"/>
    <mergeCell ref="Y788:Z788"/>
    <mergeCell ref="AA788:AB788"/>
    <mergeCell ref="AC788:AD788"/>
    <mergeCell ref="AE788:AF788"/>
    <mergeCell ref="AG788:AH788"/>
    <mergeCell ref="AI788:AJ788"/>
    <mergeCell ref="AK788:AL788"/>
    <mergeCell ref="AM788:AN788"/>
    <mergeCell ref="AO788:AP788"/>
    <mergeCell ref="AQ788:AR788"/>
    <mergeCell ref="AS788:AT788"/>
    <mergeCell ref="AU788:AV788"/>
    <mergeCell ref="AW788:AX788"/>
    <mergeCell ref="AY788:AZ788"/>
    <mergeCell ref="BA788:BB788"/>
    <mergeCell ref="B791:C791"/>
    <mergeCell ref="D791:F791"/>
    <mergeCell ref="G791:H791"/>
    <mergeCell ref="K791:L791"/>
    <mergeCell ref="M791:N791"/>
    <mergeCell ref="O791:P791"/>
    <mergeCell ref="Q791:R791"/>
    <mergeCell ref="S791:T791"/>
    <mergeCell ref="U791:V791"/>
    <mergeCell ref="W791:X791"/>
    <mergeCell ref="Y791:Z791"/>
    <mergeCell ref="AA791:AB791"/>
    <mergeCell ref="AC791:AD791"/>
    <mergeCell ref="AE791:AF791"/>
    <mergeCell ref="AG791:AH791"/>
    <mergeCell ref="AI791:AJ791"/>
    <mergeCell ref="AW789:AX789"/>
    <mergeCell ref="AY789:AZ789"/>
    <mergeCell ref="BA789:BB789"/>
    <mergeCell ref="BC789:BD789"/>
    <mergeCell ref="BE789:BF789"/>
    <mergeCell ref="BG789:BH789"/>
    <mergeCell ref="BI789:BJ789"/>
    <mergeCell ref="BK789:BL789"/>
    <mergeCell ref="BM789:BN789"/>
    <mergeCell ref="BO789:BQ789"/>
    <mergeCell ref="BS789:BT789"/>
    <mergeCell ref="BU789:CA789"/>
    <mergeCell ref="CB789:CH789"/>
    <mergeCell ref="B790:C790"/>
    <mergeCell ref="D790:F790"/>
    <mergeCell ref="G790:H790"/>
    <mergeCell ref="K790:L790"/>
    <mergeCell ref="M790:N790"/>
    <mergeCell ref="O790:P790"/>
    <mergeCell ref="Q790:R790"/>
    <mergeCell ref="S790:T790"/>
    <mergeCell ref="U790:V790"/>
    <mergeCell ref="W790:X790"/>
    <mergeCell ref="Y790:Z790"/>
    <mergeCell ref="AA790:AB790"/>
    <mergeCell ref="AC790:AD790"/>
    <mergeCell ref="AE790:AF790"/>
    <mergeCell ref="AG790:AH790"/>
    <mergeCell ref="AI790:AJ790"/>
    <mergeCell ref="AK790:AL790"/>
    <mergeCell ref="AM790:AN790"/>
    <mergeCell ref="AO790:AP790"/>
    <mergeCell ref="AK791:AL791"/>
    <mergeCell ref="AM791:AN791"/>
    <mergeCell ref="AO791:AP791"/>
    <mergeCell ref="AQ791:AR791"/>
    <mergeCell ref="AS791:AT791"/>
    <mergeCell ref="AU791:AV791"/>
    <mergeCell ref="AW791:AX791"/>
    <mergeCell ref="AY791:AZ791"/>
    <mergeCell ref="BA791:BB791"/>
    <mergeCell ref="BC791:BD791"/>
    <mergeCell ref="BE791:BF791"/>
    <mergeCell ref="BG791:BH791"/>
    <mergeCell ref="BI791:BJ791"/>
    <mergeCell ref="BK791:BL791"/>
    <mergeCell ref="BM791:BN791"/>
    <mergeCell ref="BO791:BQ791"/>
    <mergeCell ref="BS791:BT791"/>
    <mergeCell ref="AQ790:AR790"/>
    <mergeCell ref="AS790:AT790"/>
    <mergeCell ref="AU790:AV790"/>
    <mergeCell ref="AW790:AX790"/>
    <mergeCell ref="AY790:AZ790"/>
    <mergeCell ref="BA790:BB790"/>
    <mergeCell ref="BC790:BD790"/>
    <mergeCell ref="BE790:BF790"/>
    <mergeCell ref="BG790:BH790"/>
    <mergeCell ref="BI790:BJ790"/>
    <mergeCell ref="BK790:BL790"/>
    <mergeCell ref="BM790:BN790"/>
    <mergeCell ref="BO790:BQ790"/>
    <mergeCell ref="BS790:BT790"/>
    <mergeCell ref="BU790:CA790"/>
    <mergeCell ref="CB790:CH790"/>
    <mergeCell ref="BM792:BN792"/>
    <mergeCell ref="BO792:BQ792"/>
    <mergeCell ref="BS792:BT792"/>
    <mergeCell ref="BU792:CA792"/>
    <mergeCell ref="CB792:CH792"/>
    <mergeCell ref="B793:C793"/>
    <mergeCell ref="D793:F793"/>
    <mergeCell ref="G793:H793"/>
    <mergeCell ref="K793:L793"/>
    <mergeCell ref="M793:N793"/>
    <mergeCell ref="O793:P793"/>
    <mergeCell ref="Q793:R793"/>
    <mergeCell ref="S793:T793"/>
    <mergeCell ref="U793:V793"/>
    <mergeCell ref="W793:X793"/>
    <mergeCell ref="Y793:Z793"/>
    <mergeCell ref="AA793:AB793"/>
    <mergeCell ref="AC793:AD793"/>
    <mergeCell ref="AE793:AF793"/>
    <mergeCell ref="AG793:AH793"/>
    <mergeCell ref="AI793:AJ793"/>
    <mergeCell ref="AK793:AL793"/>
    <mergeCell ref="AM793:AN793"/>
    <mergeCell ref="AO793:AP793"/>
    <mergeCell ref="AQ793:AR793"/>
    <mergeCell ref="AS793:AT793"/>
    <mergeCell ref="AU793:AV793"/>
    <mergeCell ref="AW793:AX793"/>
    <mergeCell ref="AY793:AZ793"/>
    <mergeCell ref="BA793:BB793"/>
    <mergeCell ref="BC793:BD793"/>
    <mergeCell ref="BE793:BF793"/>
    <mergeCell ref="BU791:CA791"/>
    <mergeCell ref="CB791:CH791"/>
    <mergeCell ref="B792:C792"/>
    <mergeCell ref="D792:F792"/>
    <mergeCell ref="G792:H792"/>
    <mergeCell ref="K792:L792"/>
    <mergeCell ref="M792:N792"/>
    <mergeCell ref="O792:P792"/>
    <mergeCell ref="Q792:R792"/>
    <mergeCell ref="S792:T792"/>
    <mergeCell ref="U792:V792"/>
    <mergeCell ref="W792:X792"/>
    <mergeCell ref="Y792:Z792"/>
    <mergeCell ref="AA792:AB792"/>
    <mergeCell ref="AC792:AD792"/>
    <mergeCell ref="AE792:AF792"/>
    <mergeCell ref="AG792:AH792"/>
    <mergeCell ref="AI792:AJ792"/>
    <mergeCell ref="AK792:AL792"/>
    <mergeCell ref="AM792:AN792"/>
    <mergeCell ref="AO792:AP792"/>
    <mergeCell ref="AQ792:AR792"/>
    <mergeCell ref="AS792:AT792"/>
    <mergeCell ref="AU792:AV792"/>
    <mergeCell ref="AW792:AX792"/>
    <mergeCell ref="AY792:AZ792"/>
    <mergeCell ref="BA792:BB792"/>
    <mergeCell ref="BC792:BD792"/>
    <mergeCell ref="BE792:BF792"/>
    <mergeCell ref="BG792:BH792"/>
    <mergeCell ref="BI792:BJ792"/>
    <mergeCell ref="BK792:BL792"/>
    <mergeCell ref="BA794:BB794"/>
    <mergeCell ref="BC794:BD794"/>
    <mergeCell ref="BE794:BF794"/>
    <mergeCell ref="BG794:BH794"/>
    <mergeCell ref="BI794:BJ794"/>
    <mergeCell ref="BK794:BL794"/>
    <mergeCell ref="BM794:BN794"/>
    <mergeCell ref="BO794:BQ794"/>
    <mergeCell ref="BS794:BT794"/>
    <mergeCell ref="BU794:CA794"/>
    <mergeCell ref="CB794:CH794"/>
    <mergeCell ref="B795:C795"/>
    <mergeCell ref="D795:F795"/>
    <mergeCell ref="G795:H795"/>
    <mergeCell ref="K795:L795"/>
    <mergeCell ref="M795:N795"/>
    <mergeCell ref="O795:P795"/>
    <mergeCell ref="Q795:R795"/>
    <mergeCell ref="S795:T795"/>
    <mergeCell ref="U795:V795"/>
    <mergeCell ref="W795:X795"/>
    <mergeCell ref="Y795:Z795"/>
    <mergeCell ref="AA795:AB795"/>
    <mergeCell ref="AC795:AD795"/>
    <mergeCell ref="AE795:AF795"/>
    <mergeCell ref="AG795:AH795"/>
    <mergeCell ref="AI795:AJ795"/>
    <mergeCell ref="AK795:AL795"/>
    <mergeCell ref="AM795:AN795"/>
    <mergeCell ref="AO795:AP795"/>
    <mergeCell ref="AQ795:AR795"/>
    <mergeCell ref="AS795:AT795"/>
    <mergeCell ref="BG793:BH793"/>
    <mergeCell ref="BI793:BJ793"/>
    <mergeCell ref="BK793:BL793"/>
    <mergeCell ref="BM793:BN793"/>
    <mergeCell ref="BO793:BQ793"/>
    <mergeCell ref="BS793:BT793"/>
    <mergeCell ref="BU793:CA793"/>
    <mergeCell ref="CB793:CH793"/>
    <mergeCell ref="B794:C794"/>
    <mergeCell ref="D794:F794"/>
    <mergeCell ref="G794:H794"/>
    <mergeCell ref="K794:L794"/>
    <mergeCell ref="M794:N794"/>
    <mergeCell ref="O794:P794"/>
    <mergeCell ref="Q794:R794"/>
    <mergeCell ref="S794:T794"/>
    <mergeCell ref="U794:V794"/>
    <mergeCell ref="W794:X794"/>
    <mergeCell ref="Y794:Z794"/>
    <mergeCell ref="AA794:AB794"/>
    <mergeCell ref="AC794:AD794"/>
    <mergeCell ref="AE794:AF794"/>
    <mergeCell ref="AG794:AH794"/>
    <mergeCell ref="AI794:AJ794"/>
    <mergeCell ref="AK794:AL794"/>
    <mergeCell ref="AM794:AN794"/>
    <mergeCell ref="AO794:AP794"/>
    <mergeCell ref="AQ794:AR794"/>
    <mergeCell ref="AS794:AT794"/>
    <mergeCell ref="AU794:AV794"/>
    <mergeCell ref="AW794:AX794"/>
    <mergeCell ref="AY794:AZ794"/>
    <mergeCell ref="AO796:AP796"/>
    <mergeCell ref="AQ796:AR796"/>
    <mergeCell ref="AS796:AT796"/>
    <mergeCell ref="AU796:AV796"/>
    <mergeCell ref="AW796:AX796"/>
    <mergeCell ref="AY796:AZ796"/>
    <mergeCell ref="BA796:BB796"/>
    <mergeCell ref="BC796:BD796"/>
    <mergeCell ref="BE796:BF796"/>
    <mergeCell ref="BG796:BH796"/>
    <mergeCell ref="BI796:BJ796"/>
    <mergeCell ref="BK796:BL796"/>
    <mergeCell ref="BM796:BN796"/>
    <mergeCell ref="BO796:BQ796"/>
    <mergeCell ref="BS796:BT796"/>
    <mergeCell ref="BU796:CA796"/>
    <mergeCell ref="CB796:CH796"/>
    <mergeCell ref="AU795:AV795"/>
    <mergeCell ref="AW795:AX795"/>
    <mergeCell ref="AY795:AZ795"/>
    <mergeCell ref="BA795:BB795"/>
    <mergeCell ref="BC795:BD795"/>
    <mergeCell ref="BE795:BF795"/>
    <mergeCell ref="BG795:BH795"/>
    <mergeCell ref="BI795:BJ795"/>
    <mergeCell ref="BK795:BL795"/>
    <mergeCell ref="BM795:BN795"/>
    <mergeCell ref="BO795:BQ795"/>
    <mergeCell ref="BS795:BT795"/>
    <mergeCell ref="BU795:CA795"/>
    <mergeCell ref="CB795:CH795"/>
    <mergeCell ref="B796:C796"/>
    <mergeCell ref="D796:F796"/>
    <mergeCell ref="G796:H796"/>
    <mergeCell ref="K796:L796"/>
    <mergeCell ref="M796:N796"/>
    <mergeCell ref="O796:P796"/>
    <mergeCell ref="Q796:R796"/>
    <mergeCell ref="S796:T796"/>
    <mergeCell ref="U796:V796"/>
    <mergeCell ref="W796:X796"/>
    <mergeCell ref="Y796:Z796"/>
    <mergeCell ref="AA796:AB796"/>
    <mergeCell ref="AC796:AD796"/>
    <mergeCell ref="AE796:AF796"/>
    <mergeCell ref="AG796:AH796"/>
    <mergeCell ref="AI796:AJ796"/>
    <mergeCell ref="AK796:AL796"/>
    <mergeCell ref="AM796:AN796"/>
    <mergeCell ref="AM797:AN797"/>
    <mergeCell ref="AO797:AP797"/>
    <mergeCell ref="AQ797:AR797"/>
    <mergeCell ref="AS797:AT797"/>
    <mergeCell ref="AU797:AV797"/>
    <mergeCell ref="AW797:AX797"/>
    <mergeCell ref="AY797:AZ797"/>
    <mergeCell ref="BA797:BB797"/>
    <mergeCell ref="BC797:BD797"/>
    <mergeCell ref="BE797:BF797"/>
    <mergeCell ref="BG797:BH797"/>
    <mergeCell ref="BI797:BJ797"/>
    <mergeCell ref="BK797:BL797"/>
    <mergeCell ref="BM797:BN797"/>
    <mergeCell ref="BO797:BQ797"/>
    <mergeCell ref="BS797:BT797"/>
    <mergeCell ref="BU797:CA797"/>
    <mergeCell ref="B797:C797"/>
    <mergeCell ref="D797:F797"/>
    <mergeCell ref="G797:H797"/>
    <mergeCell ref="K797:L797"/>
    <mergeCell ref="M797:N797"/>
    <mergeCell ref="O797:P797"/>
    <mergeCell ref="Q797:R797"/>
    <mergeCell ref="S797:T797"/>
    <mergeCell ref="U797:V797"/>
    <mergeCell ref="W797:X797"/>
    <mergeCell ref="Y797:Z797"/>
    <mergeCell ref="AA797:AB797"/>
    <mergeCell ref="AC797:AD797"/>
    <mergeCell ref="AE797:AF797"/>
    <mergeCell ref="AG797:AH797"/>
    <mergeCell ref="AI797:AJ797"/>
    <mergeCell ref="AK797:AL797"/>
    <mergeCell ref="BO798:BQ798"/>
    <mergeCell ref="BS798:BT798"/>
    <mergeCell ref="BU798:CA798"/>
    <mergeCell ref="CB798:CH798"/>
    <mergeCell ref="B799:C799"/>
    <mergeCell ref="D799:F799"/>
    <mergeCell ref="G799:H799"/>
    <mergeCell ref="K799:L799"/>
    <mergeCell ref="M799:N799"/>
    <mergeCell ref="O799:P799"/>
    <mergeCell ref="Q799:R799"/>
    <mergeCell ref="S799:T799"/>
    <mergeCell ref="U799:V799"/>
    <mergeCell ref="W799:X799"/>
    <mergeCell ref="Y799:Z799"/>
    <mergeCell ref="AA799:AB799"/>
    <mergeCell ref="AC799:AD799"/>
    <mergeCell ref="AE799:AF799"/>
    <mergeCell ref="AG799:AH799"/>
    <mergeCell ref="AI799:AJ799"/>
    <mergeCell ref="AK799:AL799"/>
    <mergeCell ref="AM799:AN799"/>
    <mergeCell ref="AO799:AP799"/>
    <mergeCell ref="AQ799:AR799"/>
    <mergeCell ref="AS799:AT799"/>
    <mergeCell ref="AU799:AV799"/>
    <mergeCell ref="AW799:AX799"/>
    <mergeCell ref="AY799:AZ799"/>
    <mergeCell ref="BA799:BB799"/>
    <mergeCell ref="BC799:BD799"/>
    <mergeCell ref="BE799:BF799"/>
    <mergeCell ref="BG799:BH799"/>
    <mergeCell ref="CB797:CH797"/>
    <mergeCell ref="B798:C798"/>
    <mergeCell ref="D798:F798"/>
    <mergeCell ref="G798:H798"/>
    <mergeCell ref="K798:L798"/>
    <mergeCell ref="M798:N798"/>
    <mergeCell ref="O798:P798"/>
    <mergeCell ref="Q798:R798"/>
    <mergeCell ref="S798:T798"/>
    <mergeCell ref="U798:V798"/>
    <mergeCell ref="W798:X798"/>
    <mergeCell ref="Y798:Z798"/>
    <mergeCell ref="AA798:AB798"/>
    <mergeCell ref="AC798:AD798"/>
    <mergeCell ref="AE798:AF798"/>
    <mergeCell ref="AG798:AH798"/>
    <mergeCell ref="AI798:AJ798"/>
    <mergeCell ref="AK798:AL798"/>
    <mergeCell ref="AM798:AN798"/>
    <mergeCell ref="AO798:AP798"/>
    <mergeCell ref="AQ798:AR798"/>
    <mergeCell ref="AS798:AT798"/>
    <mergeCell ref="AU798:AV798"/>
    <mergeCell ref="AW798:AX798"/>
    <mergeCell ref="AY798:AZ798"/>
    <mergeCell ref="BA798:BB798"/>
    <mergeCell ref="BC798:BD798"/>
    <mergeCell ref="BE798:BF798"/>
    <mergeCell ref="BG798:BH798"/>
    <mergeCell ref="BI798:BJ798"/>
    <mergeCell ref="BK798:BL798"/>
    <mergeCell ref="BM798:BN798"/>
    <mergeCell ref="BC800:BD800"/>
    <mergeCell ref="BE800:BF800"/>
    <mergeCell ref="BG800:BH800"/>
    <mergeCell ref="BI800:BJ800"/>
    <mergeCell ref="BK800:BL800"/>
    <mergeCell ref="BM800:BN800"/>
    <mergeCell ref="BO800:BQ800"/>
    <mergeCell ref="BS800:BT800"/>
    <mergeCell ref="BU800:CA800"/>
    <mergeCell ref="CB800:CH800"/>
    <mergeCell ref="B801:C801"/>
    <mergeCell ref="D801:F801"/>
    <mergeCell ref="G801:H801"/>
    <mergeCell ref="K801:L801"/>
    <mergeCell ref="M801:N801"/>
    <mergeCell ref="O801:P801"/>
    <mergeCell ref="Q801:R801"/>
    <mergeCell ref="S801:T801"/>
    <mergeCell ref="U801:V801"/>
    <mergeCell ref="W801:X801"/>
    <mergeCell ref="Y801:Z801"/>
    <mergeCell ref="AA801:AB801"/>
    <mergeCell ref="AC801:AD801"/>
    <mergeCell ref="AE801:AF801"/>
    <mergeCell ref="AG801:AH801"/>
    <mergeCell ref="AI801:AJ801"/>
    <mergeCell ref="AK801:AL801"/>
    <mergeCell ref="AM801:AN801"/>
    <mergeCell ref="AO801:AP801"/>
    <mergeCell ref="AQ801:AR801"/>
    <mergeCell ref="AS801:AT801"/>
    <mergeCell ref="AU801:AV801"/>
    <mergeCell ref="BI799:BJ799"/>
    <mergeCell ref="BK799:BL799"/>
    <mergeCell ref="BM799:BN799"/>
    <mergeCell ref="BO799:BQ799"/>
    <mergeCell ref="BS799:BT799"/>
    <mergeCell ref="BU799:CA799"/>
    <mergeCell ref="CB799:CH799"/>
    <mergeCell ref="B800:C800"/>
    <mergeCell ref="D800:F800"/>
    <mergeCell ref="G800:H800"/>
    <mergeCell ref="K800:L800"/>
    <mergeCell ref="M800:N800"/>
    <mergeCell ref="O800:P800"/>
    <mergeCell ref="Q800:R800"/>
    <mergeCell ref="S800:T800"/>
    <mergeCell ref="U800:V800"/>
    <mergeCell ref="W800:X800"/>
    <mergeCell ref="Y800:Z800"/>
    <mergeCell ref="AA800:AB800"/>
    <mergeCell ref="AC800:AD800"/>
    <mergeCell ref="AE800:AF800"/>
    <mergeCell ref="AG800:AH800"/>
    <mergeCell ref="AI800:AJ800"/>
    <mergeCell ref="AK800:AL800"/>
    <mergeCell ref="AM800:AN800"/>
    <mergeCell ref="AO800:AP800"/>
    <mergeCell ref="AQ800:AR800"/>
    <mergeCell ref="AS800:AT800"/>
    <mergeCell ref="AU800:AV800"/>
    <mergeCell ref="AW800:AX800"/>
    <mergeCell ref="AY800:AZ800"/>
    <mergeCell ref="BA800:BB800"/>
    <mergeCell ref="B803:C803"/>
    <mergeCell ref="D803:F803"/>
    <mergeCell ref="G803:H803"/>
    <mergeCell ref="K803:L803"/>
    <mergeCell ref="M803:N803"/>
    <mergeCell ref="O803:P803"/>
    <mergeCell ref="Q803:R803"/>
    <mergeCell ref="S803:T803"/>
    <mergeCell ref="U803:V803"/>
    <mergeCell ref="W803:X803"/>
    <mergeCell ref="Y803:Z803"/>
    <mergeCell ref="AA803:AB803"/>
    <mergeCell ref="AC803:AD803"/>
    <mergeCell ref="AE803:AF803"/>
    <mergeCell ref="AG803:AH803"/>
    <mergeCell ref="AI803:AJ803"/>
    <mergeCell ref="AW801:AX801"/>
    <mergeCell ref="AY801:AZ801"/>
    <mergeCell ref="BA801:BB801"/>
    <mergeCell ref="BC801:BD801"/>
    <mergeCell ref="BE801:BF801"/>
    <mergeCell ref="BG801:BH801"/>
    <mergeCell ref="BI801:BJ801"/>
    <mergeCell ref="BK801:BL801"/>
    <mergeCell ref="BM801:BN801"/>
    <mergeCell ref="BO801:BQ801"/>
    <mergeCell ref="BS801:BT801"/>
    <mergeCell ref="BU801:CA801"/>
    <mergeCell ref="CB801:CH801"/>
    <mergeCell ref="B802:C802"/>
    <mergeCell ref="D802:F802"/>
    <mergeCell ref="G802:H802"/>
    <mergeCell ref="K802:L802"/>
    <mergeCell ref="M802:N802"/>
    <mergeCell ref="O802:P802"/>
    <mergeCell ref="Q802:R802"/>
    <mergeCell ref="S802:T802"/>
    <mergeCell ref="U802:V802"/>
    <mergeCell ref="W802:X802"/>
    <mergeCell ref="Y802:Z802"/>
    <mergeCell ref="AA802:AB802"/>
    <mergeCell ref="AC802:AD802"/>
    <mergeCell ref="AE802:AF802"/>
    <mergeCell ref="AG802:AH802"/>
    <mergeCell ref="AI802:AJ802"/>
    <mergeCell ref="AK802:AL802"/>
    <mergeCell ref="AM802:AN802"/>
    <mergeCell ref="AO802:AP802"/>
    <mergeCell ref="AK803:AL803"/>
    <mergeCell ref="AM803:AN803"/>
    <mergeCell ref="AO803:AP803"/>
    <mergeCell ref="AQ803:AR803"/>
    <mergeCell ref="AS803:AT803"/>
    <mergeCell ref="AU803:AV803"/>
    <mergeCell ref="AW803:AX803"/>
    <mergeCell ref="AY803:AZ803"/>
    <mergeCell ref="BA803:BB803"/>
    <mergeCell ref="BC803:BD803"/>
    <mergeCell ref="BE803:BF803"/>
    <mergeCell ref="BG803:BH803"/>
    <mergeCell ref="BI803:BJ803"/>
    <mergeCell ref="BK803:BL803"/>
    <mergeCell ref="BM803:BN803"/>
    <mergeCell ref="BO803:BQ803"/>
    <mergeCell ref="BS803:BT803"/>
    <mergeCell ref="AQ802:AR802"/>
    <mergeCell ref="AS802:AT802"/>
    <mergeCell ref="AU802:AV802"/>
    <mergeCell ref="AW802:AX802"/>
    <mergeCell ref="AY802:AZ802"/>
    <mergeCell ref="BA802:BB802"/>
    <mergeCell ref="BC802:BD802"/>
    <mergeCell ref="BE802:BF802"/>
    <mergeCell ref="BG802:BH802"/>
    <mergeCell ref="BI802:BJ802"/>
    <mergeCell ref="BK802:BL802"/>
    <mergeCell ref="BM802:BN802"/>
    <mergeCell ref="BO802:BQ802"/>
    <mergeCell ref="BS802:BT802"/>
    <mergeCell ref="BU802:CA802"/>
    <mergeCell ref="CB802:CH802"/>
    <mergeCell ref="BM804:BN804"/>
    <mergeCell ref="BO804:BQ804"/>
    <mergeCell ref="BS804:BT804"/>
    <mergeCell ref="BU804:CA804"/>
    <mergeCell ref="CB804:CH804"/>
    <mergeCell ref="B805:C805"/>
    <mergeCell ref="D805:F805"/>
    <mergeCell ref="G805:H805"/>
    <mergeCell ref="K805:L805"/>
    <mergeCell ref="M805:N805"/>
    <mergeCell ref="O805:P805"/>
    <mergeCell ref="Q805:R805"/>
    <mergeCell ref="S805:T805"/>
    <mergeCell ref="U805:V805"/>
    <mergeCell ref="W805:X805"/>
    <mergeCell ref="Y805:Z805"/>
    <mergeCell ref="AA805:AB805"/>
    <mergeCell ref="AC805:AD805"/>
    <mergeCell ref="AE805:AF805"/>
    <mergeCell ref="AG805:AH805"/>
    <mergeCell ref="AI805:AJ805"/>
    <mergeCell ref="AK805:AL805"/>
    <mergeCell ref="AM805:AN805"/>
    <mergeCell ref="AO805:AP805"/>
    <mergeCell ref="AQ805:AR805"/>
    <mergeCell ref="AS805:AT805"/>
    <mergeCell ref="AU805:AV805"/>
    <mergeCell ref="AW805:AX805"/>
    <mergeCell ref="AY805:AZ805"/>
    <mergeCell ref="BA805:BB805"/>
    <mergeCell ref="BC805:BD805"/>
    <mergeCell ref="BE805:BF805"/>
    <mergeCell ref="BU803:CA803"/>
    <mergeCell ref="CB803:CH803"/>
    <mergeCell ref="B804:C804"/>
    <mergeCell ref="D804:F804"/>
    <mergeCell ref="G804:H804"/>
    <mergeCell ref="K804:L804"/>
    <mergeCell ref="M804:N804"/>
    <mergeCell ref="O804:P804"/>
    <mergeCell ref="Q804:R804"/>
    <mergeCell ref="S804:T804"/>
    <mergeCell ref="U804:V804"/>
    <mergeCell ref="W804:X804"/>
    <mergeCell ref="Y804:Z804"/>
    <mergeCell ref="AA804:AB804"/>
    <mergeCell ref="AC804:AD804"/>
    <mergeCell ref="AE804:AF804"/>
    <mergeCell ref="AG804:AH804"/>
    <mergeCell ref="AI804:AJ804"/>
    <mergeCell ref="AK804:AL804"/>
    <mergeCell ref="AM804:AN804"/>
    <mergeCell ref="AO804:AP804"/>
    <mergeCell ref="AQ804:AR804"/>
    <mergeCell ref="AS804:AT804"/>
    <mergeCell ref="AU804:AV804"/>
    <mergeCell ref="AW804:AX804"/>
    <mergeCell ref="AY804:AZ804"/>
    <mergeCell ref="BA804:BB804"/>
    <mergeCell ref="BC804:BD804"/>
    <mergeCell ref="BE804:BF804"/>
    <mergeCell ref="BG804:BH804"/>
    <mergeCell ref="BI804:BJ804"/>
    <mergeCell ref="BK804:BL804"/>
    <mergeCell ref="BA806:BB806"/>
    <mergeCell ref="BC806:BD806"/>
    <mergeCell ref="BE806:BF806"/>
    <mergeCell ref="BG806:BH806"/>
    <mergeCell ref="BI806:BJ806"/>
    <mergeCell ref="BK806:BL806"/>
    <mergeCell ref="BM806:BN806"/>
    <mergeCell ref="BO806:BQ806"/>
    <mergeCell ref="BS806:BT806"/>
    <mergeCell ref="BU806:CA806"/>
    <mergeCell ref="CB806:CH806"/>
    <mergeCell ref="B807:C807"/>
    <mergeCell ref="D807:F807"/>
    <mergeCell ref="G807:H807"/>
    <mergeCell ref="K807:L807"/>
    <mergeCell ref="M807:N807"/>
    <mergeCell ref="O807:P807"/>
    <mergeCell ref="Q807:R807"/>
    <mergeCell ref="S807:T807"/>
    <mergeCell ref="U807:V807"/>
    <mergeCell ref="W807:X807"/>
    <mergeCell ref="Y807:Z807"/>
    <mergeCell ref="AA807:AB807"/>
    <mergeCell ref="AC807:AD807"/>
    <mergeCell ref="AE807:AF807"/>
    <mergeCell ref="AG807:AH807"/>
    <mergeCell ref="AI807:AJ807"/>
    <mergeCell ref="AK807:AL807"/>
    <mergeCell ref="AM807:AN807"/>
    <mergeCell ref="AO807:AP807"/>
    <mergeCell ref="AQ807:AR807"/>
    <mergeCell ref="AS807:AT807"/>
    <mergeCell ref="BG805:BH805"/>
    <mergeCell ref="BI805:BJ805"/>
    <mergeCell ref="BK805:BL805"/>
    <mergeCell ref="BM805:BN805"/>
    <mergeCell ref="BO805:BQ805"/>
    <mergeCell ref="BS805:BT805"/>
    <mergeCell ref="BU805:CA805"/>
    <mergeCell ref="CB805:CH805"/>
    <mergeCell ref="B806:C806"/>
    <mergeCell ref="D806:F806"/>
    <mergeCell ref="G806:H806"/>
    <mergeCell ref="K806:L806"/>
    <mergeCell ref="M806:N806"/>
    <mergeCell ref="O806:P806"/>
    <mergeCell ref="Q806:R806"/>
    <mergeCell ref="S806:T806"/>
    <mergeCell ref="U806:V806"/>
    <mergeCell ref="W806:X806"/>
    <mergeCell ref="Y806:Z806"/>
    <mergeCell ref="AA806:AB806"/>
    <mergeCell ref="AC806:AD806"/>
    <mergeCell ref="AE806:AF806"/>
    <mergeCell ref="AG806:AH806"/>
    <mergeCell ref="AI806:AJ806"/>
    <mergeCell ref="AK806:AL806"/>
    <mergeCell ref="AM806:AN806"/>
    <mergeCell ref="AO806:AP806"/>
    <mergeCell ref="AQ806:AR806"/>
    <mergeCell ref="AS806:AT806"/>
    <mergeCell ref="AU806:AV806"/>
    <mergeCell ref="AW806:AX806"/>
    <mergeCell ref="AY806:AZ806"/>
    <mergeCell ref="AO808:AP808"/>
    <mergeCell ref="AQ808:AR808"/>
    <mergeCell ref="AS808:AT808"/>
    <mergeCell ref="AU808:AV808"/>
    <mergeCell ref="AW808:AX808"/>
    <mergeCell ref="AY808:AZ808"/>
    <mergeCell ref="BA808:BB808"/>
    <mergeCell ref="BC808:BD808"/>
    <mergeCell ref="BE808:BF808"/>
    <mergeCell ref="BG808:BH808"/>
    <mergeCell ref="BI808:BJ808"/>
    <mergeCell ref="BK808:BL808"/>
    <mergeCell ref="BM808:BN808"/>
    <mergeCell ref="BO808:BQ808"/>
    <mergeCell ref="BS808:BT808"/>
    <mergeCell ref="BU808:CA808"/>
    <mergeCell ref="CB808:CH808"/>
    <mergeCell ref="AU807:AV807"/>
    <mergeCell ref="AW807:AX807"/>
    <mergeCell ref="AY807:AZ807"/>
    <mergeCell ref="BA807:BB807"/>
    <mergeCell ref="BC807:BD807"/>
    <mergeCell ref="BE807:BF807"/>
    <mergeCell ref="BG807:BH807"/>
    <mergeCell ref="BI807:BJ807"/>
    <mergeCell ref="BK807:BL807"/>
    <mergeCell ref="BM807:BN807"/>
    <mergeCell ref="BO807:BQ807"/>
    <mergeCell ref="BS807:BT807"/>
    <mergeCell ref="BU807:CA807"/>
    <mergeCell ref="CB807:CH807"/>
    <mergeCell ref="B808:C808"/>
    <mergeCell ref="D808:F808"/>
    <mergeCell ref="G808:H808"/>
    <mergeCell ref="K808:L808"/>
    <mergeCell ref="M808:N808"/>
    <mergeCell ref="O808:P808"/>
    <mergeCell ref="Q808:R808"/>
    <mergeCell ref="S808:T808"/>
    <mergeCell ref="U808:V808"/>
    <mergeCell ref="W808:X808"/>
    <mergeCell ref="Y808:Z808"/>
    <mergeCell ref="AA808:AB808"/>
    <mergeCell ref="AC808:AD808"/>
    <mergeCell ref="AE808:AF808"/>
    <mergeCell ref="AG808:AH808"/>
    <mergeCell ref="AI808:AJ808"/>
    <mergeCell ref="AK808:AL808"/>
    <mergeCell ref="AM808:AN808"/>
    <mergeCell ref="AM809:AN809"/>
    <mergeCell ref="AO809:AP809"/>
    <mergeCell ref="AQ809:AR809"/>
    <mergeCell ref="AS809:AT809"/>
    <mergeCell ref="AU809:AV809"/>
    <mergeCell ref="AW809:AX809"/>
    <mergeCell ref="AY809:AZ809"/>
    <mergeCell ref="BA809:BB809"/>
    <mergeCell ref="BC809:BD809"/>
    <mergeCell ref="BE809:BF809"/>
    <mergeCell ref="BG809:BH809"/>
    <mergeCell ref="BI809:BJ809"/>
    <mergeCell ref="BK809:BL809"/>
    <mergeCell ref="BM809:BN809"/>
    <mergeCell ref="BO809:BQ809"/>
    <mergeCell ref="BS809:BT809"/>
    <mergeCell ref="BU809:CA809"/>
    <mergeCell ref="B809:C809"/>
    <mergeCell ref="D809:F809"/>
    <mergeCell ref="G809:H809"/>
    <mergeCell ref="K809:L809"/>
    <mergeCell ref="M809:N809"/>
    <mergeCell ref="O809:P809"/>
    <mergeCell ref="Q809:R809"/>
    <mergeCell ref="S809:T809"/>
    <mergeCell ref="U809:V809"/>
    <mergeCell ref="W809:X809"/>
    <mergeCell ref="Y809:Z809"/>
    <mergeCell ref="AA809:AB809"/>
    <mergeCell ref="AC809:AD809"/>
    <mergeCell ref="AE809:AF809"/>
    <mergeCell ref="AG809:AH809"/>
    <mergeCell ref="AI809:AJ809"/>
    <mergeCell ref="AK809:AL809"/>
    <mergeCell ref="BO810:BQ810"/>
    <mergeCell ref="BS810:BT810"/>
    <mergeCell ref="BU810:CA810"/>
    <mergeCell ref="CB810:CH810"/>
    <mergeCell ref="B811:C811"/>
    <mergeCell ref="D811:F811"/>
    <mergeCell ref="G811:H811"/>
    <mergeCell ref="K811:L811"/>
    <mergeCell ref="M811:N811"/>
    <mergeCell ref="O811:P811"/>
    <mergeCell ref="Q811:R811"/>
    <mergeCell ref="S811:T811"/>
    <mergeCell ref="U811:V811"/>
    <mergeCell ref="W811:X811"/>
    <mergeCell ref="Y811:Z811"/>
    <mergeCell ref="AA811:AB811"/>
    <mergeCell ref="AC811:AD811"/>
    <mergeCell ref="AE811:AF811"/>
    <mergeCell ref="AG811:AH811"/>
    <mergeCell ref="AI811:AJ811"/>
    <mergeCell ref="AK811:AL811"/>
    <mergeCell ref="AM811:AN811"/>
    <mergeCell ref="AO811:AP811"/>
    <mergeCell ref="AQ811:AR811"/>
    <mergeCell ref="AS811:AT811"/>
    <mergeCell ref="AU811:AV811"/>
    <mergeCell ref="AW811:AX811"/>
    <mergeCell ref="AY811:AZ811"/>
    <mergeCell ref="BA811:BB811"/>
    <mergeCell ref="BC811:BD811"/>
    <mergeCell ref="BE811:BF811"/>
    <mergeCell ref="BG811:BH811"/>
    <mergeCell ref="CB809:CH809"/>
    <mergeCell ref="B810:C810"/>
    <mergeCell ref="D810:F810"/>
    <mergeCell ref="G810:H810"/>
    <mergeCell ref="K810:L810"/>
    <mergeCell ref="M810:N810"/>
    <mergeCell ref="O810:P810"/>
    <mergeCell ref="Q810:R810"/>
    <mergeCell ref="S810:T810"/>
    <mergeCell ref="U810:V810"/>
    <mergeCell ref="W810:X810"/>
    <mergeCell ref="Y810:Z810"/>
    <mergeCell ref="AA810:AB810"/>
    <mergeCell ref="AC810:AD810"/>
    <mergeCell ref="AE810:AF810"/>
    <mergeCell ref="AG810:AH810"/>
    <mergeCell ref="AI810:AJ810"/>
    <mergeCell ref="AK810:AL810"/>
    <mergeCell ref="AM810:AN810"/>
    <mergeCell ref="AO810:AP810"/>
    <mergeCell ref="AQ810:AR810"/>
    <mergeCell ref="AS810:AT810"/>
    <mergeCell ref="AU810:AV810"/>
    <mergeCell ref="AW810:AX810"/>
    <mergeCell ref="AY810:AZ810"/>
    <mergeCell ref="BA810:BB810"/>
    <mergeCell ref="BC810:BD810"/>
    <mergeCell ref="BE810:BF810"/>
    <mergeCell ref="BG810:BH810"/>
    <mergeCell ref="BI810:BJ810"/>
    <mergeCell ref="BK810:BL810"/>
    <mergeCell ref="BM810:BN810"/>
    <mergeCell ref="BC812:BD812"/>
    <mergeCell ref="BE812:BF812"/>
    <mergeCell ref="BG812:BH812"/>
    <mergeCell ref="BI812:BJ812"/>
    <mergeCell ref="BK812:BL812"/>
    <mergeCell ref="BM812:BN812"/>
    <mergeCell ref="BO812:BQ812"/>
    <mergeCell ref="BS812:BT812"/>
    <mergeCell ref="BU812:CA812"/>
    <mergeCell ref="CB812:CH812"/>
    <mergeCell ref="B813:C813"/>
    <mergeCell ref="D813:F813"/>
    <mergeCell ref="G813:H813"/>
    <mergeCell ref="K813:L813"/>
    <mergeCell ref="M813:N813"/>
    <mergeCell ref="O813:P813"/>
    <mergeCell ref="Q813:R813"/>
    <mergeCell ref="S813:T813"/>
    <mergeCell ref="U813:V813"/>
    <mergeCell ref="W813:X813"/>
    <mergeCell ref="Y813:Z813"/>
    <mergeCell ref="AA813:AB813"/>
    <mergeCell ref="AC813:AD813"/>
    <mergeCell ref="AE813:AF813"/>
    <mergeCell ref="AG813:AH813"/>
    <mergeCell ref="AI813:AJ813"/>
    <mergeCell ref="AK813:AL813"/>
    <mergeCell ref="AM813:AN813"/>
    <mergeCell ref="AO813:AP813"/>
    <mergeCell ref="AQ813:AR813"/>
    <mergeCell ref="AS813:AT813"/>
    <mergeCell ref="AU813:AV813"/>
    <mergeCell ref="BI811:BJ811"/>
    <mergeCell ref="BK811:BL811"/>
    <mergeCell ref="BM811:BN811"/>
    <mergeCell ref="BO811:BQ811"/>
    <mergeCell ref="BS811:BT811"/>
    <mergeCell ref="BU811:CA811"/>
    <mergeCell ref="CB811:CH811"/>
    <mergeCell ref="B812:C812"/>
    <mergeCell ref="D812:F812"/>
    <mergeCell ref="G812:H812"/>
    <mergeCell ref="K812:L812"/>
    <mergeCell ref="M812:N812"/>
    <mergeCell ref="O812:P812"/>
    <mergeCell ref="Q812:R812"/>
    <mergeCell ref="S812:T812"/>
    <mergeCell ref="U812:V812"/>
    <mergeCell ref="W812:X812"/>
    <mergeCell ref="Y812:Z812"/>
    <mergeCell ref="AA812:AB812"/>
    <mergeCell ref="AC812:AD812"/>
    <mergeCell ref="AE812:AF812"/>
    <mergeCell ref="AG812:AH812"/>
    <mergeCell ref="AI812:AJ812"/>
    <mergeCell ref="AK812:AL812"/>
    <mergeCell ref="AM812:AN812"/>
    <mergeCell ref="AO812:AP812"/>
    <mergeCell ref="AQ812:AR812"/>
    <mergeCell ref="AS812:AT812"/>
    <mergeCell ref="AU812:AV812"/>
    <mergeCell ref="AW812:AX812"/>
    <mergeCell ref="AY812:AZ812"/>
    <mergeCell ref="BA812:BB812"/>
    <mergeCell ref="B815:C815"/>
    <mergeCell ref="D815:F815"/>
    <mergeCell ref="G815:H815"/>
    <mergeCell ref="K815:L815"/>
    <mergeCell ref="M815:N815"/>
    <mergeCell ref="O815:P815"/>
    <mergeCell ref="Q815:R815"/>
    <mergeCell ref="S815:T815"/>
    <mergeCell ref="U815:V815"/>
    <mergeCell ref="W815:X815"/>
    <mergeCell ref="Y815:Z815"/>
    <mergeCell ref="AA815:AB815"/>
    <mergeCell ref="AC815:AD815"/>
    <mergeCell ref="AE815:AF815"/>
    <mergeCell ref="AG815:AH815"/>
    <mergeCell ref="AI815:AJ815"/>
    <mergeCell ref="AW813:AX813"/>
    <mergeCell ref="AY813:AZ813"/>
    <mergeCell ref="BA813:BB813"/>
    <mergeCell ref="BC813:BD813"/>
    <mergeCell ref="BE813:BF813"/>
    <mergeCell ref="BG813:BH813"/>
    <mergeCell ref="BI813:BJ813"/>
    <mergeCell ref="BK813:BL813"/>
    <mergeCell ref="BM813:BN813"/>
    <mergeCell ref="BO813:BQ813"/>
    <mergeCell ref="BS813:BT813"/>
    <mergeCell ref="BU813:CA813"/>
    <mergeCell ref="CB813:CH813"/>
    <mergeCell ref="B814:C814"/>
    <mergeCell ref="D814:F814"/>
    <mergeCell ref="G814:H814"/>
    <mergeCell ref="K814:L814"/>
    <mergeCell ref="M814:N814"/>
    <mergeCell ref="O814:P814"/>
    <mergeCell ref="Q814:R814"/>
    <mergeCell ref="S814:T814"/>
    <mergeCell ref="U814:V814"/>
    <mergeCell ref="W814:X814"/>
    <mergeCell ref="Y814:Z814"/>
    <mergeCell ref="AA814:AB814"/>
    <mergeCell ref="AC814:AD814"/>
    <mergeCell ref="AE814:AF814"/>
    <mergeCell ref="AG814:AH814"/>
    <mergeCell ref="AI814:AJ814"/>
    <mergeCell ref="AK814:AL814"/>
    <mergeCell ref="AM814:AN814"/>
    <mergeCell ref="AO814:AP814"/>
    <mergeCell ref="AK815:AL815"/>
    <mergeCell ref="AM815:AN815"/>
    <mergeCell ref="AO815:AP815"/>
    <mergeCell ref="AQ815:AR815"/>
    <mergeCell ref="AS815:AT815"/>
    <mergeCell ref="AU815:AV815"/>
    <mergeCell ref="AW815:AX815"/>
    <mergeCell ref="AY815:AZ815"/>
    <mergeCell ref="BA815:BB815"/>
    <mergeCell ref="BC815:BD815"/>
    <mergeCell ref="BE815:BF815"/>
    <mergeCell ref="BG815:BH815"/>
    <mergeCell ref="BI815:BJ815"/>
    <mergeCell ref="BK815:BL815"/>
    <mergeCell ref="BM815:BN815"/>
    <mergeCell ref="BO815:BQ815"/>
    <mergeCell ref="BS815:BT815"/>
    <mergeCell ref="AQ814:AR814"/>
    <mergeCell ref="AS814:AT814"/>
    <mergeCell ref="AU814:AV814"/>
    <mergeCell ref="AW814:AX814"/>
    <mergeCell ref="AY814:AZ814"/>
    <mergeCell ref="BA814:BB814"/>
    <mergeCell ref="BC814:BD814"/>
    <mergeCell ref="BE814:BF814"/>
    <mergeCell ref="BG814:BH814"/>
    <mergeCell ref="BI814:BJ814"/>
    <mergeCell ref="BK814:BL814"/>
    <mergeCell ref="BM814:BN814"/>
    <mergeCell ref="BO814:BQ814"/>
    <mergeCell ref="BS814:BT814"/>
    <mergeCell ref="BU814:CA814"/>
    <mergeCell ref="CB814:CH814"/>
    <mergeCell ref="BM816:BN816"/>
    <mergeCell ref="BO816:BQ816"/>
    <mergeCell ref="BS816:BT816"/>
    <mergeCell ref="BU816:CA816"/>
    <mergeCell ref="CB816:CH816"/>
    <mergeCell ref="B817:C817"/>
    <mergeCell ref="D817:F817"/>
    <mergeCell ref="G817:H817"/>
    <mergeCell ref="K817:L817"/>
    <mergeCell ref="M817:N817"/>
    <mergeCell ref="O817:P817"/>
    <mergeCell ref="Q817:R817"/>
    <mergeCell ref="S817:T817"/>
    <mergeCell ref="U817:V817"/>
    <mergeCell ref="W817:X817"/>
    <mergeCell ref="Y817:Z817"/>
    <mergeCell ref="AA817:AB817"/>
    <mergeCell ref="AC817:AD817"/>
    <mergeCell ref="AE817:AF817"/>
    <mergeCell ref="AG817:AH817"/>
    <mergeCell ref="AI817:AJ817"/>
    <mergeCell ref="AK817:AL817"/>
    <mergeCell ref="AM817:AN817"/>
    <mergeCell ref="AO817:AP817"/>
    <mergeCell ref="AQ817:AR817"/>
    <mergeCell ref="AS817:AT817"/>
    <mergeCell ref="AU817:AV817"/>
    <mergeCell ref="AW817:AX817"/>
    <mergeCell ref="AY817:AZ817"/>
    <mergeCell ref="BA817:BB817"/>
    <mergeCell ref="BC817:BD817"/>
    <mergeCell ref="BE817:BF817"/>
    <mergeCell ref="BU815:CA815"/>
    <mergeCell ref="CB815:CH815"/>
    <mergeCell ref="B816:C816"/>
    <mergeCell ref="D816:F816"/>
    <mergeCell ref="G816:H816"/>
    <mergeCell ref="K816:L816"/>
    <mergeCell ref="M816:N816"/>
    <mergeCell ref="O816:P816"/>
    <mergeCell ref="Q816:R816"/>
    <mergeCell ref="S816:T816"/>
    <mergeCell ref="U816:V816"/>
    <mergeCell ref="W816:X816"/>
    <mergeCell ref="Y816:Z816"/>
    <mergeCell ref="AA816:AB816"/>
    <mergeCell ref="AC816:AD816"/>
    <mergeCell ref="AE816:AF816"/>
    <mergeCell ref="AG816:AH816"/>
    <mergeCell ref="AI816:AJ816"/>
    <mergeCell ref="AK816:AL816"/>
    <mergeCell ref="AM816:AN816"/>
    <mergeCell ref="AO816:AP816"/>
    <mergeCell ref="AQ816:AR816"/>
    <mergeCell ref="AS816:AT816"/>
    <mergeCell ref="AU816:AV816"/>
    <mergeCell ref="AW816:AX816"/>
    <mergeCell ref="AY816:AZ816"/>
    <mergeCell ref="BA816:BB816"/>
    <mergeCell ref="BC816:BD816"/>
    <mergeCell ref="BE816:BF816"/>
    <mergeCell ref="BG816:BH816"/>
    <mergeCell ref="BI816:BJ816"/>
    <mergeCell ref="BK816:BL816"/>
    <mergeCell ref="BA818:BB818"/>
    <mergeCell ref="BC818:BD818"/>
    <mergeCell ref="BE818:BF818"/>
    <mergeCell ref="BG818:BH818"/>
    <mergeCell ref="BI818:BJ818"/>
    <mergeCell ref="BK818:BL818"/>
    <mergeCell ref="BM818:BN818"/>
    <mergeCell ref="BO818:BQ818"/>
    <mergeCell ref="BS818:BT818"/>
    <mergeCell ref="BU818:CA818"/>
    <mergeCell ref="CB818:CH818"/>
    <mergeCell ref="B819:C819"/>
    <mergeCell ref="D819:F819"/>
    <mergeCell ref="G819:H819"/>
    <mergeCell ref="K819:L819"/>
    <mergeCell ref="M819:N819"/>
    <mergeCell ref="O819:P819"/>
    <mergeCell ref="Q819:R819"/>
    <mergeCell ref="S819:T819"/>
    <mergeCell ref="U819:V819"/>
    <mergeCell ref="W819:X819"/>
    <mergeCell ref="Y819:Z819"/>
    <mergeCell ref="AA819:AB819"/>
    <mergeCell ref="AC819:AD819"/>
    <mergeCell ref="AE819:AF819"/>
    <mergeCell ref="AG819:AH819"/>
    <mergeCell ref="AI819:AJ819"/>
    <mergeCell ref="AK819:AL819"/>
    <mergeCell ref="AM819:AN819"/>
    <mergeCell ref="AO819:AP819"/>
    <mergeCell ref="AQ819:AR819"/>
    <mergeCell ref="AS819:AT819"/>
    <mergeCell ref="BG817:BH817"/>
    <mergeCell ref="BI817:BJ817"/>
    <mergeCell ref="BK817:BL817"/>
    <mergeCell ref="BM817:BN817"/>
    <mergeCell ref="BO817:BQ817"/>
    <mergeCell ref="BS817:BT817"/>
    <mergeCell ref="BU817:CA817"/>
    <mergeCell ref="CB817:CH817"/>
    <mergeCell ref="B818:C818"/>
    <mergeCell ref="D818:F818"/>
    <mergeCell ref="G818:H818"/>
    <mergeCell ref="K818:L818"/>
    <mergeCell ref="M818:N818"/>
    <mergeCell ref="O818:P818"/>
    <mergeCell ref="Q818:R818"/>
    <mergeCell ref="S818:T818"/>
    <mergeCell ref="U818:V818"/>
    <mergeCell ref="W818:X818"/>
    <mergeCell ref="Y818:Z818"/>
    <mergeCell ref="AA818:AB818"/>
    <mergeCell ref="AC818:AD818"/>
    <mergeCell ref="AE818:AF818"/>
    <mergeCell ref="AG818:AH818"/>
    <mergeCell ref="AI818:AJ818"/>
    <mergeCell ref="AK818:AL818"/>
    <mergeCell ref="AM818:AN818"/>
    <mergeCell ref="AO818:AP818"/>
    <mergeCell ref="AQ818:AR818"/>
    <mergeCell ref="AS818:AT818"/>
    <mergeCell ref="AU818:AV818"/>
    <mergeCell ref="AW818:AX818"/>
    <mergeCell ref="AY818:AZ818"/>
    <mergeCell ref="AO820:AP820"/>
    <mergeCell ref="AQ820:AR820"/>
    <mergeCell ref="AS820:AT820"/>
    <mergeCell ref="AU820:AV820"/>
    <mergeCell ref="AW820:AX820"/>
    <mergeCell ref="AY820:AZ820"/>
    <mergeCell ref="BA820:BB820"/>
    <mergeCell ref="BC820:BD820"/>
    <mergeCell ref="BE820:BF820"/>
    <mergeCell ref="BG820:BH820"/>
    <mergeCell ref="BI820:BJ820"/>
    <mergeCell ref="BK820:BL820"/>
    <mergeCell ref="BM820:BN820"/>
    <mergeCell ref="BO820:BQ820"/>
    <mergeCell ref="BS820:BT820"/>
    <mergeCell ref="BU820:CA820"/>
    <mergeCell ref="CB820:CH820"/>
    <mergeCell ref="AU819:AV819"/>
    <mergeCell ref="AW819:AX819"/>
    <mergeCell ref="AY819:AZ819"/>
    <mergeCell ref="BA819:BB819"/>
    <mergeCell ref="BC819:BD819"/>
    <mergeCell ref="BE819:BF819"/>
    <mergeCell ref="BG819:BH819"/>
    <mergeCell ref="BI819:BJ819"/>
    <mergeCell ref="BK819:BL819"/>
    <mergeCell ref="BM819:BN819"/>
    <mergeCell ref="BO819:BQ819"/>
    <mergeCell ref="BS819:BT819"/>
    <mergeCell ref="BU819:CA819"/>
    <mergeCell ref="CB819:CH819"/>
    <mergeCell ref="B820:C820"/>
    <mergeCell ref="D820:F820"/>
    <mergeCell ref="G820:H820"/>
    <mergeCell ref="K820:L820"/>
    <mergeCell ref="M820:N820"/>
    <mergeCell ref="O820:P820"/>
    <mergeCell ref="Q820:R820"/>
    <mergeCell ref="S820:T820"/>
    <mergeCell ref="U820:V820"/>
    <mergeCell ref="W820:X820"/>
    <mergeCell ref="Y820:Z820"/>
    <mergeCell ref="AA820:AB820"/>
    <mergeCell ref="AC820:AD820"/>
    <mergeCell ref="AE820:AF820"/>
    <mergeCell ref="AG820:AH820"/>
    <mergeCell ref="AI820:AJ820"/>
    <mergeCell ref="AK820:AL820"/>
    <mergeCell ref="AM820:AN820"/>
    <mergeCell ref="AM821:AN821"/>
    <mergeCell ref="AO821:AP821"/>
    <mergeCell ref="AQ821:AR821"/>
    <mergeCell ref="AS821:AT821"/>
    <mergeCell ref="AU821:AV821"/>
    <mergeCell ref="AW821:AX821"/>
    <mergeCell ref="AY821:AZ821"/>
    <mergeCell ref="BA821:BB821"/>
    <mergeCell ref="BC821:BD821"/>
    <mergeCell ref="BE821:BF821"/>
    <mergeCell ref="BG821:BH821"/>
    <mergeCell ref="BI821:BJ821"/>
    <mergeCell ref="BK821:BL821"/>
    <mergeCell ref="BM821:BN821"/>
    <mergeCell ref="BO821:BQ821"/>
    <mergeCell ref="BS821:BT821"/>
    <mergeCell ref="BU821:CA821"/>
    <mergeCell ref="B821:C821"/>
    <mergeCell ref="D821:F821"/>
    <mergeCell ref="G821:H821"/>
    <mergeCell ref="K821:L821"/>
    <mergeCell ref="M821:N821"/>
    <mergeCell ref="O821:P821"/>
    <mergeCell ref="Q821:R821"/>
    <mergeCell ref="S821:T821"/>
    <mergeCell ref="U821:V821"/>
    <mergeCell ref="W821:X821"/>
    <mergeCell ref="Y821:Z821"/>
    <mergeCell ref="AA821:AB821"/>
    <mergeCell ref="AC821:AD821"/>
    <mergeCell ref="AE821:AF821"/>
    <mergeCell ref="AG821:AH821"/>
    <mergeCell ref="AI821:AJ821"/>
    <mergeCell ref="AK821:AL821"/>
    <mergeCell ref="BO822:BQ822"/>
    <mergeCell ref="BS822:BT822"/>
    <mergeCell ref="BU822:CA822"/>
    <mergeCell ref="CB822:CH822"/>
    <mergeCell ref="B823:C823"/>
    <mergeCell ref="D823:F823"/>
    <mergeCell ref="G823:H823"/>
    <mergeCell ref="K823:L823"/>
    <mergeCell ref="M823:N823"/>
    <mergeCell ref="O823:P823"/>
    <mergeCell ref="Q823:R823"/>
    <mergeCell ref="S823:T823"/>
    <mergeCell ref="U823:V823"/>
    <mergeCell ref="W823:X823"/>
    <mergeCell ref="Y823:Z823"/>
    <mergeCell ref="AA823:AB823"/>
    <mergeCell ref="AC823:AD823"/>
    <mergeCell ref="AE823:AF823"/>
    <mergeCell ref="AG823:AH823"/>
    <mergeCell ref="AI823:AJ823"/>
    <mergeCell ref="AK823:AL823"/>
    <mergeCell ref="AM823:AN823"/>
    <mergeCell ref="AO823:AP823"/>
    <mergeCell ref="AQ823:AR823"/>
    <mergeCell ref="AS823:AT823"/>
    <mergeCell ref="AU823:AV823"/>
    <mergeCell ref="AW823:AX823"/>
    <mergeCell ref="AY823:AZ823"/>
    <mergeCell ref="BA823:BB823"/>
    <mergeCell ref="BC823:BD823"/>
    <mergeCell ref="BE823:BF823"/>
    <mergeCell ref="BG823:BH823"/>
    <mergeCell ref="CB821:CH821"/>
    <mergeCell ref="B822:C822"/>
    <mergeCell ref="D822:F822"/>
    <mergeCell ref="G822:H822"/>
    <mergeCell ref="K822:L822"/>
    <mergeCell ref="M822:N822"/>
    <mergeCell ref="O822:P822"/>
    <mergeCell ref="Q822:R822"/>
    <mergeCell ref="S822:T822"/>
    <mergeCell ref="U822:V822"/>
    <mergeCell ref="W822:X822"/>
    <mergeCell ref="Y822:Z822"/>
    <mergeCell ref="AA822:AB822"/>
    <mergeCell ref="AC822:AD822"/>
    <mergeCell ref="AE822:AF822"/>
    <mergeCell ref="AG822:AH822"/>
    <mergeCell ref="AI822:AJ822"/>
    <mergeCell ref="AK822:AL822"/>
    <mergeCell ref="AM822:AN822"/>
    <mergeCell ref="AO822:AP822"/>
    <mergeCell ref="AQ822:AR822"/>
    <mergeCell ref="AS822:AT822"/>
    <mergeCell ref="AU822:AV822"/>
    <mergeCell ref="AW822:AX822"/>
    <mergeCell ref="AY822:AZ822"/>
    <mergeCell ref="BA822:BB822"/>
    <mergeCell ref="BC822:BD822"/>
    <mergeCell ref="BE822:BF822"/>
    <mergeCell ref="BG822:BH822"/>
    <mergeCell ref="BI822:BJ822"/>
    <mergeCell ref="BK822:BL822"/>
    <mergeCell ref="BM822:BN822"/>
    <mergeCell ref="BC824:BD824"/>
    <mergeCell ref="BE824:BF824"/>
    <mergeCell ref="BG824:BH824"/>
    <mergeCell ref="BI824:BJ824"/>
    <mergeCell ref="BK824:BL824"/>
    <mergeCell ref="BM824:BN824"/>
    <mergeCell ref="BO824:BQ824"/>
    <mergeCell ref="BS824:BT824"/>
    <mergeCell ref="BU824:CA824"/>
    <mergeCell ref="CB824:CH824"/>
    <mergeCell ref="B825:C825"/>
    <mergeCell ref="D825:F825"/>
    <mergeCell ref="G825:H825"/>
    <mergeCell ref="K825:L825"/>
    <mergeCell ref="M825:N825"/>
    <mergeCell ref="O825:P825"/>
    <mergeCell ref="Q825:R825"/>
    <mergeCell ref="S825:T825"/>
    <mergeCell ref="U825:V825"/>
    <mergeCell ref="W825:X825"/>
    <mergeCell ref="Y825:Z825"/>
    <mergeCell ref="AA825:AB825"/>
    <mergeCell ref="AC825:AD825"/>
    <mergeCell ref="AE825:AF825"/>
    <mergeCell ref="AG825:AH825"/>
    <mergeCell ref="AI825:AJ825"/>
    <mergeCell ref="AK825:AL825"/>
    <mergeCell ref="AM825:AN825"/>
    <mergeCell ref="AO825:AP825"/>
    <mergeCell ref="AQ825:AR825"/>
    <mergeCell ref="AS825:AT825"/>
    <mergeCell ref="AU825:AV825"/>
    <mergeCell ref="BI823:BJ823"/>
    <mergeCell ref="BK823:BL823"/>
    <mergeCell ref="BM823:BN823"/>
    <mergeCell ref="BO823:BQ823"/>
    <mergeCell ref="BS823:BT823"/>
    <mergeCell ref="BU823:CA823"/>
    <mergeCell ref="CB823:CH823"/>
    <mergeCell ref="B824:C824"/>
    <mergeCell ref="D824:F824"/>
    <mergeCell ref="G824:H824"/>
    <mergeCell ref="K824:L824"/>
    <mergeCell ref="M824:N824"/>
    <mergeCell ref="O824:P824"/>
    <mergeCell ref="Q824:R824"/>
    <mergeCell ref="S824:T824"/>
    <mergeCell ref="U824:V824"/>
    <mergeCell ref="W824:X824"/>
    <mergeCell ref="Y824:Z824"/>
    <mergeCell ref="AA824:AB824"/>
    <mergeCell ref="AC824:AD824"/>
    <mergeCell ref="AE824:AF824"/>
    <mergeCell ref="AG824:AH824"/>
    <mergeCell ref="AI824:AJ824"/>
    <mergeCell ref="AK824:AL824"/>
    <mergeCell ref="AM824:AN824"/>
    <mergeCell ref="AO824:AP824"/>
    <mergeCell ref="AQ824:AR824"/>
    <mergeCell ref="AS824:AT824"/>
    <mergeCell ref="AU824:AV824"/>
    <mergeCell ref="AW824:AX824"/>
    <mergeCell ref="AY824:AZ824"/>
    <mergeCell ref="BA824:BB824"/>
    <mergeCell ref="B827:C827"/>
    <mergeCell ref="D827:F827"/>
    <mergeCell ref="G827:H827"/>
    <mergeCell ref="K827:L827"/>
    <mergeCell ref="M827:N827"/>
    <mergeCell ref="O827:P827"/>
    <mergeCell ref="Q827:R827"/>
    <mergeCell ref="S827:T827"/>
    <mergeCell ref="U827:V827"/>
    <mergeCell ref="W827:X827"/>
    <mergeCell ref="Y827:Z827"/>
    <mergeCell ref="AA827:AB827"/>
    <mergeCell ref="AC827:AD827"/>
    <mergeCell ref="AE827:AF827"/>
    <mergeCell ref="AG827:AH827"/>
    <mergeCell ref="AI827:AJ827"/>
    <mergeCell ref="AW825:AX825"/>
    <mergeCell ref="AY825:AZ825"/>
    <mergeCell ref="BA825:BB825"/>
    <mergeCell ref="BC825:BD825"/>
    <mergeCell ref="BE825:BF825"/>
    <mergeCell ref="BG825:BH825"/>
    <mergeCell ref="BI825:BJ825"/>
    <mergeCell ref="BK825:BL825"/>
    <mergeCell ref="BM825:BN825"/>
    <mergeCell ref="BO825:BQ825"/>
    <mergeCell ref="BS825:BT825"/>
    <mergeCell ref="BU825:CA825"/>
    <mergeCell ref="CB825:CH825"/>
    <mergeCell ref="B826:C826"/>
    <mergeCell ref="D826:F826"/>
    <mergeCell ref="G826:H826"/>
    <mergeCell ref="K826:L826"/>
    <mergeCell ref="M826:N826"/>
    <mergeCell ref="O826:P826"/>
    <mergeCell ref="Q826:R826"/>
    <mergeCell ref="S826:T826"/>
    <mergeCell ref="U826:V826"/>
    <mergeCell ref="W826:X826"/>
    <mergeCell ref="Y826:Z826"/>
    <mergeCell ref="AA826:AB826"/>
    <mergeCell ref="AC826:AD826"/>
    <mergeCell ref="AE826:AF826"/>
    <mergeCell ref="AG826:AH826"/>
    <mergeCell ref="AI826:AJ826"/>
    <mergeCell ref="AK826:AL826"/>
    <mergeCell ref="AM826:AN826"/>
    <mergeCell ref="AO826:AP826"/>
    <mergeCell ref="AK827:AL827"/>
    <mergeCell ref="AM827:AN827"/>
    <mergeCell ref="AO827:AP827"/>
    <mergeCell ref="AQ827:AR827"/>
    <mergeCell ref="AS827:AT827"/>
    <mergeCell ref="AU827:AV827"/>
    <mergeCell ref="AW827:AX827"/>
    <mergeCell ref="AY827:AZ827"/>
    <mergeCell ref="BA827:BB827"/>
    <mergeCell ref="BC827:BD827"/>
    <mergeCell ref="BE827:BF827"/>
    <mergeCell ref="BG827:BH827"/>
    <mergeCell ref="BI827:BJ827"/>
    <mergeCell ref="BK827:BL827"/>
    <mergeCell ref="BM827:BN827"/>
    <mergeCell ref="BO827:BQ827"/>
    <mergeCell ref="BS827:BT827"/>
    <mergeCell ref="AQ826:AR826"/>
    <mergeCell ref="AS826:AT826"/>
    <mergeCell ref="AU826:AV826"/>
    <mergeCell ref="AW826:AX826"/>
    <mergeCell ref="AY826:AZ826"/>
    <mergeCell ref="BA826:BB826"/>
    <mergeCell ref="BC826:BD826"/>
    <mergeCell ref="BE826:BF826"/>
    <mergeCell ref="BG826:BH826"/>
    <mergeCell ref="BI826:BJ826"/>
    <mergeCell ref="BK826:BL826"/>
    <mergeCell ref="BM826:BN826"/>
    <mergeCell ref="BO826:BQ826"/>
    <mergeCell ref="BS826:BT826"/>
    <mergeCell ref="BU826:CA826"/>
    <mergeCell ref="CB826:CH826"/>
    <mergeCell ref="BM828:BN828"/>
    <mergeCell ref="BO828:BQ828"/>
    <mergeCell ref="BS828:BT828"/>
    <mergeCell ref="BU828:CA828"/>
    <mergeCell ref="CB828:CH828"/>
    <mergeCell ref="B829:C829"/>
    <mergeCell ref="D829:F829"/>
    <mergeCell ref="G829:H829"/>
    <mergeCell ref="K829:L829"/>
    <mergeCell ref="M829:N829"/>
    <mergeCell ref="O829:P829"/>
    <mergeCell ref="Q829:R829"/>
    <mergeCell ref="S829:T829"/>
    <mergeCell ref="U829:V829"/>
    <mergeCell ref="W829:X829"/>
    <mergeCell ref="Y829:Z829"/>
    <mergeCell ref="AA829:AB829"/>
    <mergeCell ref="AC829:AD829"/>
    <mergeCell ref="AE829:AF829"/>
    <mergeCell ref="AG829:AH829"/>
    <mergeCell ref="AI829:AJ829"/>
    <mergeCell ref="AK829:AL829"/>
    <mergeCell ref="AM829:AN829"/>
    <mergeCell ref="AO829:AP829"/>
    <mergeCell ref="AQ829:AR829"/>
    <mergeCell ref="AS829:AT829"/>
    <mergeCell ref="AU829:AV829"/>
    <mergeCell ref="AW829:AX829"/>
    <mergeCell ref="AY829:AZ829"/>
    <mergeCell ref="BA829:BB829"/>
    <mergeCell ref="BC829:BD829"/>
    <mergeCell ref="BE829:BF829"/>
    <mergeCell ref="BU827:CA827"/>
    <mergeCell ref="CB827:CH827"/>
    <mergeCell ref="B828:C828"/>
    <mergeCell ref="D828:F828"/>
    <mergeCell ref="G828:H828"/>
    <mergeCell ref="K828:L828"/>
    <mergeCell ref="M828:N828"/>
    <mergeCell ref="O828:P828"/>
    <mergeCell ref="Q828:R828"/>
    <mergeCell ref="S828:T828"/>
    <mergeCell ref="U828:V828"/>
    <mergeCell ref="W828:X828"/>
    <mergeCell ref="Y828:Z828"/>
    <mergeCell ref="AA828:AB828"/>
    <mergeCell ref="AC828:AD828"/>
    <mergeCell ref="AE828:AF828"/>
    <mergeCell ref="AG828:AH828"/>
    <mergeCell ref="AI828:AJ828"/>
    <mergeCell ref="AK828:AL828"/>
    <mergeCell ref="AM828:AN828"/>
    <mergeCell ref="AO828:AP828"/>
    <mergeCell ref="AQ828:AR828"/>
    <mergeCell ref="AS828:AT828"/>
    <mergeCell ref="AU828:AV828"/>
    <mergeCell ref="AW828:AX828"/>
    <mergeCell ref="AY828:AZ828"/>
    <mergeCell ref="BA828:BB828"/>
    <mergeCell ref="BC828:BD828"/>
    <mergeCell ref="BE828:BF828"/>
    <mergeCell ref="BG828:BH828"/>
    <mergeCell ref="BI828:BJ828"/>
    <mergeCell ref="BK828:BL828"/>
    <mergeCell ref="BA830:BB830"/>
    <mergeCell ref="BC830:BD830"/>
    <mergeCell ref="BE830:BF830"/>
    <mergeCell ref="BG830:BH830"/>
    <mergeCell ref="BI830:BJ830"/>
    <mergeCell ref="BK830:BL830"/>
    <mergeCell ref="BM830:BN830"/>
    <mergeCell ref="BO830:BQ830"/>
    <mergeCell ref="BS830:BT830"/>
    <mergeCell ref="BU830:CA830"/>
    <mergeCell ref="CB830:CH830"/>
    <mergeCell ref="B831:C831"/>
    <mergeCell ref="D831:F831"/>
    <mergeCell ref="G831:H831"/>
    <mergeCell ref="K831:L831"/>
    <mergeCell ref="M831:N831"/>
    <mergeCell ref="O831:P831"/>
    <mergeCell ref="Q831:R831"/>
    <mergeCell ref="S831:T831"/>
    <mergeCell ref="U831:V831"/>
    <mergeCell ref="W831:X831"/>
    <mergeCell ref="Y831:Z831"/>
    <mergeCell ref="AA831:AB831"/>
    <mergeCell ref="AC831:AD831"/>
    <mergeCell ref="AE831:AF831"/>
    <mergeCell ref="AG831:AH831"/>
    <mergeCell ref="AI831:AJ831"/>
    <mergeCell ref="AK831:AL831"/>
    <mergeCell ref="AM831:AN831"/>
    <mergeCell ref="AO831:AP831"/>
    <mergeCell ref="AQ831:AR831"/>
    <mergeCell ref="AS831:AT831"/>
    <mergeCell ref="BG829:BH829"/>
    <mergeCell ref="BI829:BJ829"/>
    <mergeCell ref="BK829:BL829"/>
    <mergeCell ref="BM829:BN829"/>
    <mergeCell ref="BO829:BQ829"/>
    <mergeCell ref="BS829:BT829"/>
    <mergeCell ref="BU829:CA829"/>
    <mergeCell ref="CB829:CH829"/>
    <mergeCell ref="B830:C830"/>
    <mergeCell ref="D830:F830"/>
    <mergeCell ref="G830:H830"/>
    <mergeCell ref="K830:L830"/>
    <mergeCell ref="M830:N830"/>
    <mergeCell ref="O830:P830"/>
    <mergeCell ref="Q830:R830"/>
    <mergeCell ref="S830:T830"/>
    <mergeCell ref="U830:V830"/>
    <mergeCell ref="W830:X830"/>
    <mergeCell ref="Y830:Z830"/>
    <mergeCell ref="AA830:AB830"/>
    <mergeCell ref="AC830:AD830"/>
    <mergeCell ref="AE830:AF830"/>
    <mergeCell ref="AG830:AH830"/>
    <mergeCell ref="AI830:AJ830"/>
    <mergeCell ref="AK830:AL830"/>
    <mergeCell ref="AM830:AN830"/>
    <mergeCell ref="AO830:AP830"/>
    <mergeCell ref="AQ830:AR830"/>
    <mergeCell ref="AS830:AT830"/>
    <mergeCell ref="AU830:AV830"/>
    <mergeCell ref="AW830:AX830"/>
    <mergeCell ref="AY830:AZ830"/>
    <mergeCell ref="AO832:AP832"/>
    <mergeCell ref="AQ832:AR832"/>
    <mergeCell ref="AS832:AT832"/>
    <mergeCell ref="AU832:AV832"/>
    <mergeCell ref="AW832:AX832"/>
    <mergeCell ref="AY832:AZ832"/>
    <mergeCell ref="BA832:BB832"/>
    <mergeCell ref="BC832:BD832"/>
    <mergeCell ref="BE832:BF832"/>
    <mergeCell ref="BG832:BH832"/>
    <mergeCell ref="BI832:BJ832"/>
    <mergeCell ref="BK832:BL832"/>
    <mergeCell ref="BM832:BN832"/>
    <mergeCell ref="BO832:BQ832"/>
    <mergeCell ref="BS832:BT832"/>
    <mergeCell ref="BU832:CA832"/>
    <mergeCell ref="CB832:CH832"/>
    <mergeCell ref="AU831:AV831"/>
    <mergeCell ref="AW831:AX831"/>
    <mergeCell ref="AY831:AZ831"/>
    <mergeCell ref="BA831:BB831"/>
    <mergeCell ref="BC831:BD831"/>
    <mergeCell ref="BE831:BF831"/>
    <mergeCell ref="BG831:BH831"/>
    <mergeCell ref="BI831:BJ831"/>
    <mergeCell ref="BK831:BL831"/>
    <mergeCell ref="BM831:BN831"/>
    <mergeCell ref="BO831:BQ831"/>
    <mergeCell ref="BS831:BT831"/>
    <mergeCell ref="BU831:CA831"/>
    <mergeCell ref="CB831:CH831"/>
    <mergeCell ref="B832:C832"/>
    <mergeCell ref="D832:F832"/>
    <mergeCell ref="G832:H832"/>
    <mergeCell ref="K832:L832"/>
    <mergeCell ref="M832:N832"/>
    <mergeCell ref="O832:P832"/>
    <mergeCell ref="Q832:R832"/>
    <mergeCell ref="S832:T832"/>
    <mergeCell ref="U832:V832"/>
    <mergeCell ref="W832:X832"/>
    <mergeCell ref="Y832:Z832"/>
    <mergeCell ref="AA832:AB832"/>
    <mergeCell ref="AC832:AD832"/>
    <mergeCell ref="AE832:AF832"/>
    <mergeCell ref="AG832:AH832"/>
    <mergeCell ref="AI832:AJ832"/>
    <mergeCell ref="AK832:AL832"/>
    <mergeCell ref="AM832:AN832"/>
    <mergeCell ref="AM833:AN833"/>
    <mergeCell ref="AO833:AP833"/>
    <mergeCell ref="AQ833:AR833"/>
    <mergeCell ref="AS833:AT833"/>
    <mergeCell ref="AU833:AV833"/>
    <mergeCell ref="AW833:AX833"/>
    <mergeCell ref="AY833:AZ833"/>
    <mergeCell ref="BA833:BB833"/>
    <mergeCell ref="BC833:BD833"/>
    <mergeCell ref="BE833:BF833"/>
    <mergeCell ref="BG833:BH833"/>
    <mergeCell ref="BI833:BJ833"/>
    <mergeCell ref="BK833:BL833"/>
    <mergeCell ref="BM833:BN833"/>
    <mergeCell ref="BO833:BQ833"/>
    <mergeCell ref="BS833:BT833"/>
    <mergeCell ref="BU833:CA833"/>
    <mergeCell ref="B833:C833"/>
    <mergeCell ref="D833:F833"/>
    <mergeCell ref="G833:H833"/>
    <mergeCell ref="K833:L833"/>
    <mergeCell ref="M833:N833"/>
    <mergeCell ref="O833:P833"/>
    <mergeCell ref="Q833:R833"/>
    <mergeCell ref="S833:T833"/>
    <mergeCell ref="U833:V833"/>
    <mergeCell ref="W833:X833"/>
    <mergeCell ref="Y833:Z833"/>
    <mergeCell ref="AA833:AB833"/>
    <mergeCell ref="AC833:AD833"/>
    <mergeCell ref="AE833:AF833"/>
    <mergeCell ref="AG833:AH833"/>
    <mergeCell ref="AI833:AJ833"/>
    <mergeCell ref="AK833:AL833"/>
    <mergeCell ref="BO834:BQ834"/>
    <mergeCell ref="BS834:BT834"/>
    <mergeCell ref="BU834:CA834"/>
    <mergeCell ref="CB834:CH834"/>
    <mergeCell ref="B835:C835"/>
    <mergeCell ref="D835:F835"/>
    <mergeCell ref="G835:H835"/>
    <mergeCell ref="K835:L835"/>
    <mergeCell ref="M835:N835"/>
    <mergeCell ref="O835:P835"/>
    <mergeCell ref="Q835:R835"/>
    <mergeCell ref="S835:T835"/>
    <mergeCell ref="U835:V835"/>
    <mergeCell ref="W835:X835"/>
    <mergeCell ref="Y835:Z835"/>
    <mergeCell ref="AA835:AB835"/>
    <mergeCell ref="AC835:AD835"/>
    <mergeCell ref="AE835:AF835"/>
    <mergeCell ref="AG835:AH835"/>
    <mergeCell ref="AI835:AJ835"/>
    <mergeCell ref="AK835:AL835"/>
    <mergeCell ref="AM835:AN835"/>
    <mergeCell ref="AO835:AP835"/>
    <mergeCell ref="AQ835:AR835"/>
    <mergeCell ref="AS835:AT835"/>
    <mergeCell ref="AU835:AV835"/>
    <mergeCell ref="AW835:AX835"/>
    <mergeCell ref="AY835:AZ835"/>
    <mergeCell ref="BA835:BB835"/>
    <mergeCell ref="BC835:BD835"/>
    <mergeCell ref="BE835:BF835"/>
    <mergeCell ref="BG835:BH835"/>
    <mergeCell ref="CB833:CH833"/>
    <mergeCell ref="B834:C834"/>
    <mergeCell ref="D834:F834"/>
    <mergeCell ref="G834:H834"/>
    <mergeCell ref="K834:L834"/>
    <mergeCell ref="M834:N834"/>
    <mergeCell ref="O834:P834"/>
    <mergeCell ref="Q834:R834"/>
    <mergeCell ref="S834:T834"/>
    <mergeCell ref="U834:V834"/>
    <mergeCell ref="W834:X834"/>
    <mergeCell ref="Y834:Z834"/>
    <mergeCell ref="AA834:AB834"/>
    <mergeCell ref="AC834:AD834"/>
    <mergeCell ref="AE834:AF834"/>
    <mergeCell ref="AG834:AH834"/>
    <mergeCell ref="AI834:AJ834"/>
    <mergeCell ref="AK834:AL834"/>
    <mergeCell ref="AM834:AN834"/>
    <mergeCell ref="AO834:AP834"/>
    <mergeCell ref="AQ834:AR834"/>
    <mergeCell ref="AS834:AT834"/>
    <mergeCell ref="AU834:AV834"/>
    <mergeCell ref="AW834:AX834"/>
    <mergeCell ref="AY834:AZ834"/>
    <mergeCell ref="BA834:BB834"/>
    <mergeCell ref="BC834:BD834"/>
    <mergeCell ref="BE834:BF834"/>
    <mergeCell ref="BG834:BH834"/>
    <mergeCell ref="BI834:BJ834"/>
    <mergeCell ref="BK834:BL834"/>
    <mergeCell ref="BM834:BN834"/>
    <mergeCell ref="BC836:BD836"/>
    <mergeCell ref="BE836:BF836"/>
    <mergeCell ref="BG836:BH836"/>
    <mergeCell ref="BI836:BJ836"/>
    <mergeCell ref="BK836:BL836"/>
    <mergeCell ref="BM836:BN836"/>
    <mergeCell ref="BO836:BQ836"/>
    <mergeCell ref="BS836:BT836"/>
    <mergeCell ref="BU836:CA836"/>
    <mergeCell ref="CB836:CH836"/>
    <mergeCell ref="B837:C837"/>
    <mergeCell ref="D837:F837"/>
    <mergeCell ref="G837:H837"/>
    <mergeCell ref="K837:L837"/>
    <mergeCell ref="M837:N837"/>
    <mergeCell ref="O837:P837"/>
    <mergeCell ref="Q837:R837"/>
    <mergeCell ref="S837:T837"/>
    <mergeCell ref="U837:V837"/>
    <mergeCell ref="W837:X837"/>
    <mergeCell ref="Y837:Z837"/>
    <mergeCell ref="AA837:AB837"/>
    <mergeCell ref="AC837:AD837"/>
    <mergeCell ref="AE837:AF837"/>
    <mergeCell ref="AG837:AH837"/>
    <mergeCell ref="AI837:AJ837"/>
    <mergeCell ref="AK837:AL837"/>
    <mergeCell ref="AM837:AN837"/>
    <mergeCell ref="AO837:AP837"/>
    <mergeCell ref="AQ837:AR837"/>
    <mergeCell ref="AS837:AT837"/>
    <mergeCell ref="AU837:AV837"/>
    <mergeCell ref="BI835:BJ835"/>
    <mergeCell ref="BK835:BL835"/>
    <mergeCell ref="BM835:BN835"/>
    <mergeCell ref="BO835:BQ835"/>
    <mergeCell ref="BS835:BT835"/>
    <mergeCell ref="BU835:CA835"/>
    <mergeCell ref="CB835:CH835"/>
    <mergeCell ref="B836:C836"/>
    <mergeCell ref="D836:F836"/>
    <mergeCell ref="G836:H836"/>
    <mergeCell ref="K836:L836"/>
    <mergeCell ref="M836:N836"/>
    <mergeCell ref="O836:P836"/>
    <mergeCell ref="Q836:R836"/>
    <mergeCell ref="S836:T836"/>
    <mergeCell ref="U836:V836"/>
    <mergeCell ref="W836:X836"/>
    <mergeCell ref="Y836:Z836"/>
    <mergeCell ref="AA836:AB836"/>
    <mergeCell ref="AC836:AD836"/>
    <mergeCell ref="AE836:AF836"/>
    <mergeCell ref="AG836:AH836"/>
    <mergeCell ref="AI836:AJ836"/>
    <mergeCell ref="AK836:AL836"/>
    <mergeCell ref="AM836:AN836"/>
    <mergeCell ref="AO836:AP836"/>
    <mergeCell ref="AQ836:AR836"/>
    <mergeCell ref="AS836:AT836"/>
    <mergeCell ref="AU836:AV836"/>
    <mergeCell ref="AW836:AX836"/>
    <mergeCell ref="AY836:AZ836"/>
    <mergeCell ref="BA836:BB836"/>
    <mergeCell ref="B839:C839"/>
    <mergeCell ref="D839:F839"/>
    <mergeCell ref="G839:H839"/>
    <mergeCell ref="K839:L839"/>
    <mergeCell ref="M839:N839"/>
    <mergeCell ref="O839:P839"/>
    <mergeCell ref="Q839:R839"/>
    <mergeCell ref="S839:T839"/>
    <mergeCell ref="U839:V839"/>
    <mergeCell ref="W839:X839"/>
    <mergeCell ref="Y839:Z839"/>
    <mergeCell ref="AA839:AB839"/>
    <mergeCell ref="AC839:AD839"/>
    <mergeCell ref="AE839:AF839"/>
    <mergeCell ref="AG839:AH839"/>
    <mergeCell ref="AI839:AJ839"/>
    <mergeCell ref="AW837:AX837"/>
    <mergeCell ref="AY837:AZ837"/>
    <mergeCell ref="BA837:BB837"/>
    <mergeCell ref="BC837:BD837"/>
    <mergeCell ref="BE837:BF837"/>
    <mergeCell ref="BG837:BH837"/>
    <mergeCell ref="BI837:BJ837"/>
    <mergeCell ref="BK837:BL837"/>
    <mergeCell ref="BM837:BN837"/>
    <mergeCell ref="BO837:BQ837"/>
    <mergeCell ref="BS837:BT837"/>
    <mergeCell ref="BU837:CA837"/>
    <mergeCell ref="CB837:CH837"/>
    <mergeCell ref="B838:C838"/>
    <mergeCell ref="D838:F838"/>
    <mergeCell ref="G838:H838"/>
    <mergeCell ref="K838:L838"/>
    <mergeCell ref="M838:N838"/>
    <mergeCell ref="O838:P838"/>
    <mergeCell ref="Q838:R838"/>
    <mergeCell ref="S838:T838"/>
    <mergeCell ref="U838:V838"/>
    <mergeCell ref="W838:X838"/>
    <mergeCell ref="Y838:Z838"/>
    <mergeCell ref="AA838:AB838"/>
    <mergeCell ref="AC838:AD838"/>
    <mergeCell ref="AE838:AF838"/>
    <mergeCell ref="AG838:AH838"/>
    <mergeCell ref="AI838:AJ838"/>
    <mergeCell ref="AK838:AL838"/>
    <mergeCell ref="AM838:AN838"/>
    <mergeCell ref="AO838:AP838"/>
    <mergeCell ref="AK839:AL839"/>
    <mergeCell ref="AM839:AN839"/>
    <mergeCell ref="AO839:AP839"/>
    <mergeCell ref="AQ839:AR839"/>
    <mergeCell ref="AS839:AT839"/>
    <mergeCell ref="AU839:AV839"/>
    <mergeCell ref="AW839:AX839"/>
    <mergeCell ref="AY839:AZ839"/>
    <mergeCell ref="BA839:BB839"/>
    <mergeCell ref="BC839:BD839"/>
    <mergeCell ref="BE839:BF839"/>
    <mergeCell ref="BG839:BH839"/>
    <mergeCell ref="BI839:BJ839"/>
    <mergeCell ref="BK839:BL839"/>
    <mergeCell ref="BM839:BN839"/>
    <mergeCell ref="BO839:BQ839"/>
    <mergeCell ref="BS839:BT839"/>
    <mergeCell ref="AQ838:AR838"/>
    <mergeCell ref="AS838:AT838"/>
    <mergeCell ref="AU838:AV838"/>
    <mergeCell ref="AW838:AX838"/>
    <mergeCell ref="AY838:AZ838"/>
    <mergeCell ref="BA838:BB838"/>
    <mergeCell ref="BC838:BD838"/>
    <mergeCell ref="BE838:BF838"/>
    <mergeCell ref="BG838:BH838"/>
    <mergeCell ref="BI838:BJ838"/>
    <mergeCell ref="BK838:BL838"/>
    <mergeCell ref="BM838:BN838"/>
    <mergeCell ref="BO838:BQ838"/>
    <mergeCell ref="BS838:BT838"/>
    <mergeCell ref="BU838:CA838"/>
    <mergeCell ref="CB838:CH838"/>
    <mergeCell ref="BM840:BN840"/>
    <mergeCell ref="BO840:BQ840"/>
    <mergeCell ref="BS840:BT840"/>
    <mergeCell ref="BU840:CA840"/>
    <mergeCell ref="CB840:CH840"/>
    <mergeCell ref="B841:C841"/>
    <mergeCell ref="D841:F841"/>
    <mergeCell ref="G841:H841"/>
    <mergeCell ref="K841:L841"/>
    <mergeCell ref="M841:N841"/>
    <mergeCell ref="O841:P841"/>
    <mergeCell ref="Q841:R841"/>
    <mergeCell ref="S841:T841"/>
    <mergeCell ref="U841:V841"/>
    <mergeCell ref="W841:X841"/>
    <mergeCell ref="Y841:Z841"/>
    <mergeCell ref="AA841:AB841"/>
    <mergeCell ref="AC841:AD841"/>
    <mergeCell ref="AE841:AF841"/>
    <mergeCell ref="AG841:AH841"/>
    <mergeCell ref="AI841:AJ841"/>
    <mergeCell ref="AK841:AL841"/>
    <mergeCell ref="AM841:AN841"/>
    <mergeCell ref="AO841:AP841"/>
    <mergeCell ref="AQ841:AR841"/>
    <mergeCell ref="AS841:AT841"/>
    <mergeCell ref="AU841:AV841"/>
    <mergeCell ref="AW841:AX841"/>
    <mergeCell ref="AY841:AZ841"/>
    <mergeCell ref="BA841:BB841"/>
    <mergeCell ref="BC841:BD841"/>
    <mergeCell ref="BE841:BF841"/>
    <mergeCell ref="BU839:CA839"/>
    <mergeCell ref="CB839:CH839"/>
    <mergeCell ref="B840:C840"/>
    <mergeCell ref="D840:F840"/>
    <mergeCell ref="G840:H840"/>
    <mergeCell ref="K840:L840"/>
    <mergeCell ref="M840:N840"/>
    <mergeCell ref="O840:P840"/>
    <mergeCell ref="Q840:R840"/>
    <mergeCell ref="S840:T840"/>
    <mergeCell ref="U840:V840"/>
    <mergeCell ref="W840:X840"/>
    <mergeCell ref="Y840:Z840"/>
    <mergeCell ref="AA840:AB840"/>
    <mergeCell ref="AC840:AD840"/>
    <mergeCell ref="AE840:AF840"/>
    <mergeCell ref="AG840:AH840"/>
    <mergeCell ref="AI840:AJ840"/>
    <mergeCell ref="AK840:AL840"/>
    <mergeCell ref="AM840:AN840"/>
    <mergeCell ref="AO840:AP840"/>
    <mergeCell ref="AQ840:AR840"/>
    <mergeCell ref="AS840:AT840"/>
    <mergeCell ref="AU840:AV840"/>
    <mergeCell ref="AW840:AX840"/>
    <mergeCell ref="AY840:AZ840"/>
    <mergeCell ref="BA840:BB840"/>
    <mergeCell ref="BC840:BD840"/>
    <mergeCell ref="BE840:BF840"/>
    <mergeCell ref="BG840:BH840"/>
    <mergeCell ref="BI840:BJ840"/>
    <mergeCell ref="BK840:BL840"/>
    <mergeCell ref="BA842:BB842"/>
    <mergeCell ref="BC842:BD842"/>
    <mergeCell ref="BE842:BF842"/>
    <mergeCell ref="BG842:BH842"/>
    <mergeCell ref="BI842:BJ842"/>
    <mergeCell ref="BK842:BL842"/>
    <mergeCell ref="BM842:BN842"/>
    <mergeCell ref="BO842:BQ842"/>
    <mergeCell ref="BS842:BT842"/>
    <mergeCell ref="BU842:CA842"/>
    <mergeCell ref="CB842:CH842"/>
    <mergeCell ref="B843:C843"/>
    <mergeCell ref="D843:F843"/>
    <mergeCell ref="G843:H843"/>
    <mergeCell ref="K843:L843"/>
    <mergeCell ref="M843:N843"/>
    <mergeCell ref="O843:P843"/>
    <mergeCell ref="Q843:R843"/>
    <mergeCell ref="S843:T843"/>
    <mergeCell ref="U843:V843"/>
    <mergeCell ref="W843:X843"/>
    <mergeCell ref="Y843:Z843"/>
    <mergeCell ref="AA843:AB843"/>
    <mergeCell ref="AC843:AD843"/>
    <mergeCell ref="AE843:AF843"/>
    <mergeCell ref="AG843:AH843"/>
    <mergeCell ref="AI843:AJ843"/>
    <mergeCell ref="AK843:AL843"/>
    <mergeCell ref="AM843:AN843"/>
    <mergeCell ref="AO843:AP843"/>
    <mergeCell ref="AQ843:AR843"/>
    <mergeCell ref="AS843:AT843"/>
    <mergeCell ref="BG841:BH841"/>
    <mergeCell ref="BI841:BJ841"/>
    <mergeCell ref="BK841:BL841"/>
    <mergeCell ref="BM841:BN841"/>
    <mergeCell ref="BO841:BQ841"/>
    <mergeCell ref="BS841:BT841"/>
    <mergeCell ref="BU841:CA841"/>
    <mergeCell ref="CB841:CH841"/>
    <mergeCell ref="B842:C842"/>
    <mergeCell ref="D842:F842"/>
    <mergeCell ref="G842:H842"/>
    <mergeCell ref="K842:L842"/>
    <mergeCell ref="M842:N842"/>
    <mergeCell ref="O842:P842"/>
    <mergeCell ref="Q842:R842"/>
    <mergeCell ref="S842:T842"/>
    <mergeCell ref="U842:V842"/>
    <mergeCell ref="W842:X842"/>
    <mergeCell ref="Y842:Z842"/>
    <mergeCell ref="AA842:AB842"/>
    <mergeCell ref="AC842:AD842"/>
    <mergeCell ref="AE842:AF842"/>
    <mergeCell ref="AG842:AH842"/>
    <mergeCell ref="AI842:AJ842"/>
    <mergeCell ref="AK842:AL842"/>
    <mergeCell ref="AM842:AN842"/>
    <mergeCell ref="AO842:AP842"/>
    <mergeCell ref="AQ842:AR842"/>
    <mergeCell ref="AS842:AT842"/>
    <mergeCell ref="AU842:AV842"/>
    <mergeCell ref="AW842:AX842"/>
    <mergeCell ref="AY842:AZ842"/>
    <mergeCell ref="AO844:AP844"/>
    <mergeCell ref="AQ844:AR844"/>
    <mergeCell ref="AS844:AT844"/>
    <mergeCell ref="AU844:AV844"/>
    <mergeCell ref="AW844:AX844"/>
    <mergeCell ref="AY844:AZ844"/>
    <mergeCell ref="BA844:BB844"/>
    <mergeCell ref="BC844:BD844"/>
    <mergeCell ref="BE844:BF844"/>
    <mergeCell ref="BG844:BH844"/>
    <mergeCell ref="BI844:BJ844"/>
    <mergeCell ref="BK844:BL844"/>
    <mergeCell ref="BM844:BN844"/>
    <mergeCell ref="BO844:BQ844"/>
    <mergeCell ref="BS844:BT844"/>
    <mergeCell ref="BU844:CA844"/>
    <mergeCell ref="CB844:CH844"/>
    <mergeCell ref="AU843:AV843"/>
    <mergeCell ref="AW843:AX843"/>
    <mergeCell ref="AY843:AZ843"/>
    <mergeCell ref="BA843:BB843"/>
    <mergeCell ref="BC843:BD843"/>
    <mergeCell ref="BE843:BF843"/>
    <mergeCell ref="BG843:BH843"/>
    <mergeCell ref="BI843:BJ843"/>
    <mergeCell ref="BK843:BL843"/>
    <mergeCell ref="BM843:BN843"/>
    <mergeCell ref="BO843:BQ843"/>
    <mergeCell ref="BS843:BT843"/>
    <mergeCell ref="BU843:CA843"/>
    <mergeCell ref="CB843:CH843"/>
    <mergeCell ref="B844:C844"/>
    <mergeCell ref="D844:F844"/>
    <mergeCell ref="G844:H844"/>
    <mergeCell ref="K844:L844"/>
    <mergeCell ref="M844:N844"/>
    <mergeCell ref="O844:P844"/>
    <mergeCell ref="Q844:R844"/>
    <mergeCell ref="S844:T844"/>
    <mergeCell ref="U844:V844"/>
    <mergeCell ref="W844:X844"/>
    <mergeCell ref="Y844:Z844"/>
    <mergeCell ref="AA844:AB844"/>
    <mergeCell ref="AC844:AD844"/>
    <mergeCell ref="AE844:AF844"/>
    <mergeCell ref="AG844:AH844"/>
    <mergeCell ref="AI844:AJ844"/>
    <mergeCell ref="AK844:AL844"/>
    <mergeCell ref="AM844:AN844"/>
    <mergeCell ref="AM845:AN845"/>
    <mergeCell ref="AO845:AP845"/>
    <mergeCell ref="AQ845:AR845"/>
    <mergeCell ref="AS845:AT845"/>
    <mergeCell ref="AU845:AV845"/>
    <mergeCell ref="AW845:AX845"/>
    <mergeCell ref="AY845:AZ845"/>
    <mergeCell ref="BA845:BB845"/>
    <mergeCell ref="BC845:BD845"/>
    <mergeCell ref="BE845:BF845"/>
    <mergeCell ref="BG845:BH845"/>
    <mergeCell ref="BI845:BJ845"/>
    <mergeCell ref="BK845:BL845"/>
    <mergeCell ref="BM845:BN845"/>
    <mergeCell ref="BO845:BQ845"/>
    <mergeCell ref="BS845:BT845"/>
    <mergeCell ref="BU845:CA845"/>
    <mergeCell ref="B845:C845"/>
    <mergeCell ref="D845:F845"/>
    <mergeCell ref="G845:H845"/>
    <mergeCell ref="K845:L845"/>
    <mergeCell ref="M845:N845"/>
    <mergeCell ref="O845:P845"/>
    <mergeCell ref="Q845:R845"/>
    <mergeCell ref="S845:T845"/>
    <mergeCell ref="U845:V845"/>
    <mergeCell ref="W845:X845"/>
    <mergeCell ref="Y845:Z845"/>
    <mergeCell ref="AA845:AB845"/>
    <mergeCell ref="AC845:AD845"/>
    <mergeCell ref="AE845:AF845"/>
    <mergeCell ref="AG845:AH845"/>
    <mergeCell ref="AI845:AJ845"/>
    <mergeCell ref="AK845:AL845"/>
    <mergeCell ref="BO846:BQ846"/>
    <mergeCell ref="BS846:BT846"/>
    <mergeCell ref="BU846:CA846"/>
    <mergeCell ref="CB846:CH846"/>
    <mergeCell ref="B847:C847"/>
    <mergeCell ref="D847:F847"/>
    <mergeCell ref="G847:H847"/>
    <mergeCell ref="K847:L847"/>
    <mergeCell ref="M847:N847"/>
    <mergeCell ref="O847:P847"/>
    <mergeCell ref="Q847:R847"/>
    <mergeCell ref="S847:T847"/>
    <mergeCell ref="U847:V847"/>
    <mergeCell ref="W847:X847"/>
    <mergeCell ref="Y847:Z847"/>
    <mergeCell ref="AA847:AB847"/>
    <mergeCell ref="AC847:AD847"/>
    <mergeCell ref="AE847:AF847"/>
    <mergeCell ref="AG847:AH847"/>
    <mergeCell ref="AI847:AJ847"/>
    <mergeCell ref="AK847:AL847"/>
    <mergeCell ref="AM847:AN847"/>
    <mergeCell ref="AO847:AP847"/>
    <mergeCell ref="AQ847:AR847"/>
    <mergeCell ref="AS847:AT847"/>
    <mergeCell ref="AU847:AV847"/>
    <mergeCell ref="AW847:AX847"/>
    <mergeCell ref="AY847:AZ847"/>
    <mergeCell ref="BA847:BB847"/>
    <mergeCell ref="BC847:BD847"/>
    <mergeCell ref="BE847:BF847"/>
    <mergeCell ref="BG847:BH847"/>
    <mergeCell ref="CB845:CH845"/>
    <mergeCell ref="B846:C846"/>
    <mergeCell ref="D846:F846"/>
    <mergeCell ref="G846:H846"/>
    <mergeCell ref="K846:L846"/>
    <mergeCell ref="M846:N846"/>
    <mergeCell ref="O846:P846"/>
    <mergeCell ref="Q846:R846"/>
    <mergeCell ref="S846:T846"/>
    <mergeCell ref="U846:V846"/>
    <mergeCell ref="W846:X846"/>
    <mergeCell ref="Y846:Z846"/>
    <mergeCell ref="AA846:AB846"/>
    <mergeCell ref="AC846:AD846"/>
    <mergeCell ref="AE846:AF846"/>
    <mergeCell ref="AG846:AH846"/>
    <mergeCell ref="AI846:AJ846"/>
    <mergeCell ref="AK846:AL846"/>
    <mergeCell ref="AM846:AN846"/>
    <mergeCell ref="AO846:AP846"/>
    <mergeCell ref="AQ846:AR846"/>
    <mergeCell ref="AS846:AT846"/>
    <mergeCell ref="AU846:AV846"/>
    <mergeCell ref="AW846:AX846"/>
    <mergeCell ref="AY846:AZ846"/>
    <mergeCell ref="BA846:BB846"/>
    <mergeCell ref="BC846:BD846"/>
    <mergeCell ref="BE846:BF846"/>
    <mergeCell ref="BG846:BH846"/>
    <mergeCell ref="BI846:BJ846"/>
    <mergeCell ref="BK846:BL846"/>
    <mergeCell ref="BM846:BN846"/>
    <mergeCell ref="BC848:BD848"/>
    <mergeCell ref="BE848:BF848"/>
    <mergeCell ref="BG848:BH848"/>
    <mergeCell ref="BI848:BJ848"/>
    <mergeCell ref="BK848:BL848"/>
    <mergeCell ref="BM848:BN848"/>
    <mergeCell ref="BO848:BQ848"/>
    <mergeCell ref="BS848:BT848"/>
    <mergeCell ref="BU848:CA848"/>
    <mergeCell ref="CB848:CH848"/>
    <mergeCell ref="B849:C849"/>
    <mergeCell ref="D849:F849"/>
    <mergeCell ref="G849:H849"/>
    <mergeCell ref="K849:L849"/>
    <mergeCell ref="M849:N849"/>
    <mergeCell ref="O849:P849"/>
    <mergeCell ref="Q849:R849"/>
    <mergeCell ref="S849:T849"/>
    <mergeCell ref="U849:V849"/>
    <mergeCell ref="W849:X849"/>
    <mergeCell ref="Y849:Z849"/>
    <mergeCell ref="AA849:AB849"/>
    <mergeCell ref="AC849:AD849"/>
    <mergeCell ref="AE849:AF849"/>
    <mergeCell ref="AG849:AH849"/>
    <mergeCell ref="AI849:AJ849"/>
    <mergeCell ref="AK849:AL849"/>
    <mergeCell ref="AM849:AN849"/>
    <mergeCell ref="AO849:AP849"/>
    <mergeCell ref="AQ849:AR849"/>
    <mergeCell ref="AS849:AT849"/>
    <mergeCell ref="AU849:AV849"/>
    <mergeCell ref="BI847:BJ847"/>
    <mergeCell ref="BK847:BL847"/>
    <mergeCell ref="BM847:BN847"/>
    <mergeCell ref="BO847:BQ847"/>
    <mergeCell ref="BS847:BT847"/>
    <mergeCell ref="BU847:CA847"/>
    <mergeCell ref="CB847:CH847"/>
    <mergeCell ref="B848:C848"/>
    <mergeCell ref="D848:F848"/>
    <mergeCell ref="G848:H848"/>
    <mergeCell ref="K848:L848"/>
    <mergeCell ref="M848:N848"/>
    <mergeCell ref="O848:P848"/>
    <mergeCell ref="Q848:R848"/>
    <mergeCell ref="S848:T848"/>
    <mergeCell ref="U848:V848"/>
    <mergeCell ref="W848:X848"/>
    <mergeCell ref="Y848:Z848"/>
    <mergeCell ref="AA848:AB848"/>
    <mergeCell ref="AC848:AD848"/>
    <mergeCell ref="AE848:AF848"/>
    <mergeCell ref="AG848:AH848"/>
    <mergeCell ref="AI848:AJ848"/>
    <mergeCell ref="AK848:AL848"/>
    <mergeCell ref="AM848:AN848"/>
    <mergeCell ref="AO848:AP848"/>
    <mergeCell ref="AQ848:AR848"/>
    <mergeCell ref="AS848:AT848"/>
    <mergeCell ref="AU848:AV848"/>
    <mergeCell ref="AW848:AX848"/>
    <mergeCell ref="AY848:AZ848"/>
    <mergeCell ref="BA848:BB848"/>
    <mergeCell ref="B851:C851"/>
    <mergeCell ref="D851:F851"/>
    <mergeCell ref="G851:H851"/>
    <mergeCell ref="K851:L851"/>
    <mergeCell ref="M851:N851"/>
    <mergeCell ref="O851:P851"/>
    <mergeCell ref="Q851:R851"/>
    <mergeCell ref="S851:T851"/>
    <mergeCell ref="U851:V851"/>
    <mergeCell ref="W851:X851"/>
    <mergeCell ref="Y851:Z851"/>
    <mergeCell ref="AA851:AB851"/>
    <mergeCell ref="AC851:AD851"/>
    <mergeCell ref="AE851:AF851"/>
    <mergeCell ref="AG851:AH851"/>
    <mergeCell ref="AI851:AJ851"/>
    <mergeCell ref="AW849:AX849"/>
    <mergeCell ref="AY849:AZ849"/>
    <mergeCell ref="BA849:BB849"/>
    <mergeCell ref="BC849:BD849"/>
    <mergeCell ref="BE849:BF849"/>
    <mergeCell ref="BG849:BH849"/>
    <mergeCell ref="BI849:BJ849"/>
    <mergeCell ref="BK849:BL849"/>
    <mergeCell ref="BM849:BN849"/>
    <mergeCell ref="BO849:BQ849"/>
    <mergeCell ref="BS849:BT849"/>
    <mergeCell ref="BU849:CA849"/>
    <mergeCell ref="CB849:CH849"/>
    <mergeCell ref="B850:C850"/>
    <mergeCell ref="D850:F850"/>
    <mergeCell ref="G850:H850"/>
    <mergeCell ref="K850:L850"/>
    <mergeCell ref="M850:N850"/>
    <mergeCell ref="O850:P850"/>
    <mergeCell ref="Q850:R850"/>
    <mergeCell ref="S850:T850"/>
    <mergeCell ref="U850:V850"/>
    <mergeCell ref="W850:X850"/>
    <mergeCell ref="Y850:Z850"/>
    <mergeCell ref="AA850:AB850"/>
    <mergeCell ref="AC850:AD850"/>
    <mergeCell ref="AE850:AF850"/>
    <mergeCell ref="AG850:AH850"/>
    <mergeCell ref="AI850:AJ850"/>
    <mergeCell ref="AK850:AL850"/>
    <mergeCell ref="AM850:AN850"/>
    <mergeCell ref="AO850:AP850"/>
    <mergeCell ref="AK851:AL851"/>
    <mergeCell ref="AM851:AN851"/>
    <mergeCell ref="AO851:AP851"/>
    <mergeCell ref="AQ851:AR851"/>
    <mergeCell ref="AS851:AT851"/>
    <mergeCell ref="AU851:AV851"/>
    <mergeCell ref="AW851:AX851"/>
    <mergeCell ref="AY851:AZ851"/>
    <mergeCell ref="BA851:BB851"/>
    <mergeCell ref="BC851:BD851"/>
    <mergeCell ref="BE851:BF851"/>
    <mergeCell ref="BG851:BH851"/>
    <mergeCell ref="BI851:BJ851"/>
    <mergeCell ref="BK851:BL851"/>
    <mergeCell ref="BM851:BN851"/>
    <mergeCell ref="BO851:BQ851"/>
    <mergeCell ref="BS851:BT851"/>
    <mergeCell ref="AQ850:AR850"/>
    <mergeCell ref="AS850:AT850"/>
    <mergeCell ref="AU850:AV850"/>
    <mergeCell ref="AW850:AX850"/>
    <mergeCell ref="AY850:AZ850"/>
    <mergeCell ref="BA850:BB850"/>
    <mergeCell ref="BC850:BD850"/>
    <mergeCell ref="BE850:BF850"/>
    <mergeCell ref="BG850:BH850"/>
    <mergeCell ref="BI850:BJ850"/>
    <mergeCell ref="BK850:BL850"/>
    <mergeCell ref="BM850:BN850"/>
    <mergeCell ref="BO850:BQ850"/>
    <mergeCell ref="BS850:BT850"/>
    <mergeCell ref="BU850:CA850"/>
    <mergeCell ref="CB850:CH850"/>
    <mergeCell ref="BM852:BN852"/>
    <mergeCell ref="BO852:BQ852"/>
    <mergeCell ref="BS852:BT852"/>
    <mergeCell ref="BU852:CA852"/>
    <mergeCell ref="CB852:CH852"/>
    <mergeCell ref="B853:C853"/>
    <mergeCell ref="D853:F853"/>
    <mergeCell ref="G853:H853"/>
    <mergeCell ref="K853:L853"/>
    <mergeCell ref="M853:N853"/>
    <mergeCell ref="O853:P853"/>
    <mergeCell ref="Q853:R853"/>
    <mergeCell ref="S853:T853"/>
    <mergeCell ref="U853:V853"/>
    <mergeCell ref="W853:X853"/>
    <mergeCell ref="Y853:Z853"/>
    <mergeCell ref="AA853:AB853"/>
    <mergeCell ref="AC853:AD853"/>
    <mergeCell ref="AE853:AF853"/>
    <mergeCell ref="AG853:AH853"/>
    <mergeCell ref="AI853:AJ853"/>
    <mergeCell ref="AK853:AL853"/>
    <mergeCell ref="AM853:AN853"/>
    <mergeCell ref="AO853:AP853"/>
    <mergeCell ref="AQ853:AR853"/>
    <mergeCell ref="AS853:AT853"/>
    <mergeCell ref="AU853:AV853"/>
    <mergeCell ref="AW853:AX853"/>
    <mergeCell ref="AY853:AZ853"/>
    <mergeCell ref="BA853:BB853"/>
    <mergeCell ref="BC853:BD853"/>
    <mergeCell ref="BE853:BF853"/>
    <mergeCell ref="BU851:CA851"/>
    <mergeCell ref="CB851:CH851"/>
    <mergeCell ref="B852:C852"/>
    <mergeCell ref="D852:F852"/>
    <mergeCell ref="G852:H852"/>
    <mergeCell ref="K852:L852"/>
    <mergeCell ref="M852:N852"/>
    <mergeCell ref="O852:P852"/>
    <mergeCell ref="Q852:R852"/>
    <mergeCell ref="S852:T852"/>
    <mergeCell ref="U852:V852"/>
    <mergeCell ref="W852:X852"/>
    <mergeCell ref="Y852:Z852"/>
    <mergeCell ref="AA852:AB852"/>
    <mergeCell ref="AC852:AD852"/>
    <mergeCell ref="AE852:AF852"/>
    <mergeCell ref="AG852:AH852"/>
    <mergeCell ref="AI852:AJ852"/>
    <mergeCell ref="AK852:AL852"/>
    <mergeCell ref="AM852:AN852"/>
    <mergeCell ref="AO852:AP852"/>
    <mergeCell ref="AQ852:AR852"/>
    <mergeCell ref="AS852:AT852"/>
    <mergeCell ref="AU852:AV852"/>
    <mergeCell ref="AW852:AX852"/>
    <mergeCell ref="AY852:AZ852"/>
    <mergeCell ref="BA852:BB852"/>
    <mergeCell ref="BC852:BD852"/>
    <mergeCell ref="BE852:BF852"/>
    <mergeCell ref="BG852:BH852"/>
    <mergeCell ref="BI852:BJ852"/>
    <mergeCell ref="BK852:BL852"/>
    <mergeCell ref="BA854:BB854"/>
    <mergeCell ref="BC854:BD854"/>
    <mergeCell ref="BE854:BF854"/>
    <mergeCell ref="BG854:BH854"/>
    <mergeCell ref="BI854:BJ854"/>
    <mergeCell ref="BK854:BL854"/>
    <mergeCell ref="BM854:BN854"/>
    <mergeCell ref="BO854:BQ854"/>
    <mergeCell ref="BS854:BT854"/>
    <mergeCell ref="BU854:CA854"/>
    <mergeCell ref="CB854:CH854"/>
    <mergeCell ref="B855:C855"/>
    <mergeCell ref="D855:F855"/>
    <mergeCell ref="G855:H855"/>
    <mergeCell ref="K855:L855"/>
    <mergeCell ref="M855:N855"/>
    <mergeCell ref="O855:P855"/>
    <mergeCell ref="Q855:R855"/>
    <mergeCell ref="S855:T855"/>
    <mergeCell ref="U855:V855"/>
    <mergeCell ref="W855:X855"/>
    <mergeCell ref="Y855:Z855"/>
    <mergeCell ref="AA855:AB855"/>
    <mergeCell ref="AC855:AD855"/>
    <mergeCell ref="AE855:AF855"/>
    <mergeCell ref="AG855:AH855"/>
    <mergeCell ref="AI855:AJ855"/>
    <mergeCell ref="AK855:AL855"/>
    <mergeCell ref="AM855:AN855"/>
    <mergeCell ref="AO855:AP855"/>
    <mergeCell ref="AQ855:AR855"/>
    <mergeCell ref="AS855:AT855"/>
    <mergeCell ref="BG853:BH853"/>
    <mergeCell ref="BI853:BJ853"/>
    <mergeCell ref="BK853:BL853"/>
    <mergeCell ref="BM853:BN853"/>
    <mergeCell ref="BO853:BQ853"/>
    <mergeCell ref="BS853:BT853"/>
    <mergeCell ref="BU853:CA853"/>
    <mergeCell ref="CB853:CH853"/>
    <mergeCell ref="B854:C854"/>
    <mergeCell ref="D854:F854"/>
    <mergeCell ref="G854:H854"/>
    <mergeCell ref="K854:L854"/>
    <mergeCell ref="M854:N854"/>
    <mergeCell ref="O854:P854"/>
    <mergeCell ref="Q854:R854"/>
    <mergeCell ref="S854:T854"/>
    <mergeCell ref="U854:V854"/>
    <mergeCell ref="W854:X854"/>
    <mergeCell ref="Y854:Z854"/>
    <mergeCell ref="AA854:AB854"/>
    <mergeCell ref="AC854:AD854"/>
    <mergeCell ref="AE854:AF854"/>
    <mergeCell ref="AG854:AH854"/>
    <mergeCell ref="AI854:AJ854"/>
    <mergeCell ref="AK854:AL854"/>
    <mergeCell ref="AM854:AN854"/>
    <mergeCell ref="AO854:AP854"/>
    <mergeCell ref="AQ854:AR854"/>
    <mergeCell ref="AS854:AT854"/>
    <mergeCell ref="AU854:AV854"/>
    <mergeCell ref="AW854:AX854"/>
    <mergeCell ref="AY854:AZ854"/>
    <mergeCell ref="AO856:AP856"/>
    <mergeCell ref="AQ856:AR856"/>
    <mergeCell ref="AS856:AT856"/>
    <mergeCell ref="AU856:AV856"/>
    <mergeCell ref="AW856:AX856"/>
    <mergeCell ref="AY856:AZ856"/>
    <mergeCell ref="BA856:BB856"/>
    <mergeCell ref="BC856:BD856"/>
    <mergeCell ref="BE856:BF856"/>
    <mergeCell ref="BG856:BH856"/>
    <mergeCell ref="BI856:BJ856"/>
    <mergeCell ref="BK856:BL856"/>
    <mergeCell ref="BM856:BN856"/>
    <mergeCell ref="BO856:BQ856"/>
    <mergeCell ref="BS856:BT856"/>
    <mergeCell ref="BU856:CA856"/>
    <mergeCell ref="CB856:CH856"/>
    <mergeCell ref="AU855:AV855"/>
    <mergeCell ref="AW855:AX855"/>
    <mergeCell ref="AY855:AZ855"/>
    <mergeCell ref="BA855:BB855"/>
    <mergeCell ref="BC855:BD855"/>
    <mergeCell ref="BE855:BF855"/>
    <mergeCell ref="BG855:BH855"/>
    <mergeCell ref="BI855:BJ855"/>
    <mergeCell ref="BK855:BL855"/>
    <mergeCell ref="BM855:BN855"/>
    <mergeCell ref="BO855:BQ855"/>
    <mergeCell ref="BS855:BT855"/>
    <mergeCell ref="BU855:CA855"/>
    <mergeCell ref="CB855:CH855"/>
    <mergeCell ref="B856:C856"/>
    <mergeCell ref="D856:F856"/>
    <mergeCell ref="G856:H856"/>
    <mergeCell ref="K856:L856"/>
    <mergeCell ref="M856:N856"/>
    <mergeCell ref="O856:P856"/>
    <mergeCell ref="Q856:R856"/>
    <mergeCell ref="S856:T856"/>
    <mergeCell ref="U856:V856"/>
    <mergeCell ref="W856:X856"/>
    <mergeCell ref="Y856:Z856"/>
    <mergeCell ref="AA856:AB856"/>
    <mergeCell ref="AC856:AD856"/>
    <mergeCell ref="AE856:AF856"/>
    <mergeCell ref="AG856:AH856"/>
    <mergeCell ref="AI856:AJ856"/>
    <mergeCell ref="AK856:AL856"/>
    <mergeCell ref="AM856:AN856"/>
    <mergeCell ref="AM857:AN857"/>
    <mergeCell ref="AO857:AP857"/>
    <mergeCell ref="AQ857:AR857"/>
    <mergeCell ref="AS857:AT857"/>
    <mergeCell ref="AU857:AV857"/>
    <mergeCell ref="AW857:AX857"/>
    <mergeCell ref="AY857:AZ857"/>
    <mergeCell ref="BA857:BB857"/>
    <mergeCell ref="BC857:BD857"/>
    <mergeCell ref="BE857:BF857"/>
    <mergeCell ref="BG857:BH857"/>
    <mergeCell ref="BI857:BJ857"/>
    <mergeCell ref="BK857:BL857"/>
    <mergeCell ref="BM857:BN857"/>
    <mergeCell ref="BO857:BQ857"/>
    <mergeCell ref="BS857:BT857"/>
    <mergeCell ref="BU857:CA857"/>
    <mergeCell ref="B857:C857"/>
    <mergeCell ref="D857:F857"/>
    <mergeCell ref="G857:H857"/>
    <mergeCell ref="K857:L857"/>
    <mergeCell ref="M857:N857"/>
    <mergeCell ref="O857:P857"/>
    <mergeCell ref="Q857:R857"/>
    <mergeCell ref="S857:T857"/>
    <mergeCell ref="U857:V857"/>
    <mergeCell ref="W857:X857"/>
    <mergeCell ref="Y857:Z857"/>
    <mergeCell ref="AA857:AB857"/>
    <mergeCell ref="AC857:AD857"/>
    <mergeCell ref="AE857:AF857"/>
    <mergeCell ref="AG857:AH857"/>
    <mergeCell ref="AI857:AJ857"/>
    <mergeCell ref="AK857:AL857"/>
    <mergeCell ref="BO858:BQ858"/>
    <mergeCell ref="BS858:BT858"/>
    <mergeCell ref="BU858:CA858"/>
    <mergeCell ref="CB858:CH858"/>
    <mergeCell ref="B859:C859"/>
    <mergeCell ref="D859:F859"/>
    <mergeCell ref="G859:H859"/>
    <mergeCell ref="K859:L859"/>
    <mergeCell ref="M859:N859"/>
    <mergeCell ref="O859:P859"/>
    <mergeCell ref="Q859:R859"/>
    <mergeCell ref="S859:T859"/>
    <mergeCell ref="U859:V859"/>
    <mergeCell ref="W859:X859"/>
    <mergeCell ref="Y859:Z859"/>
    <mergeCell ref="AA859:AB859"/>
    <mergeCell ref="AC859:AD859"/>
    <mergeCell ref="AE859:AF859"/>
    <mergeCell ref="AG859:AH859"/>
    <mergeCell ref="AI859:AJ859"/>
    <mergeCell ref="AK859:AL859"/>
    <mergeCell ref="AM859:AN859"/>
    <mergeCell ref="AO859:AP859"/>
    <mergeCell ref="AQ859:AR859"/>
    <mergeCell ref="AS859:AT859"/>
    <mergeCell ref="AU859:AV859"/>
    <mergeCell ref="AW859:AX859"/>
    <mergeCell ref="AY859:AZ859"/>
    <mergeCell ref="BA859:BB859"/>
    <mergeCell ref="BC859:BD859"/>
    <mergeCell ref="BE859:BF859"/>
    <mergeCell ref="BG859:BH859"/>
    <mergeCell ref="CB857:CH857"/>
    <mergeCell ref="B858:C858"/>
    <mergeCell ref="D858:F858"/>
    <mergeCell ref="G858:H858"/>
    <mergeCell ref="K858:L858"/>
    <mergeCell ref="M858:N858"/>
    <mergeCell ref="O858:P858"/>
    <mergeCell ref="Q858:R858"/>
    <mergeCell ref="S858:T858"/>
    <mergeCell ref="U858:V858"/>
    <mergeCell ref="W858:X858"/>
    <mergeCell ref="Y858:Z858"/>
    <mergeCell ref="AA858:AB858"/>
    <mergeCell ref="AC858:AD858"/>
    <mergeCell ref="AE858:AF858"/>
    <mergeCell ref="AG858:AH858"/>
    <mergeCell ref="AI858:AJ858"/>
    <mergeCell ref="AK858:AL858"/>
    <mergeCell ref="AM858:AN858"/>
    <mergeCell ref="AO858:AP858"/>
    <mergeCell ref="AQ858:AR858"/>
    <mergeCell ref="AS858:AT858"/>
    <mergeCell ref="AU858:AV858"/>
    <mergeCell ref="AW858:AX858"/>
    <mergeCell ref="AY858:AZ858"/>
    <mergeCell ref="BA858:BB858"/>
    <mergeCell ref="BC858:BD858"/>
    <mergeCell ref="BE858:BF858"/>
    <mergeCell ref="BG858:BH858"/>
    <mergeCell ref="BI858:BJ858"/>
    <mergeCell ref="BK858:BL858"/>
    <mergeCell ref="BM858:BN858"/>
    <mergeCell ref="BC860:BD860"/>
    <mergeCell ref="BE860:BF860"/>
    <mergeCell ref="BG860:BH860"/>
    <mergeCell ref="BI860:BJ860"/>
    <mergeCell ref="BK860:BL860"/>
    <mergeCell ref="BM860:BN860"/>
    <mergeCell ref="BO860:BQ860"/>
    <mergeCell ref="BS860:BT860"/>
    <mergeCell ref="BU860:CA860"/>
    <mergeCell ref="CB860:CH860"/>
    <mergeCell ref="B861:C861"/>
    <mergeCell ref="D861:F861"/>
    <mergeCell ref="G861:H861"/>
    <mergeCell ref="K861:L861"/>
    <mergeCell ref="M861:N861"/>
    <mergeCell ref="O861:P861"/>
    <mergeCell ref="Q861:R861"/>
    <mergeCell ref="S861:T861"/>
    <mergeCell ref="U861:V861"/>
    <mergeCell ref="W861:X861"/>
    <mergeCell ref="Y861:Z861"/>
    <mergeCell ref="AA861:AB861"/>
    <mergeCell ref="AC861:AD861"/>
    <mergeCell ref="AE861:AF861"/>
    <mergeCell ref="AG861:AH861"/>
    <mergeCell ref="AI861:AJ861"/>
    <mergeCell ref="AK861:AL861"/>
    <mergeCell ref="AM861:AN861"/>
    <mergeCell ref="AO861:AP861"/>
    <mergeCell ref="AQ861:AR861"/>
    <mergeCell ref="AS861:AT861"/>
    <mergeCell ref="AU861:AV861"/>
    <mergeCell ref="BI859:BJ859"/>
    <mergeCell ref="BK859:BL859"/>
    <mergeCell ref="BM859:BN859"/>
    <mergeCell ref="BO859:BQ859"/>
    <mergeCell ref="BS859:BT859"/>
    <mergeCell ref="BU859:CA859"/>
    <mergeCell ref="CB859:CH859"/>
    <mergeCell ref="B860:C860"/>
    <mergeCell ref="D860:F860"/>
    <mergeCell ref="G860:H860"/>
    <mergeCell ref="K860:L860"/>
    <mergeCell ref="M860:N860"/>
    <mergeCell ref="O860:P860"/>
    <mergeCell ref="Q860:R860"/>
    <mergeCell ref="S860:T860"/>
    <mergeCell ref="U860:V860"/>
    <mergeCell ref="W860:X860"/>
    <mergeCell ref="Y860:Z860"/>
    <mergeCell ref="AA860:AB860"/>
    <mergeCell ref="AC860:AD860"/>
    <mergeCell ref="AE860:AF860"/>
    <mergeCell ref="AG860:AH860"/>
    <mergeCell ref="AI860:AJ860"/>
    <mergeCell ref="AK860:AL860"/>
    <mergeCell ref="AM860:AN860"/>
    <mergeCell ref="AO860:AP860"/>
    <mergeCell ref="AQ860:AR860"/>
    <mergeCell ref="AS860:AT860"/>
    <mergeCell ref="AU860:AV860"/>
    <mergeCell ref="AW860:AX860"/>
    <mergeCell ref="AY860:AZ860"/>
    <mergeCell ref="BA860:BB860"/>
    <mergeCell ref="B863:C863"/>
    <mergeCell ref="D863:F863"/>
    <mergeCell ref="G863:H863"/>
    <mergeCell ref="K863:L863"/>
    <mergeCell ref="M863:N863"/>
    <mergeCell ref="O863:P863"/>
    <mergeCell ref="Q863:R863"/>
    <mergeCell ref="S863:T863"/>
    <mergeCell ref="U863:V863"/>
    <mergeCell ref="W863:X863"/>
    <mergeCell ref="Y863:Z863"/>
    <mergeCell ref="AA863:AB863"/>
    <mergeCell ref="AC863:AD863"/>
    <mergeCell ref="AE863:AF863"/>
    <mergeCell ref="AG863:AH863"/>
    <mergeCell ref="AI863:AJ863"/>
    <mergeCell ref="AW861:AX861"/>
    <mergeCell ref="AY861:AZ861"/>
    <mergeCell ref="BA861:BB861"/>
    <mergeCell ref="BC861:BD861"/>
    <mergeCell ref="BE861:BF861"/>
    <mergeCell ref="BG861:BH861"/>
    <mergeCell ref="BI861:BJ861"/>
    <mergeCell ref="BK861:BL861"/>
    <mergeCell ref="BM861:BN861"/>
    <mergeCell ref="BO861:BQ861"/>
    <mergeCell ref="BS861:BT861"/>
    <mergeCell ref="BU861:CA861"/>
    <mergeCell ref="CB861:CH861"/>
    <mergeCell ref="B862:C862"/>
    <mergeCell ref="D862:F862"/>
    <mergeCell ref="G862:H862"/>
    <mergeCell ref="K862:L862"/>
    <mergeCell ref="M862:N862"/>
    <mergeCell ref="O862:P862"/>
    <mergeCell ref="Q862:R862"/>
    <mergeCell ref="S862:T862"/>
    <mergeCell ref="U862:V862"/>
    <mergeCell ref="W862:X862"/>
    <mergeCell ref="Y862:Z862"/>
    <mergeCell ref="AA862:AB862"/>
    <mergeCell ref="AC862:AD862"/>
    <mergeCell ref="AE862:AF862"/>
    <mergeCell ref="AG862:AH862"/>
    <mergeCell ref="AI862:AJ862"/>
    <mergeCell ref="AK862:AL862"/>
    <mergeCell ref="AM862:AN862"/>
    <mergeCell ref="AO862:AP862"/>
    <mergeCell ref="AK863:AL863"/>
    <mergeCell ref="AM863:AN863"/>
    <mergeCell ref="AO863:AP863"/>
    <mergeCell ref="AQ863:AR863"/>
    <mergeCell ref="AS863:AT863"/>
    <mergeCell ref="AU863:AV863"/>
    <mergeCell ref="AW863:AX863"/>
    <mergeCell ref="AY863:AZ863"/>
    <mergeCell ref="BA863:BB863"/>
    <mergeCell ref="BC863:BD863"/>
    <mergeCell ref="BE863:BF863"/>
    <mergeCell ref="BG863:BH863"/>
    <mergeCell ref="BI863:BJ863"/>
    <mergeCell ref="BK863:BL863"/>
    <mergeCell ref="BM863:BN863"/>
    <mergeCell ref="BO863:BQ863"/>
    <mergeCell ref="BS863:BT863"/>
    <mergeCell ref="AQ862:AR862"/>
    <mergeCell ref="AS862:AT862"/>
    <mergeCell ref="AU862:AV862"/>
    <mergeCell ref="AW862:AX862"/>
    <mergeCell ref="AY862:AZ862"/>
    <mergeCell ref="BA862:BB862"/>
    <mergeCell ref="BC862:BD862"/>
    <mergeCell ref="BE862:BF862"/>
    <mergeCell ref="BG862:BH862"/>
    <mergeCell ref="BI862:BJ862"/>
    <mergeCell ref="BK862:BL862"/>
    <mergeCell ref="BM862:BN862"/>
    <mergeCell ref="BO862:BQ862"/>
    <mergeCell ref="BS862:BT862"/>
    <mergeCell ref="BU862:CA862"/>
    <mergeCell ref="CB862:CH862"/>
    <mergeCell ref="BM864:BN864"/>
    <mergeCell ref="BO864:BQ864"/>
    <mergeCell ref="BS864:BT864"/>
    <mergeCell ref="BU864:CA864"/>
    <mergeCell ref="CB864:CH864"/>
    <mergeCell ref="B865:C865"/>
    <mergeCell ref="D865:F865"/>
    <mergeCell ref="G865:H865"/>
    <mergeCell ref="K865:L865"/>
    <mergeCell ref="M865:N865"/>
    <mergeCell ref="O865:P865"/>
    <mergeCell ref="Q865:R865"/>
    <mergeCell ref="S865:T865"/>
    <mergeCell ref="U865:V865"/>
    <mergeCell ref="W865:X865"/>
    <mergeCell ref="Y865:Z865"/>
    <mergeCell ref="AA865:AB865"/>
    <mergeCell ref="AC865:AD865"/>
    <mergeCell ref="AE865:AF865"/>
    <mergeCell ref="AG865:AH865"/>
    <mergeCell ref="AI865:AJ865"/>
    <mergeCell ref="AK865:AL865"/>
    <mergeCell ref="AM865:AN865"/>
    <mergeCell ref="AO865:AP865"/>
    <mergeCell ref="AQ865:AR865"/>
    <mergeCell ref="AS865:AT865"/>
    <mergeCell ref="AU865:AV865"/>
    <mergeCell ref="AW865:AX865"/>
    <mergeCell ref="AY865:AZ865"/>
    <mergeCell ref="BA865:BB865"/>
    <mergeCell ref="BC865:BD865"/>
    <mergeCell ref="BE865:BF865"/>
    <mergeCell ref="BU863:CA863"/>
    <mergeCell ref="CB863:CH863"/>
    <mergeCell ref="B864:C864"/>
    <mergeCell ref="D864:F864"/>
    <mergeCell ref="G864:H864"/>
    <mergeCell ref="K864:L864"/>
    <mergeCell ref="M864:N864"/>
    <mergeCell ref="O864:P864"/>
    <mergeCell ref="Q864:R864"/>
    <mergeCell ref="S864:T864"/>
    <mergeCell ref="U864:V864"/>
    <mergeCell ref="W864:X864"/>
    <mergeCell ref="Y864:Z864"/>
    <mergeCell ref="AA864:AB864"/>
    <mergeCell ref="AC864:AD864"/>
    <mergeCell ref="AE864:AF864"/>
    <mergeCell ref="AG864:AH864"/>
    <mergeCell ref="AI864:AJ864"/>
    <mergeCell ref="AK864:AL864"/>
    <mergeCell ref="AM864:AN864"/>
    <mergeCell ref="AO864:AP864"/>
    <mergeCell ref="AQ864:AR864"/>
    <mergeCell ref="AS864:AT864"/>
    <mergeCell ref="AU864:AV864"/>
    <mergeCell ref="AW864:AX864"/>
    <mergeCell ref="AY864:AZ864"/>
    <mergeCell ref="BA864:BB864"/>
    <mergeCell ref="BC864:BD864"/>
    <mergeCell ref="BE864:BF864"/>
    <mergeCell ref="BG864:BH864"/>
    <mergeCell ref="BI864:BJ864"/>
    <mergeCell ref="BK864:BL864"/>
    <mergeCell ref="BA866:BB866"/>
    <mergeCell ref="BC866:BD866"/>
    <mergeCell ref="BE866:BF866"/>
    <mergeCell ref="BG866:BH866"/>
    <mergeCell ref="BI866:BJ866"/>
    <mergeCell ref="BK866:BL866"/>
    <mergeCell ref="BM866:BN866"/>
    <mergeCell ref="BO866:BQ866"/>
    <mergeCell ref="BS866:BT866"/>
    <mergeCell ref="BU866:CA866"/>
    <mergeCell ref="CB866:CH866"/>
    <mergeCell ref="B867:C867"/>
    <mergeCell ref="D867:F867"/>
    <mergeCell ref="G867:H867"/>
    <mergeCell ref="K867:L867"/>
    <mergeCell ref="M867:N867"/>
    <mergeCell ref="O867:P867"/>
    <mergeCell ref="Q867:R867"/>
    <mergeCell ref="S867:T867"/>
    <mergeCell ref="U867:V867"/>
    <mergeCell ref="W867:X867"/>
    <mergeCell ref="Y867:Z867"/>
    <mergeCell ref="AA867:AB867"/>
    <mergeCell ref="AC867:AD867"/>
    <mergeCell ref="AE867:AF867"/>
    <mergeCell ref="AG867:AH867"/>
    <mergeCell ref="AI867:AJ867"/>
    <mergeCell ref="AK867:AL867"/>
    <mergeCell ref="AM867:AN867"/>
    <mergeCell ref="AO867:AP867"/>
    <mergeCell ref="AQ867:AR867"/>
    <mergeCell ref="AS867:AT867"/>
    <mergeCell ref="BG865:BH865"/>
    <mergeCell ref="BI865:BJ865"/>
    <mergeCell ref="BK865:BL865"/>
    <mergeCell ref="BM865:BN865"/>
    <mergeCell ref="BO865:BQ865"/>
    <mergeCell ref="BS865:BT865"/>
    <mergeCell ref="BU865:CA865"/>
    <mergeCell ref="CB865:CH865"/>
    <mergeCell ref="B866:C866"/>
    <mergeCell ref="D866:F866"/>
    <mergeCell ref="G866:H866"/>
    <mergeCell ref="K866:L866"/>
    <mergeCell ref="M866:N866"/>
    <mergeCell ref="O866:P866"/>
    <mergeCell ref="Q866:R866"/>
    <mergeCell ref="S866:T866"/>
    <mergeCell ref="U866:V866"/>
    <mergeCell ref="W866:X866"/>
    <mergeCell ref="Y866:Z866"/>
    <mergeCell ref="AA866:AB866"/>
    <mergeCell ref="AC866:AD866"/>
    <mergeCell ref="AE866:AF866"/>
    <mergeCell ref="AG866:AH866"/>
    <mergeCell ref="AI866:AJ866"/>
    <mergeCell ref="AK866:AL866"/>
    <mergeCell ref="AM866:AN866"/>
    <mergeCell ref="AO866:AP866"/>
    <mergeCell ref="AQ866:AR866"/>
    <mergeCell ref="AS866:AT866"/>
    <mergeCell ref="AU866:AV866"/>
    <mergeCell ref="AW866:AX866"/>
    <mergeCell ref="AY866:AZ866"/>
    <mergeCell ref="AO868:AP868"/>
    <mergeCell ref="AQ868:AR868"/>
    <mergeCell ref="AS868:AT868"/>
    <mergeCell ref="AU868:AV868"/>
    <mergeCell ref="AW868:AX868"/>
    <mergeCell ref="AY868:AZ868"/>
    <mergeCell ref="BA868:BB868"/>
    <mergeCell ref="BC868:BD868"/>
    <mergeCell ref="BE868:BF868"/>
    <mergeCell ref="BG868:BH868"/>
    <mergeCell ref="BI868:BJ868"/>
    <mergeCell ref="BK868:BL868"/>
    <mergeCell ref="BM868:BN868"/>
    <mergeCell ref="BO868:BQ868"/>
    <mergeCell ref="BS868:BT868"/>
    <mergeCell ref="BU868:CA868"/>
    <mergeCell ref="CB868:CH868"/>
    <mergeCell ref="AU867:AV867"/>
    <mergeCell ref="AW867:AX867"/>
    <mergeCell ref="AY867:AZ867"/>
    <mergeCell ref="BA867:BB867"/>
    <mergeCell ref="BC867:BD867"/>
    <mergeCell ref="BE867:BF867"/>
    <mergeCell ref="BG867:BH867"/>
    <mergeCell ref="BI867:BJ867"/>
    <mergeCell ref="BK867:BL867"/>
    <mergeCell ref="BM867:BN867"/>
    <mergeCell ref="BO867:BQ867"/>
    <mergeCell ref="BS867:BT867"/>
    <mergeCell ref="BU867:CA867"/>
    <mergeCell ref="CB867:CH867"/>
    <mergeCell ref="B868:C868"/>
    <mergeCell ref="D868:F868"/>
    <mergeCell ref="G868:H868"/>
    <mergeCell ref="K868:L868"/>
    <mergeCell ref="M868:N868"/>
    <mergeCell ref="O868:P868"/>
    <mergeCell ref="Q868:R868"/>
    <mergeCell ref="S868:T868"/>
    <mergeCell ref="U868:V868"/>
    <mergeCell ref="W868:X868"/>
    <mergeCell ref="Y868:Z868"/>
    <mergeCell ref="AA868:AB868"/>
    <mergeCell ref="AC868:AD868"/>
    <mergeCell ref="AE868:AF868"/>
    <mergeCell ref="AG868:AH868"/>
    <mergeCell ref="AI868:AJ868"/>
    <mergeCell ref="AK868:AL868"/>
    <mergeCell ref="AM868:AN868"/>
    <mergeCell ref="AM869:AN869"/>
    <mergeCell ref="AO869:AP869"/>
    <mergeCell ref="AQ869:AR869"/>
    <mergeCell ref="AS869:AT869"/>
    <mergeCell ref="AU869:AV869"/>
    <mergeCell ref="AW869:AX869"/>
    <mergeCell ref="AY869:AZ869"/>
    <mergeCell ref="BA869:BB869"/>
    <mergeCell ref="BC869:BD869"/>
    <mergeCell ref="BE869:BF869"/>
    <mergeCell ref="BG869:BH869"/>
    <mergeCell ref="BI869:BJ869"/>
    <mergeCell ref="BK869:BL869"/>
    <mergeCell ref="BM869:BN869"/>
    <mergeCell ref="BO869:BQ869"/>
    <mergeCell ref="BS869:BT869"/>
    <mergeCell ref="BU869:CA869"/>
    <mergeCell ref="B869:C869"/>
    <mergeCell ref="D869:F869"/>
    <mergeCell ref="G869:H869"/>
    <mergeCell ref="K869:L869"/>
    <mergeCell ref="M869:N869"/>
    <mergeCell ref="O869:P869"/>
    <mergeCell ref="Q869:R869"/>
    <mergeCell ref="S869:T869"/>
    <mergeCell ref="U869:V869"/>
    <mergeCell ref="W869:X869"/>
    <mergeCell ref="Y869:Z869"/>
    <mergeCell ref="AA869:AB869"/>
    <mergeCell ref="AC869:AD869"/>
    <mergeCell ref="AE869:AF869"/>
    <mergeCell ref="AG869:AH869"/>
    <mergeCell ref="AI869:AJ869"/>
    <mergeCell ref="AK869:AL869"/>
    <mergeCell ref="BO870:BQ870"/>
    <mergeCell ref="BS870:BT870"/>
    <mergeCell ref="BU870:CA870"/>
    <mergeCell ref="CB870:CH870"/>
    <mergeCell ref="B871:C871"/>
    <mergeCell ref="D871:F871"/>
    <mergeCell ref="G871:H871"/>
    <mergeCell ref="K871:L871"/>
    <mergeCell ref="M871:N871"/>
    <mergeCell ref="O871:P871"/>
    <mergeCell ref="Q871:R871"/>
    <mergeCell ref="S871:T871"/>
    <mergeCell ref="U871:V871"/>
    <mergeCell ref="W871:X871"/>
    <mergeCell ref="Y871:Z871"/>
    <mergeCell ref="AA871:AB871"/>
    <mergeCell ref="AC871:AD871"/>
    <mergeCell ref="AE871:AF871"/>
    <mergeCell ref="AG871:AH871"/>
    <mergeCell ref="AI871:AJ871"/>
    <mergeCell ref="AK871:AL871"/>
    <mergeCell ref="AM871:AN871"/>
    <mergeCell ref="AO871:AP871"/>
    <mergeCell ref="AQ871:AR871"/>
    <mergeCell ref="AS871:AT871"/>
    <mergeCell ref="AU871:AV871"/>
    <mergeCell ref="AW871:AX871"/>
    <mergeCell ref="AY871:AZ871"/>
    <mergeCell ref="BA871:BB871"/>
    <mergeCell ref="BC871:BD871"/>
    <mergeCell ref="BE871:BF871"/>
    <mergeCell ref="BG871:BH871"/>
    <mergeCell ref="CB869:CH869"/>
    <mergeCell ref="B870:C870"/>
    <mergeCell ref="D870:F870"/>
    <mergeCell ref="G870:H870"/>
    <mergeCell ref="K870:L870"/>
    <mergeCell ref="M870:N870"/>
    <mergeCell ref="O870:P870"/>
    <mergeCell ref="Q870:R870"/>
    <mergeCell ref="S870:T870"/>
    <mergeCell ref="U870:V870"/>
    <mergeCell ref="W870:X870"/>
    <mergeCell ref="Y870:Z870"/>
    <mergeCell ref="AA870:AB870"/>
    <mergeCell ref="AC870:AD870"/>
    <mergeCell ref="AE870:AF870"/>
    <mergeCell ref="AG870:AH870"/>
    <mergeCell ref="AI870:AJ870"/>
    <mergeCell ref="AK870:AL870"/>
    <mergeCell ref="AM870:AN870"/>
    <mergeCell ref="AO870:AP870"/>
    <mergeCell ref="AQ870:AR870"/>
    <mergeCell ref="AS870:AT870"/>
    <mergeCell ref="AU870:AV870"/>
    <mergeCell ref="AW870:AX870"/>
    <mergeCell ref="AY870:AZ870"/>
    <mergeCell ref="BA870:BB870"/>
    <mergeCell ref="BC870:BD870"/>
    <mergeCell ref="BE870:BF870"/>
    <mergeCell ref="BG870:BH870"/>
    <mergeCell ref="BI870:BJ870"/>
    <mergeCell ref="BK870:BL870"/>
    <mergeCell ref="BM870:BN870"/>
    <mergeCell ref="BC872:BD872"/>
    <mergeCell ref="BE872:BF872"/>
    <mergeCell ref="BG872:BH872"/>
    <mergeCell ref="BI872:BJ872"/>
    <mergeCell ref="BK872:BL872"/>
    <mergeCell ref="BM872:BN872"/>
    <mergeCell ref="BO872:BQ872"/>
    <mergeCell ref="BS872:BT872"/>
    <mergeCell ref="BU872:CA872"/>
    <mergeCell ref="CB872:CH872"/>
    <mergeCell ref="B873:C873"/>
    <mergeCell ref="D873:F873"/>
    <mergeCell ref="G873:H873"/>
    <mergeCell ref="K873:L873"/>
    <mergeCell ref="M873:N873"/>
    <mergeCell ref="O873:P873"/>
    <mergeCell ref="Q873:R873"/>
    <mergeCell ref="S873:T873"/>
    <mergeCell ref="U873:V873"/>
    <mergeCell ref="W873:X873"/>
    <mergeCell ref="Y873:Z873"/>
    <mergeCell ref="AA873:AB873"/>
    <mergeCell ref="AC873:AD873"/>
    <mergeCell ref="AE873:AF873"/>
    <mergeCell ref="AG873:AH873"/>
    <mergeCell ref="AI873:AJ873"/>
    <mergeCell ref="AK873:AL873"/>
    <mergeCell ref="AM873:AN873"/>
    <mergeCell ref="AO873:AP873"/>
    <mergeCell ref="AQ873:AR873"/>
    <mergeCell ref="AS873:AT873"/>
    <mergeCell ref="AU873:AV873"/>
    <mergeCell ref="BI871:BJ871"/>
    <mergeCell ref="BK871:BL871"/>
    <mergeCell ref="BM871:BN871"/>
    <mergeCell ref="BO871:BQ871"/>
    <mergeCell ref="BS871:BT871"/>
    <mergeCell ref="BU871:CA871"/>
    <mergeCell ref="CB871:CH871"/>
    <mergeCell ref="B872:C872"/>
    <mergeCell ref="D872:F872"/>
    <mergeCell ref="G872:H872"/>
    <mergeCell ref="K872:L872"/>
    <mergeCell ref="M872:N872"/>
    <mergeCell ref="O872:P872"/>
    <mergeCell ref="Q872:R872"/>
    <mergeCell ref="S872:T872"/>
    <mergeCell ref="U872:V872"/>
    <mergeCell ref="W872:X872"/>
    <mergeCell ref="Y872:Z872"/>
    <mergeCell ref="AA872:AB872"/>
    <mergeCell ref="AC872:AD872"/>
    <mergeCell ref="AE872:AF872"/>
    <mergeCell ref="AG872:AH872"/>
    <mergeCell ref="AI872:AJ872"/>
    <mergeCell ref="AK872:AL872"/>
    <mergeCell ref="AM872:AN872"/>
    <mergeCell ref="AO872:AP872"/>
    <mergeCell ref="AQ872:AR872"/>
    <mergeCell ref="AS872:AT872"/>
    <mergeCell ref="AU872:AV872"/>
    <mergeCell ref="AW872:AX872"/>
    <mergeCell ref="AY872:AZ872"/>
    <mergeCell ref="BA872:BB872"/>
    <mergeCell ref="B875:C875"/>
    <mergeCell ref="D875:F875"/>
    <mergeCell ref="G875:H875"/>
    <mergeCell ref="K875:L875"/>
    <mergeCell ref="M875:N875"/>
    <mergeCell ref="O875:P875"/>
    <mergeCell ref="Q875:R875"/>
    <mergeCell ref="S875:T875"/>
    <mergeCell ref="U875:V875"/>
    <mergeCell ref="W875:X875"/>
    <mergeCell ref="Y875:Z875"/>
    <mergeCell ref="AA875:AB875"/>
    <mergeCell ref="AC875:AD875"/>
    <mergeCell ref="AE875:AF875"/>
    <mergeCell ref="AG875:AH875"/>
    <mergeCell ref="AI875:AJ875"/>
    <mergeCell ref="AW873:AX873"/>
    <mergeCell ref="AY873:AZ873"/>
    <mergeCell ref="BA873:BB873"/>
    <mergeCell ref="BC873:BD873"/>
    <mergeCell ref="BE873:BF873"/>
    <mergeCell ref="BG873:BH873"/>
    <mergeCell ref="BI873:BJ873"/>
    <mergeCell ref="BK873:BL873"/>
    <mergeCell ref="BM873:BN873"/>
    <mergeCell ref="BO873:BQ873"/>
    <mergeCell ref="BS873:BT873"/>
    <mergeCell ref="BU873:CA873"/>
    <mergeCell ref="CB873:CH873"/>
    <mergeCell ref="B874:C874"/>
    <mergeCell ref="D874:F874"/>
    <mergeCell ref="G874:H874"/>
    <mergeCell ref="K874:L874"/>
    <mergeCell ref="M874:N874"/>
    <mergeCell ref="O874:P874"/>
    <mergeCell ref="Q874:R874"/>
    <mergeCell ref="S874:T874"/>
    <mergeCell ref="U874:V874"/>
    <mergeCell ref="W874:X874"/>
    <mergeCell ref="Y874:Z874"/>
    <mergeCell ref="AA874:AB874"/>
    <mergeCell ref="AC874:AD874"/>
    <mergeCell ref="AE874:AF874"/>
    <mergeCell ref="AG874:AH874"/>
    <mergeCell ref="AI874:AJ874"/>
    <mergeCell ref="AK874:AL874"/>
    <mergeCell ref="AM874:AN874"/>
    <mergeCell ref="AO874:AP874"/>
    <mergeCell ref="AK875:AL875"/>
    <mergeCell ref="AM875:AN875"/>
    <mergeCell ref="AO875:AP875"/>
    <mergeCell ref="AQ875:AR875"/>
    <mergeCell ref="AS875:AT875"/>
    <mergeCell ref="AU875:AV875"/>
    <mergeCell ref="AW875:AX875"/>
    <mergeCell ref="AY875:AZ875"/>
    <mergeCell ref="BA875:BB875"/>
    <mergeCell ref="BC875:BD875"/>
    <mergeCell ref="BE875:BF875"/>
    <mergeCell ref="BG875:BH875"/>
    <mergeCell ref="BI875:BJ875"/>
    <mergeCell ref="BK875:BL875"/>
    <mergeCell ref="BM875:BN875"/>
    <mergeCell ref="BO875:BQ875"/>
    <mergeCell ref="BS875:BT875"/>
    <mergeCell ref="AQ874:AR874"/>
    <mergeCell ref="AS874:AT874"/>
    <mergeCell ref="AU874:AV874"/>
    <mergeCell ref="AW874:AX874"/>
    <mergeCell ref="AY874:AZ874"/>
    <mergeCell ref="BA874:BB874"/>
    <mergeCell ref="BC874:BD874"/>
    <mergeCell ref="BE874:BF874"/>
    <mergeCell ref="BG874:BH874"/>
    <mergeCell ref="BI874:BJ874"/>
    <mergeCell ref="BK874:BL874"/>
    <mergeCell ref="BM874:BN874"/>
    <mergeCell ref="BO874:BQ874"/>
    <mergeCell ref="BS874:BT874"/>
    <mergeCell ref="BU874:CA874"/>
    <mergeCell ref="CB874:CH874"/>
    <mergeCell ref="BM876:BN876"/>
    <mergeCell ref="BO876:BQ876"/>
    <mergeCell ref="BS876:BT876"/>
    <mergeCell ref="BU876:CA876"/>
    <mergeCell ref="CB876:CH876"/>
    <mergeCell ref="B877:C877"/>
    <mergeCell ref="D877:F877"/>
    <mergeCell ref="G877:H877"/>
    <mergeCell ref="K877:L877"/>
    <mergeCell ref="M877:N877"/>
    <mergeCell ref="O877:P877"/>
    <mergeCell ref="Q877:R877"/>
    <mergeCell ref="S877:T877"/>
    <mergeCell ref="U877:V877"/>
    <mergeCell ref="W877:X877"/>
    <mergeCell ref="Y877:Z877"/>
    <mergeCell ref="AA877:AB877"/>
    <mergeCell ref="AC877:AD877"/>
    <mergeCell ref="AE877:AF877"/>
    <mergeCell ref="AG877:AH877"/>
    <mergeCell ref="AI877:AJ877"/>
    <mergeCell ref="AK877:AL877"/>
    <mergeCell ref="AM877:AN877"/>
    <mergeCell ref="AO877:AP877"/>
    <mergeCell ref="AQ877:AR877"/>
    <mergeCell ref="AS877:AT877"/>
    <mergeCell ref="AU877:AV877"/>
    <mergeCell ref="AW877:AX877"/>
    <mergeCell ref="AY877:AZ877"/>
    <mergeCell ref="BA877:BB877"/>
    <mergeCell ref="BC877:BD877"/>
    <mergeCell ref="BE877:BF877"/>
    <mergeCell ref="BU875:CA875"/>
    <mergeCell ref="CB875:CH875"/>
    <mergeCell ref="B876:C876"/>
    <mergeCell ref="D876:F876"/>
    <mergeCell ref="G876:H876"/>
    <mergeCell ref="K876:L876"/>
    <mergeCell ref="M876:N876"/>
    <mergeCell ref="O876:P876"/>
    <mergeCell ref="Q876:R876"/>
    <mergeCell ref="S876:T876"/>
    <mergeCell ref="U876:V876"/>
    <mergeCell ref="W876:X876"/>
    <mergeCell ref="Y876:Z876"/>
    <mergeCell ref="AA876:AB876"/>
    <mergeCell ref="AC876:AD876"/>
    <mergeCell ref="AE876:AF876"/>
    <mergeCell ref="AG876:AH876"/>
    <mergeCell ref="AI876:AJ876"/>
    <mergeCell ref="AK876:AL876"/>
    <mergeCell ref="AM876:AN876"/>
    <mergeCell ref="AO876:AP876"/>
    <mergeCell ref="AQ876:AR876"/>
    <mergeCell ref="AS876:AT876"/>
    <mergeCell ref="AU876:AV876"/>
    <mergeCell ref="AW876:AX876"/>
    <mergeCell ref="AY876:AZ876"/>
    <mergeCell ref="BA876:BB876"/>
    <mergeCell ref="BC876:BD876"/>
    <mergeCell ref="BE876:BF876"/>
    <mergeCell ref="BG876:BH876"/>
    <mergeCell ref="BI876:BJ876"/>
    <mergeCell ref="BK876:BL876"/>
    <mergeCell ref="BA878:BB878"/>
    <mergeCell ref="BC878:BD878"/>
    <mergeCell ref="BE878:BF878"/>
    <mergeCell ref="BG878:BH878"/>
    <mergeCell ref="BI878:BJ878"/>
    <mergeCell ref="BK878:BL878"/>
    <mergeCell ref="BM878:BN878"/>
    <mergeCell ref="BO878:BQ878"/>
    <mergeCell ref="BS878:BT878"/>
    <mergeCell ref="BU878:CA878"/>
    <mergeCell ref="CB878:CH878"/>
    <mergeCell ref="B879:C879"/>
    <mergeCell ref="D879:F879"/>
    <mergeCell ref="G879:H879"/>
    <mergeCell ref="K879:L879"/>
    <mergeCell ref="M879:N879"/>
    <mergeCell ref="O879:P879"/>
    <mergeCell ref="Q879:R879"/>
    <mergeCell ref="S879:T879"/>
    <mergeCell ref="U879:V879"/>
    <mergeCell ref="W879:X879"/>
    <mergeCell ref="Y879:Z879"/>
    <mergeCell ref="AA879:AB879"/>
    <mergeCell ref="AC879:AD879"/>
    <mergeCell ref="AE879:AF879"/>
    <mergeCell ref="AG879:AH879"/>
    <mergeCell ref="AI879:AJ879"/>
    <mergeCell ref="AK879:AL879"/>
    <mergeCell ref="AM879:AN879"/>
    <mergeCell ref="AO879:AP879"/>
    <mergeCell ref="AQ879:AR879"/>
    <mergeCell ref="AS879:AT879"/>
    <mergeCell ref="BG877:BH877"/>
    <mergeCell ref="BI877:BJ877"/>
    <mergeCell ref="BK877:BL877"/>
    <mergeCell ref="BM877:BN877"/>
    <mergeCell ref="BO877:BQ877"/>
    <mergeCell ref="BS877:BT877"/>
    <mergeCell ref="BU877:CA877"/>
    <mergeCell ref="CB877:CH877"/>
    <mergeCell ref="B878:C878"/>
    <mergeCell ref="D878:F878"/>
    <mergeCell ref="G878:H878"/>
    <mergeCell ref="K878:L878"/>
    <mergeCell ref="M878:N878"/>
    <mergeCell ref="O878:P878"/>
    <mergeCell ref="Q878:R878"/>
    <mergeCell ref="S878:T878"/>
    <mergeCell ref="U878:V878"/>
    <mergeCell ref="W878:X878"/>
    <mergeCell ref="Y878:Z878"/>
    <mergeCell ref="AA878:AB878"/>
    <mergeCell ref="AC878:AD878"/>
    <mergeCell ref="AE878:AF878"/>
    <mergeCell ref="AG878:AH878"/>
    <mergeCell ref="AI878:AJ878"/>
    <mergeCell ref="AK878:AL878"/>
    <mergeCell ref="AM878:AN878"/>
    <mergeCell ref="AO878:AP878"/>
    <mergeCell ref="AQ878:AR878"/>
    <mergeCell ref="AS878:AT878"/>
    <mergeCell ref="AU878:AV878"/>
    <mergeCell ref="AW878:AX878"/>
    <mergeCell ref="AY878:AZ878"/>
    <mergeCell ref="AO880:AP880"/>
    <mergeCell ref="AQ880:AR880"/>
    <mergeCell ref="AS880:AT880"/>
    <mergeCell ref="AU880:AV880"/>
    <mergeCell ref="AW880:AX880"/>
    <mergeCell ref="AY880:AZ880"/>
    <mergeCell ref="BA880:BB880"/>
    <mergeCell ref="BC880:BD880"/>
    <mergeCell ref="BE880:BF880"/>
    <mergeCell ref="BG880:BH880"/>
    <mergeCell ref="BI880:BJ880"/>
    <mergeCell ref="BK880:BL880"/>
    <mergeCell ref="BM880:BN880"/>
    <mergeCell ref="BO880:BQ880"/>
    <mergeCell ref="BS880:BT880"/>
    <mergeCell ref="BU880:CA880"/>
    <mergeCell ref="CB880:CH880"/>
    <mergeCell ref="AU879:AV879"/>
    <mergeCell ref="AW879:AX879"/>
    <mergeCell ref="AY879:AZ879"/>
    <mergeCell ref="BA879:BB879"/>
    <mergeCell ref="BC879:BD879"/>
    <mergeCell ref="BE879:BF879"/>
    <mergeCell ref="BG879:BH879"/>
    <mergeCell ref="BI879:BJ879"/>
    <mergeCell ref="BK879:BL879"/>
    <mergeCell ref="BM879:BN879"/>
    <mergeCell ref="BO879:BQ879"/>
    <mergeCell ref="BS879:BT879"/>
    <mergeCell ref="BU879:CA879"/>
    <mergeCell ref="CB879:CH879"/>
    <mergeCell ref="B880:C880"/>
    <mergeCell ref="D880:F880"/>
    <mergeCell ref="G880:H880"/>
    <mergeCell ref="K880:L880"/>
    <mergeCell ref="M880:N880"/>
    <mergeCell ref="O880:P880"/>
    <mergeCell ref="Q880:R880"/>
    <mergeCell ref="S880:T880"/>
    <mergeCell ref="U880:V880"/>
    <mergeCell ref="W880:X880"/>
    <mergeCell ref="Y880:Z880"/>
    <mergeCell ref="AA880:AB880"/>
    <mergeCell ref="AC880:AD880"/>
    <mergeCell ref="AE880:AF880"/>
    <mergeCell ref="AG880:AH880"/>
    <mergeCell ref="AI880:AJ880"/>
    <mergeCell ref="AK880:AL880"/>
    <mergeCell ref="AM880:AN880"/>
    <mergeCell ref="AM881:AN881"/>
    <mergeCell ref="AO881:AP881"/>
    <mergeCell ref="AQ881:AR881"/>
    <mergeCell ref="AS881:AT881"/>
    <mergeCell ref="AU881:AV881"/>
    <mergeCell ref="AW881:AX881"/>
    <mergeCell ref="AY881:AZ881"/>
    <mergeCell ref="BA881:BB881"/>
    <mergeCell ref="BC881:BD881"/>
    <mergeCell ref="BE881:BF881"/>
    <mergeCell ref="BG881:BH881"/>
    <mergeCell ref="BI881:BJ881"/>
    <mergeCell ref="BK881:BL881"/>
    <mergeCell ref="BM881:BN881"/>
    <mergeCell ref="BO881:BQ881"/>
    <mergeCell ref="BS881:BT881"/>
    <mergeCell ref="BU881:CA881"/>
    <mergeCell ref="B881:C881"/>
    <mergeCell ref="D881:F881"/>
    <mergeCell ref="G881:H881"/>
    <mergeCell ref="K881:L881"/>
    <mergeCell ref="M881:N881"/>
    <mergeCell ref="O881:P881"/>
    <mergeCell ref="Q881:R881"/>
    <mergeCell ref="S881:T881"/>
    <mergeCell ref="U881:V881"/>
    <mergeCell ref="W881:X881"/>
    <mergeCell ref="Y881:Z881"/>
    <mergeCell ref="AA881:AB881"/>
    <mergeCell ref="AC881:AD881"/>
    <mergeCell ref="AE881:AF881"/>
    <mergeCell ref="AG881:AH881"/>
    <mergeCell ref="AI881:AJ881"/>
    <mergeCell ref="AK881:AL881"/>
    <mergeCell ref="BO882:BQ882"/>
    <mergeCell ref="BS882:BT882"/>
    <mergeCell ref="BU882:CA882"/>
    <mergeCell ref="CB882:CH882"/>
    <mergeCell ref="B883:C883"/>
    <mergeCell ref="D883:F883"/>
    <mergeCell ref="G883:H883"/>
    <mergeCell ref="K883:L883"/>
    <mergeCell ref="M883:N883"/>
    <mergeCell ref="O883:P883"/>
    <mergeCell ref="Q883:R883"/>
    <mergeCell ref="S883:T883"/>
    <mergeCell ref="U883:V883"/>
    <mergeCell ref="W883:X883"/>
    <mergeCell ref="Y883:Z883"/>
    <mergeCell ref="AA883:AB883"/>
    <mergeCell ref="AC883:AD883"/>
    <mergeCell ref="AE883:AF883"/>
    <mergeCell ref="AG883:AH883"/>
    <mergeCell ref="AI883:AJ883"/>
    <mergeCell ref="AK883:AL883"/>
    <mergeCell ref="AM883:AN883"/>
    <mergeCell ref="AO883:AP883"/>
    <mergeCell ref="AQ883:AR883"/>
    <mergeCell ref="AS883:AT883"/>
    <mergeCell ref="AU883:AV883"/>
    <mergeCell ref="AW883:AX883"/>
    <mergeCell ref="AY883:AZ883"/>
    <mergeCell ref="BA883:BB883"/>
    <mergeCell ref="BC883:BD883"/>
    <mergeCell ref="BE883:BF883"/>
    <mergeCell ref="BG883:BH883"/>
    <mergeCell ref="CB881:CH881"/>
    <mergeCell ref="B882:C882"/>
    <mergeCell ref="D882:F882"/>
    <mergeCell ref="G882:H882"/>
    <mergeCell ref="K882:L882"/>
    <mergeCell ref="M882:N882"/>
    <mergeCell ref="O882:P882"/>
    <mergeCell ref="Q882:R882"/>
    <mergeCell ref="S882:T882"/>
    <mergeCell ref="U882:V882"/>
    <mergeCell ref="W882:X882"/>
    <mergeCell ref="Y882:Z882"/>
    <mergeCell ref="AA882:AB882"/>
    <mergeCell ref="AC882:AD882"/>
    <mergeCell ref="AE882:AF882"/>
    <mergeCell ref="AG882:AH882"/>
    <mergeCell ref="AI882:AJ882"/>
    <mergeCell ref="AK882:AL882"/>
    <mergeCell ref="AM882:AN882"/>
    <mergeCell ref="AO882:AP882"/>
    <mergeCell ref="AQ882:AR882"/>
    <mergeCell ref="AS882:AT882"/>
    <mergeCell ref="AU882:AV882"/>
    <mergeCell ref="AW882:AX882"/>
    <mergeCell ref="AY882:AZ882"/>
    <mergeCell ref="BA882:BB882"/>
    <mergeCell ref="BC882:BD882"/>
    <mergeCell ref="BE882:BF882"/>
    <mergeCell ref="BG882:BH882"/>
    <mergeCell ref="BI882:BJ882"/>
    <mergeCell ref="BK882:BL882"/>
    <mergeCell ref="BM882:BN882"/>
    <mergeCell ref="BC884:BD884"/>
    <mergeCell ref="BE884:BF884"/>
    <mergeCell ref="BG884:BH884"/>
    <mergeCell ref="BI884:BJ884"/>
    <mergeCell ref="BK884:BL884"/>
    <mergeCell ref="BM884:BN884"/>
    <mergeCell ref="BO884:BQ884"/>
    <mergeCell ref="BS884:BT884"/>
    <mergeCell ref="BU884:CA884"/>
    <mergeCell ref="CB884:CH884"/>
    <mergeCell ref="B885:C885"/>
    <mergeCell ref="D885:F885"/>
    <mergeCell ref="G885:H885"/>
    <mergeCell ref="K885:L885"/>
    <mergeCell ref="M885:N885"/>
    <mergeCell ref="O885:P885"/>
    <mergeCell ref="Q885:R885"/>
    <mergeCell ref="S885:T885"/>
    <mergeCell ref="U885:V885"/>
    <mergeCell ref="W885:X885"/>
    <mergeCell ref="Y885:Z885"/>
    <mergeCell ref="AA885:AB885"/>
    <mergeCell ref="AC885:AD885"/>
    <mergeCell ref="AE885:AF885"/>
    <mergeCell ref="AG885:AH885"/>
    <mergeCell ref="AI885:AJ885"/>
    <mergeCell ref="AK885:AL885"/>
    <mergeCell ref="AM885:AN885"/>
    <mergeCell ref="AO885:AP885"/>
    <mergeCell ref="AQ885:AR885"/>
    <mergeCell ref="AS885:AT885"/>
    <mergeCell ref="AU885:AV885"/>
    <mergeCell ref="BI883:BJ883"/>
    <mergeCell ref="BK883:BL883"/>
    <mergeCell ref="BM883:BN883"/>
    <mergeCell ref="BO883:BQ883"/>
    <mergeCell ref="BS883:BT883"/>
    <mergeCell ref="BU883:CA883"/>
    <mergeCell ref="CB883:CH883"/>
    <mergeCell ref="B884:C884"/>
    <mergeCell ref="D884:F884"/>
    <mergeCell ref="G884:H884"/>
    <mergeCell ref="K884:L884"/>
    <mergeCell ref="M884:N884"/>
    <mergeCell ref="O884:P884"/>
    <mergeCell ref="Q884:R884"/>
    <mergeCell ref="S884:T884"/>
    <mergeCell ref="U884:V884"/>
    <mergeCell ref="W884:X884"/>
    <mergeCell ref="Y884:Z884"/>
    <mergeCell ref="AA884:AB884"/>
    <mergeCell ref="AC884:AD884"/>
    <mergeCell ref="AE884:AF884"/>
    <mergeCell ref="AG884:AH884"/>
    <mergeCell ref="AI884:AJ884"/>
    <mergeCell ref="AK884:AL884"/>
    <mergeCell ref="AM884:AN884"/>
    <mergeCell ref="AO884:AP884"/>
    <mergeCell ref="AQ884:AR884"/>
    <mergeCell ref="AS884:AT884"/>
    <mergeCell ref="AU884:AV884"/>
    <mergeCell ref="AW884:AX884"/>
    <mergeCell ref="AY884:AZ884"/>
    <mergeCell ref="BA884:BB884"/>
    <mergeCell ref="B887:C887"/>
    <mergeCell ref="D887:F887"/>
    <mergeCell ref="G887:H887"/>
    <mergeCell ref="K887:L887"/>
    <mergeCell ref="M887:N887"/>
    <mergeCell ref="O887:P887"/>
    <mergeCell ref="Q887:R887"/>
    <mergeCell ref="S887:T887"/>
    <mergeCell ref="U887:V887"/>
    <mergeCell ref="W887:X887"/>
    <mergeCell ref="Y887:Z887"/>
    <mergeCell ref="AA887:AB887"/>
    <mergeCell ref="AC887:AD887"/>
    <mergeCell ref="AE887:AF887"/>
    <mergeCell ref="AG887:AH887"/>
    <mergeCell ref="AI887:AJ887"/>
    <mergeCell ref="AW885:AX885"/>
    <mergeCell ref="AY885:AZ885"/>
    <mergeCell ref="BA885:BB885"/>
    <mergeCell ref="BC885:BD885"/>
    <mergeCell ref="BE885:BF885"/>
    <mergeCell ref="BG885:BH885"/>
    <mergeCell ref="BI885:BJ885"/>
    <mergeCell ref="BK885:BL885"/>
    <mergeCell ref="BM885:BN885"/>
    <mergeCell ref="BO885:BQ885"/>
    <mergeCell ref="BS885:BT885"/>
    <mergeCell ref="BU885:CA885"/>
    <mergeCell ref="CB885:CH885"/>
    <mergeCell ref="B886:C886"/>
    <mergeCell ref="D886:F886"/>
    <mergeCell ref="G886:H886"/>
    <mergeCell ref="K886:L886"/>
    <mergeCell ref="M886:N886"/>
    <mergeCell ref="O886:P886"/>
    <mergeCell ref="Q886:R886"/>
    <mergeCell ref="S886:T886"/>
    <mergeCell ref="U886:V886"/>
    <mergeCell ref="W886:X886"/>
    <mergeCell ref="Y886:Z886"/>
    <mergeCell ref="AA886:AB886"/>
    <mergeCell ref="AC886:AD886"/>
    <mergeCell ref="AE886:AF886"/>
    <mergeCell ref="AG886:AH886"/>
    <mergeCell ref="AI886:AJ886"/>
    <mergeCell ref="AK886:AL886"/>
    <mergeCell ref="AM886:AN886"/>
    <mergeCell ref="AO886:AP886"/>
    <mergeCell ref="AK887:AL887"/>
    <mergeCell ref="AM887:AN887"/>
    <mergeCell ref="AO887:AP887"/>
    <mergeCell ref="AQ887:AR887"/>
    <mergeCell ref="AS887:AT887"/>
    <mergeCell ref="AU887:AV887"/>
    <mergeCell ref="AW887:AX887"/>
    <mergeCell ref="AY887:AZ887"/>
    <mergeCell ref="BA887:BB887"/>
    <mergeCell ref="BC887:BD887"/>
    <mergeCell ref="BE887:BF887"/>
    <mergeCell ref="BG887:BH887"/>
    <mergeCell ref="BI887:BJ887"/>
    <mergeCell ref="BK887:BL887"/>
    <mergeCell ref="BM887:BN887"/>
    <mergeCell ref="BO887:BQ887"/>
    <mergeCell ref="BS887:BT887"/>
    <mergeCell ref="AQ886:AR886"/>
    <mergeCell ref="AS886:AT886"/>
    <mergeCell ref="AU886:AV886"/>
    <mergeCell ref="AW886:AX886"/>
    <mergeCell ref="AY886:AZ886"/>
    <mergeCell ref="BA886:BB886"/>
    <mergeCell ref="BC886:BD886"/>
    <mergeCell ref="BE886:BF886"/>
    <mergeCell ref="BG886:BH886"/>
    <mergeCell ref="BI886:BJ886"/>
    <mergeCell ref="BK886:BL886"/>
    <mergeCell ref="BM886:BN886"/>
    <mergeCell ref="BO886:BQ886"/>
    <mergeCell ref="BS886:BT886"/>
    <mergeCell ref="BU886:CA886"/>
    <mergeCell ref="CB886:CH886"/>
    <mergeCell ref="BM888:BN888"/>
    <mergeCell ref="BO888:BQ888"/>
    <mergeCell ref="BS888:BT888"/>
    <mergeCell ref="BU888:CA888"/>
    <mergeCell ref="CB888:CH888"/>
    <mergeCell ref="B889:C889"/>
    <mergeCell ref="D889:F889"/>
    <mergeCell ref="G889:H889"/>
    <mergeCell ref="K889:L889"/>
    <mergeCell ref="M889:N889"/>
    <mergeCell ref="O889:P889"/>
    <mergeCell ref="Q889:R889"/>
    <mergeCell ref="S889:T889"/>
    <mergeCell ref="U889:V889"/>
    <mergeCell ref="W889:X889"/>
    <mergeCell ref="Y889:Z889"/>
    <mergeCell ref="AA889:AB889"/>
    <mergeCell ref="AC889:AD889"/>
    <mergeCell ref="AE889:AF889"/>
    <mergeCell ref="AG889:AH889"/>
    <mergeCell ref="AI889:AJ889"/>
    <mergeCell ref="AK889:AL889"/>
    <mergeCell ref="AM889:AN889"/>
    <mergeCell ref="AO889:AP889"/>
    <mergeCell ref="AQ889:AR889"/>
    <mergeCell ref="AS889:AT889"/>
    <mergeCell ref="AU889:AV889"/>
    <mergeCell ref="AW889:AX889"/>
    <mergeCell ref="AY889:AZ889"/>
    <mergeCell ref="BA889:BB889"/>
    <mergeCell ref="BC889:BD889"/>
    <mergeCell ref="BE889:BF889"/>
    <mergeCell ref="BU887:CA887"/>
    <mergeCell ref="CB887:CH887"/>
    <mergeCell ref="B888:C888"/>
    <mergeCell ref="D888:F888"/>
    <mergeCell ref="G888:H888"/>
    <mergeCell ref="K888:L888"/>
    <mergeCell ref="M888:N888"/>
    <mergeCell ref="O888:P888"/>
    <mergeCell ref="Q888:R888"/>
    <mergeCell ref="S888:T888"/>
    <mergeCell ref="U888:V888"/>
    <mergeCell ref="W888:X888"/>
    <mergeCell ref="Y888:Z888"/>
    <mergeCell ref="AA888:AB888"/>
    <mergeCell ref="AC888:AD888"/>
    <mergeCell ref="AE888:AF888"/>
    <mergeCell ref="AG888:AH888"/>
    <mergeCell ref="AI888:AJ888"/>
    <mergeCell ref="AK888:AL888"/>
    <mergeCell ref="AM888:AN888"/>
    <mergeCell ref="AO888:AP888"/>
    <mergeCell ref="AQ888:AR888"/>
    <mergeCell ref="AS888:AT888"/>
    <mergeCell ref="AU888:AV888"/>
    <mergeCell ref="AW888:AX888"/>
    <mergeCell ref="AY888:AZ888"/>
    <mergeCell ref="BA888:BB888"/>
    <mergeCell ref="BC888:BD888"/>
    <mergeCell ref="BE888:BF888"/>
    <mergeCell ref="BG888:BH888"/>
    <mergeCell ref="BI888:BJ888"/>
    <mergeCell ref="BK888:BL888"/>
    <mergeCell ref="BA890:BB890"/>
    <mergeCell ref="BC890:BD890"/>
    <mergeCell ref="BE890:BF890"/>
    <mergeCell ref="BG890:BH890"/>
    <mergeCell ref="BI890:BJ890"/>
    <mergeCell ref="BK890:BL890"/>
    <mergeCell ref="BM890:BN890"/>
    <mergeCell ref="BO890:BQ890"/>
    <mergeCell ref="BS890:BT890"/>
    <mergeCell ref="BU890:CA890"/>
    <mergeCell ref="CB890:CH890"/>
    <mergeCell ref="B891:C891"/>
    <mergeCell ref="D891:F891"/>
    <mergeCell ref="G891:H891"/>
    <mergeCell ref="K891:L891"/>
    <mergeCell ref="M891:N891"/>
    <mergeCell ref="O891:P891"/>
    <mergeCell ref="Q891:R891"/>
    <mergeCell ref="S891:T891"/>
    <mergeCell ref="U891:V891"/>
    <mergeCell ref="W891:X891"/>
    <mergeCell ref="Y891:Z891"/>
    <mergeCell ref="AA891:AB891"/>
    <mergeCell ref="AC891:AD891"/>
    <mergeCell ref="AE891:AF891"/>
    <mergeCell ref="AG891:AH891"/>
    <mergeCell ref="AI891:AJ891"/>
    <mergeCell ref="AK891:AL891"/>
    <mergeCell ref="AM891:AN891"/>
    <mergeCell ref="AO891:AP891"/>
    <mergeCell ref="AQ891:AR891"/>
    <mergeCell ref="AS891:AT891"/>
    <mergeCell ref="BG889:BH889"/>
    <mergeCell ref="BI889:BJ889"/>
    <mergeCell ref="BK889:BL889"/>
    <mergeCell ref="BM889:BN889"/>
    <mergeCell ref="BO889:BQ889"/>
    <mergeCell ref="BS889:BT889"/>
    <mergeCell ref="BU889:CA889"/>
    <mergeCell ref="CB889:CH889"/>
    <mergeCell ref="B890:C890"/>
    <mergeCell ref="D890:F890"/>
    <mergeCell ref="G890:H890"/>
    <mergeCell ref="K890:L890"/>
    <mergeCell ref="M890:N890"/>
    <mergeCell ref="O890:P890"/>
    <mergeCell ref="Q890:R890"/>
    <mergeCell ref="S890:T890"/>
    <mergeCell ref="U890:V890"/>
    <mergeCell ref="W890:X890"/>
    <mergeCell ref="Y890:Z890"/>
    <mergeCell ref="AA890:AB890"/>
    <mergeCell ref="AC890:AD890"/>
    <mergeCell ref="AE890:AF890"/>
    <mergeCell ref="AG890:AH890"/>
    <mergeCell ref="AI890:AJ890"/>
    <mergeCell ref="AK890:AL890"/>
    <mergeCell ref="AM890:AN890"/>
    <mergeCell ref="AO890:AP890"/>
    <mergeCell ref="AQ890:AR890"/>
    <mergeCell ref="AS890:AT890"/>
    <mergeCell ref="AU890:AV890"/>
    <mergeCell ref="AW890:AX890"/>
    <mergeCell ref="AY890:AZ890"/>
    <mergeCell ref="AO892:AP892"/>
    <mergeCell ref="AQ892:AR892"/>
    <mergeCell ref="AS892:AT892"/>
    <mergeCell ref="AU892:AV892"/>
    <mergeCell ref="AW892:AX892"/>
    <mergeCell ref="AY892:AZ892"/>
    <mergeCell ref="BA892:BB892"/>
    <mergeCell ref="BC892:BD892"/>
    <mergeCell ref="BE892:BF892"/>
    <mergeCell ref="BG892:BH892"/>
    <mergeCell ref="BI892:BJ892"/>
    <mergeCell ref="BK892:BL892"/>
    <mergeCell ref="BM892:BN892"/>
    <mergeCell ref="BO892:BQ892"/>
    <mergeCell ref="BS892:BT892"/>
    <mergeCell ref="BU892:CA892"/>
    <mergeCell ref="CB892:CH892"/>
    <mergeCell ref="AU891:AV891"/>
    <mergeCell ref="AW891:AX891"/>
    <mergeCell ref="AY891:AZ891"/>
    <mergeCell ref="BA891:BB891"/>
    <mergeCell ref="BC891:BD891"/>
    <mergeCell ref="BE891:BF891"/>
    <mergeCell ref="BG891:BH891"/>
    <mergeCell ref="BI891:BJ891"/>
    <mergeCell ref="BK891:BL891"/>
    <mergeCell ref="BM891:BN891"/>
    <mergeCell ref="BO891:BQ891"/>
    <mergeCell ref="BS891:BT891"/>
    <mergeCell ref="BU891:CA891"/>
    <mergeCell ref="CB891:CH891"/>
    <mergeCell ref="B892:C892"/>
    <mergeCell ref="D892:F892"/>
    <mergeCell ref="G892:H892"/>
    <mergeCell ref="K892:L892"/>
    <mergeCell ref="M892:N892"/>
    <mergeCell ref="O892:P892"/>
    <mergeCell ref="Q892:R892"/>
    <mergeCell ref="S892:T892"/>
    <mergeCell ref="U892:V892"/>
    <mergeCell ref="W892:X892"/>
    <mergeCell ref="Y892:Z892"/>
    <mergeCell ref="AA892:AB892"/>
    <mergeCell ref="AC892:AD892"/>
    <mergeCell ref="AE892:AF892"/>
    <mergeCell ref="AG892:AH892"/>
    <mergeCell ref="AI892:AJ892"/>
    <mergeCell ref="AK892:AL892"/>
    <mergeCell ref="AM892:AN892"/>
    <mergeCell ref="AM893:AN893"/>
    <mergeCell ref="AO893:AP893"/>
    <mergeCell ref="AQ893:AR893"/>
    <mergeCell ref="AS893:AT893"/>
    <mergeCell ref="AU893:AV893"/>
    <mergeCell ref="AW893:AX893"/>
    <mergeCell ref="AY893:AZ893"/>
    <mergeCell ref="BA893:BB893"/>
    <mergeCell ref="BC893:BD893"/>
    <mergeCell ref="BE893:BF893"/>
    <mergeCell ref="BG893:BH893"/>
    <mergeCell ref="BI893:BJ893"/>
    <mergeCell ref="BK893:BL893"/>
    <mergeCell ref="BM893:BN893"/>
    <mergeCell ref="BO893:BQ893"/>
    <mergeCell ref="BS893:BT893"/>
    <mergeCell ref="BU893:CA893"/>
    <mergeCell ref="B893:C893"/>
    <mergeCell ref="D893:F893"/>
    <mergeCell ref="G893:H893"/>
    <mergeCell ref="K893:L893"/>
    <mergeCell ref="M893:N893"/>
    <mergeCell ref="O893:P893"/>
    <mergeCell ref="Q893:R893"/>
    <mergeCell ref="S893:T893"/>
    <mergeCell ref="U893:V893"/>
    <mergeCell ref="W893:X893"/>
    <mergeCell ref="Y893:Z893"/>
    <mergeCell ref="AA893:AB893"/>
    <mergeCell ref="AC893:AD893"/>
    <mergeCell ref="AE893:AF893"/>
    <mergeCell ref="AG893:AH893"/>
    <mergeCell ref="AI893:AJ893"/>
    <mergeCell ref="AK893:AL893"/>
    <mergeCell ref="BO894:BQ894"/>
    <mergeCell ref="BS894:BT894"/>
    <mergeCell ref="BU894:CA894"/>
    <mergeCell ref="CB894:CH894"/>
    <mergeCell ref="B895:C895"/>
    <mergeCell ref="D895:F895"/>
    <mergeCell ref="G895:H895"/>
    <mergeCell ref="K895:L895"/>
    <mergeCell ref="M895:N895"/>
    <mergeCell ref="O895:P895"/>
    <mergeCell ref="Q895:R895"/>
    <mergeCell ref="S895:T895"/>
    <mergeCell ref="U895:V895"/>
    <mergeCell ref="W895:X895"/>
    <mergeCell ref="Y895:Z895"/>
    <mergeCell ref="AA895:AB895"/>
    <mergeCell ref="AC895:AD895"/>
    <mergeCell ref="AE895:AF895"/>
    <mergeCell ref="AG895:AH895"/>
    <mergeCell ref="AI895:AJ895"/>
    <mergeCell ref="AK895:AL895"/>
    <mergeCell ref="AM895:AN895"/>
    <mergeCell ref="AO895:AP895"/>
    <mergeCell ref="AQ895:AR895"/>
    <mergeCell ref="AS895:AT895"/>
    <mergeCell ref="AU895:AV895"/>
    <mergeCell ref="AW895:AX895"/>
    <mergeCell ref="AY895:AZ895"/>
    <mergeCell ref="BA895:BB895"/>
    <mergeCell ref="BC895:BD895"/>
    <mergeCell ref="BE895:BF895"/>
    <mergeCell ref="BG895:BH895"/>
    <mergeCell ref="CB893:CH893"/>
    <mergeCell ref="B894:C894"/>
    <mergeCell ref="D894:F894"/>
    <mergeCell ref="G894:H894"/>
    <mergeCell ref="K894:L894"/>
    <mergeCell ref="M894:N894"/>
    <mergeCell ref="O894:P894"/>
    <mergeCell ref="Q894:R894"/>
    <mergeCell ref="S894:T894"/>
    <mergeCell ref="U894:V894"/>
    <mergeCell ref="W894:X894"/>
    <mergeCell ref="Y894:Z894"/>
    <mergeCell ref="AA894:AB894"/>
    <mergeCell ref="AC894:AD894"/>
    <mergeCell ref="AE894:AF894"/>
    <mergeCell ref="AG894:AH894"/>
    <mergeCell ref="AI894:AJ894"/>
    <mergeCell ref="AK894:AL894"/>
    <mergeCell ref="AM894:AN894"/>
    <mergeCell ref="AO894:AP894"/>
    <mergeCell ref="AQ894:AR894"/>
    <mergeCell ref="AS894:AT894"/>
    <mergeCell ref="AU894:AV894"/>
    <mergeCell ref="AW894:AX894"/>
    <mergeCell ref="AY894:AZ894"/>
    <mergeCell ref="BA894:BB894"/>
    <mergeCell ref="BC894:BD894"/>
    <mergeCell ref="BE894:BF894"/>
    <mergeCell ref="BG894:BH894"/>
    <mergeCell ref="BI894:BJ894"/>
    <mergeCell ref="BK894:BL894"/>
    <mergeCell ref="BM894:BN894"/>
    <mergeCell ref="BC896:BD896"/>
    <mergeCell ref="BE896:BF896"/>
    <mergeCell ref="BG896:BH896"/>
    <mergeCell ref="BI896:BJ896"/>
    <mergeCell ref="BK896:BL896"/>
    <mergeCell ref="BM896:BN896"/>
    <mergeCell ref="BO896:BQ896"/>
    <mergeCell ref="BS896:BT896"/>
    <mergeCell ref="BU896:CA896"/>
    <mergeCell ref="CB896:CH896"/>
    <mergeCell ref="B897:C897"/>
    <mergeCell ref="D897:F897"/>
    <mergeCell ref="G897:H897"/>
    <mergeCell ref="K897:L897"/>
    <mergeCell ref="M897:N897"/>
    <mergeCell ref="O897:P897"/>
    <mergeCell ref="Q897:R897"/>
    <mergeCell ref="S897:T897"/>
    <mergeCell ref="U897:V897"/>
    <mergeCell ref="W897:X897"/>
    <mergeCell ref="Y897:Z897"/>
    <mergeCell ref="AA897:AB897"/>
    <mergeCell ref="AC897:AD897"/>
    <mergeCell ref="AE897:AF897"/>
    <mergeCell ref="AG897:AH897"/>
    <mergeCell ref="AI897:AJ897"/>
    <mergeCell ref="AK897:AL897"/>
    <mergeCell ref="AM897:AN897"/>
    <mergeCell ref="AO897:AP897"/>
    <mergeCell ref="AQ897:AR897"/>
    <mergeCell ref="AS897:AT897"/>
    <mergeCell ref="AU897:AV897"/>
    <mergeCell ref="BI895:BJ895"/>
    <mergeCell ref="BK895:BL895"/>
    <mergeCell ref="BM895:BN895"/>
    <mergeCell ref="BO895:BQ895"/>
    <mergeCell ref="BS895:BT895"/>
    <mergeCell ref="BU895:CA895"/>
    <mergeCell ref="CB895:CH895"/>
    <mergeCell ref="B896:C896"/>
    <mergeCell ref="D896:F896"/>
    <mergeCell ref="G896:H896"/>
    <mergeCell ref="K896:L896"/>
    <mergeCell ref="M896:N896"/>
    <mergeCell ref="O896:P896"/>
    <mergeCell ref="Q896:R896"/>
    <mergeCell ref="S896:T896"/>
    <mergeCell ref="U896:V896"/>
    <mergeCell ref="W896:X896"/>
    <mergeCell ref="Y896:Z896"/>
    <mergeCell ref="AA896:AB896"/>
    <mergeCell ref="AC896:AD896"/>
    <mergeCell ref="AE896:AF896"/>
    <mergeCell ref="AG896:AH896"/>
    <mergeCell ref="AI896:AJ896"/>
    <mergeCell ref="AK896:AL896"/>
    <mergeCell ref="AM896:AN896"/>
    <mergeCell ref="AO896:AP896"/>
    <mergeCell ref="AQ896:AR896"/>
    <mergeCell ref="AS896:AT896"/>
    <mergeCell ref="AU896:AV896"/>
    <mergeCell ref="AW896:AX896"/>
    <mergeCell ref="AY896:AZ896"/>
    <mergeCell ref="BA896:BB896"/>
    <mergeCell ref="B899:C899"/>
    <mergeCell ref="D899:F899"/>
    <mergeCell ref="G899:H899"/>
    <mergeCell ref="K899:L899"/>
    <mergeCell ref="M899:N899"/>
    <mergeCell ref="O899:P899"/>
    <mergeCell ref="Q899:R899"/>
    <mergeCell ref="S899:T899"/>
    <mergeCell ref="U899:V899"/>
    <mergeCell ref="W899:X899"/>
    <mergeCell ref="Y899:Z899"/>
    <mergeCell ref="AA899:AB899"/>
    <mergeCell ref="AC899:AD899"/>
    <mergeCell ref="AE899:AF899"/>
    <mergeCell ref="AG899:AH899"/>
    <mergeCell ref="AI899:AJ899"/>
    <mergeCell ref="AW897:AX897"/>
    <mergeCell ref="AY897:AZ897"/>
    <mergeCell ref="BA897:BB897"/>
    <mergeCell ref="BC897:BD897"/>
    <mergeCell ref="BE897:BF897"/>
    <mergeCell ref="BG897:BH897"/>
    <mergeCell ref="BI897:BJ897"/>
    <mergeCell ref="BK897:BL897"/>
    <mergeCell ref="BM897:BN897"/>
    <mergeCell ref="BO897:BQ897"/>
    <mergeCell ref="BS897:BT897"/>
    <mergeCell ref="BU897:CA897"/>
    <mergeCell ref="CB897:CH897"/>
    <mergeCell ref="B898:C898"/>
    <mergeCell ref="D898:F898"/>
    <mergeCell ref="G898:H898"/>
    <mergeCell ref="K898:L898"/>
    <mergeCell ref="M898:N898"/>
    <mergeCell ref="O898:P898"/>
    <mergeCell ref="Q898:R898"/>
    <mergeCell ref="S898:T898"/>
    <mergeCell ref="U898:V898"/>
    <mergeCell ref="W898:X898"/>
    <mergeCell ref="Y898:Z898"/>
    <mergeCell ref="AA898:AB898"/>
    <mergeCell ref="AC898:AD898"/>
    <mergeCell ref="AE898:AF898"/>
    <mergeCell ref="AG898:AH898"/>
    <mergeCell ref="AI898:AJ898"/>
    <mergeCell ref="AK898:AL898"/>
    <mergeCell ref="AM898:AN898"/>
    <mergeCell ref="AO898:AP898"/>
    <mergeCell ref="AK899:AL899"/>
    <mergeCell ref="AM899:AN899"/>
    <mergeCell ref="AO899:AP899"/>
    <mergeCell ref="AQ899:AR899"/>
    <mergeCell ref="AS899:AT899"/>
    <mergeCell ref="AU899:AV899"/>
    <mergeCell ref="AW899:AX899"/>
    <mergeCell ref="AY899:AZ899"/>
    <mergeCell ref="BA899:BB899"/>
    <mergeCell ref="BC899:BD899"/>
    <mergeCell ref="BE899:BF899"/>
    <mergeCell ref="BG899:BH899"/>
    <mergeCell ref="BI899:BJ899"/>
    <mergeCell ref="BK899:BL899"/>
    <mergeCell ref="BM899:BN899"/>
    <mergeCell ref="BO899:BQ899"/>
    <mergeCell ref="BS899:BT899"/>
    <mergeCell ref="AQ898:AR898"/>
    <mergeCell ref="AS898:AT898"/>
    <mergeCell ref="AU898:AV898"/>
    <mergeCell ref="AW898:AX898"/>
    <mergeCell ref="AY898:AZ898"/>
    <mergeCell ref="BA898:BB898"/>
    <mergeCell ref="BC898:BD898"/>
    <mergeCell ref="BE898:BF898"/>
    <mergeCell ref="BG898:BH898"/>
    <mergeCell ref="BI898:BJ898"/>
    <mergeCell ref="BK898:BL898"/>
    <mergeCell ref="BM898:BN898"/>
    <mergeCell ref="BO898:BQ898"/>
    <mergeCell ref="BS898:BT898"/>
    <mergeCell ref="BU898:CA898"/>
    <mergeCell ref="CB898:CH898"/>
    <mergeCell ref="BM900:BN900"/>
    <mergeCell ref="BO900:BQ900"/>
    <mergeCell ref="BS900:BT900"/>
    <mergeCell ref="BU900:CA900"/>
    <mergeCell ref="CB900:CH900"/>
    <mergeCell ref="B901:C901"/>
    <mergeCell ref="D901:F901"/>
    <mergeCell ref="G901:H901"/>
    <mergeCell ref="K901:L901"/>
    <mergeCell ref="M901:N901"/>
    <mergeCell ref="O901:P901"/>
    <mergeCell ref="Q901:R901"/>
    <mergeCell ref="S901:T901"/>
    <mergeCell ref="U901:V901"/>
    <mergeCell ref="W901:X901"/>
    <mergeCell ref="Y901:Z901"/>
    <mergeCell ref="AA901:AB901"/>
    <mergeCell ref="AC901:AD901"/>
    <mergeCell ref="AE901:AF901"/>
    <mergeCell ref="AG901:AH901"/>
    <mergeCell ref="AI901:AJ901"/>
    <mergeCell ref="AK901:AL901"/>
    <mergeCell ref="AM901:AN901"/>
    <mergeCell ref="AO901:AP901"/>
    <mergeCell ref="AQ901:AR901"/>
    <mergeCell ref="AS901:AT901"/>
    <mergeCell ref="AU901:AV901"/>
    <mergeCell ref="AW901:AX901"/>
    <mergeCell ref="AY901:AZ901"/>
    <mergeCell ref="BA901:BB901"/>
    <mergeCell ref="BC901:BD901"/>
    <mergeCell ref="BE901:BF901"/>
    <mergeCell ref="BU899:CA899"/>
    <mergeCell ref="CB899:CH899"/>
    <mergeCell ref="B900:C900"/>
    <mergeCell ref="D900:F900"/>
    <mergeCell ref="G900:H900"/>
    <mergeCell ref="K900:L900"/>
    <mergeCell ref="M900:N900"/>
    <mergeCell ref="O900:P900"/>
    <mergeCell ref="Q900:R900"/>
    <mergeCell ref="S900:T900"/>
    <mergeCell ref="U900:V900"/>
    <mergeCell ref="W900:X900"/>
    <mergeCell ref="Y900:Z900"/>
    <mergeCell ref="AA900:AB900"/>
    <mergeCell ref="AC900:AD900"/>
    <mergeCell ref="AE900:AF900"/>
    <mergeCell ref="AG900:AH900"/>
    <mergeCell ref="AI900:AJ900"/>
    <mergeCell ref="AK900:AL900"/>
    <mergeCell ref="AM900:AN900"/>
    <mergeCell ref="AO900:AP900"/>
    <mergeCell ref="AQ900:AR900"/>
    <mergeCell ref="AS900:AT900"/>
    <mergeCell ref="AU900:AV900"/>
    <mergeCell ref="AW900:AX900"/>
    <mergeCell ref="AY900:AZ900"/>
    <mergeCell ref="BA900:BB900"/>
    <mergeCell ref="BC900:BD900"/>
    <mergeCell ref="BE900:BF900"/>
    <mergeCell ref="BG900:BH900"/>
    <mergeCell ref="BI900:BJ900"/>
    <mergeCell ref="BK900:BL900"/>
    <mergeCell ref="BA902:BB902"/>
    <mergeCell ref="BC902:BD902"/>
    <mergeCell ref="BE902:BF902"/>
    <mergeCell ref="BG902:BH902"/>
    <mergeCell ref="BI902:BJ902"/>
    <mergeCell ref="BK902:BL902"/>
    <mergeCell ref="BM902:BN902"/>
    <mergeCell ref="BO902:BQ902"/>
    <mergeCell ref="BS902:BT902"/>
    <mergeCell ref="BU902:CA902"/>
    <mergeCell ref="CB902:CH902"/>
    <mergeCell ref="B903:C903"/>
    <mergeCell ref="D903:F903"/>
    <mergeCell ref="G903:H903"/>
    <mergeCell ref="K903:L903"/>
    <mergeCell ref="M903:N903"/>
    <mergeCell ref="O903:P903"/>
    <mergeCell ref="Q903:R903"/>
    <mergeCell ref="S903:T903"/>
    <mergeCell ref="U903:V903"/>
    <mergeCell ref="W903:X903"/>
    <mergeCell ref="Y903:Z903"/>
    <mergeCell ref="AA903:AB903"/>
    <mergeCell ref="AC903:AD903"/>
    <mergeCell ref="AE903:AF903"/>
    <mergeCell ref="AG903:AH903"/>
    <mergeCell ref="AI903:AJ903"/>
    <mergeCell ref="AK903:AL903"/>
    <mergeCell ref="AM903:AN903"/>
    <mergeCell ref="AO903:AP903"/>
    <mergeCell ref="AQ903:AR903"/>
    <mergeCell ref="AS903:AT903"/>
    <mergeCell ref="BG901:BH901"/>
    <mergeCell ref="BI901:BJ901"/>
    <mergeCell ref="BK901:BL901"/>
    <mergeCell ref="BM901:BN901"/>
    <mergeCell ref="BO901:BQ901"/>
    <mergeCell ref="BS901:BT901"/>
    <mergeCell ref="BU901:CA901"/>
    <mergeCell ref="CB901:CH901"/>
    <mergeCell ref="B902:C902"/>
    <mergeCell ref="D902:F902"/>
    <mergeCell ref="G902:H902"/>
    <mergeCell ref="K902:L902"/>
    <mergeCell ref="M902:N902"/>
    <mergeCell ref="O902:P902"/>
    <mergeCell ref="Q902:R902"/>
    <mergeCell ref="S902:T902"/>
    <mergeCell ref="U902:V902"/>
    <mergeCell ref="W902:X902"/>
    <mergeCell ref="Y902:Z902"/>
    <mergeCell ref="AA902:AB902"/>
    <mergeCell ref="AC902:AD902"/>
    <mergeCell ref="AE902:AF902"/>
    <mergeCell ref="AG902:AH902"/>
    <mergeCell ref="AI902:AJ902"/>
    <mergeCell ref="AK902:AL902"/>
    <mergeCell ref="AM902:AN902"/>
    <mergeCell ref="AO902:AP902"/>
    <mergeCell ref="AQ902:AR902"/>
    <mergeCell ref="AS902:AT902"/>
    <mergeCell ref="AU902:AV902"/>
    <mergeCell ref="AW902:AX902"/>
    <mergeCell ref="AY902:AZ902"/>
    <mergeCell ref="AO904:AP904"/>
    <mergeCell ref="AQ904:AR904"/>
    <mergeCell ref="AS904:AT904"/>
    <mergeCell ref="AU904:AV904"/>
    <mergeCell ref="AW904:AX904"/>
    <mergeCell ref="AY904:AZ904"/>
    <mergeCell ref="BA904:BB904"/>
    <mergeCell ref="BC904:BD904"/>
    <mergeCell ref="BE904:BF904"/>
    <mergeCell ref="BG904:BH904"/>
    <mergeCell ref="BI904:BJ904"/>
    <mergeCell ref="BK904:BL904"/>
    <mergeCell ref="BM904:BN904"/>
    <mergeCell ref="BO904:BQ904"/>
    <mergeCell ref="BS904:BT904"/>
    <mergeCell ref="BU904:CA904"/>
    <mergeCell ref="CB904:CH904"/>
    <mergeCell ref="AU903:AV903"/>
    <mergeCell ref="AW903:AX903"/>
    <mergeCell ref="AY903:AZ903"/>
    <mergeCell ref="BA903:BB903"/>
    <mergeCell ref="BC903:BD903"/>
    <mergeCell ref="BE903:BF903"/>
    <mergeCell ref="BG903:BH903"/>
    <mergeCell ref="BI903:BJ903"/>
    <mergeCell ref="BK903:BL903"/>
    <mergeCell ref="BM903:BN903"/>
    <mergeCell ref="BO903:BQ903"/>
    <mergeCell ref="BS903:BT903"/>
    <mergeCell ref="BU903:CA903"/>
    <mergeCell ref="CB903:CH903"/>
    <mergeCell ref="B904:C904"/>
    <mergeCell ref="D904:F904"/>
    <mergeCell ref="G904:H904"/>
    <mergeCell ref="K904:L904"/>
    <mergeCell ref="M904:N904"/>
    <mergeCell ref="O904:P904"/>
    <mergeCell ref="Q904:R904"/>
    <mergeCell ref="S904:T904"/>
    <mergeCell ref="U904:V904"/>
    <mergeCell ref="W904:X904"/>
    <mergeCell ref="Y904:Z904"/>
    <mergeCell ref="AA904:AB904"/>
    <mergeCell ref="AC904:AD904"/>
    <mergeCell ref="AE904:AF904"/>
    <mergeCell ref="AG904:AH904"/>
    <mergeCell ref="AI904:AJ904"/>
    <mergeCell ref="AK904:AL904"/>
    <mergeCell ref="AM904:AN904"/>
    <mergeCell ref="AM905:AN905"/>
    <mergeCell ref="AO905:AP905"/>
    <mergeCell ref="AQ905:AR905"/>
    <mergeCell ref="AS905:AT905"/>
    <mergeCell ref="AU905:AV905"/>
    <mergeCell ref="AW905:AX905"/>
    <mergeCell ref="AY905:AZ905"/>
    <mergeCell ref="BA905:BB905"/>
    <mergeCell ref="BC905:BD905"/>
    <mergeCell ref="BE905:BF905"/>
    <mergeCell ref="BG905:BH905"/>
    <mergeCell ref="BI905:BJ905"/>
    <mergeCell ref="BK905:BL905"/>
    <mergeCell ref="BM905:BN905"/>
    <mergeCell ref="BO905:BQ905"/>
    <mergeCell ref="BS905:BT905"/>
    <mergeCell ref="BU905:CA905"/>
    <mergeCell ref="B905:C905"/>
    <mergeCell ref="D905:F905"/>
    <mergeCell ref="G905:H905"/>
    <mergeCell ref="K905:L905"/>
    <mergeCell ref="M905:N905"/>
    <mergeCell ref="O905:P905"/>
    <mergeCell ref="Q905:R905"/>
    <mergeCell ref="S905:T905"/>
    <mergeCell ref="U905:V905"/>
    <mergeCell ref="W905:X905"/>
    <mergeCell ref="Y905:Z905"/>
    <mergeCell ref="AA905:AB905"/>
    <mergeCell ref="AC905:AD905"/>
    <mergeCell ref="AE905:AF905"/>
    <mergeCell ref="AG905:AH905"/>
    <mergeCell ref="AI905:AJ905"/>
    <mergeCell ref="AK905:AL905"/>
    <mergeCell ref="BO906:BQ906"/>
    <mergeCell ref="BS906:BT906"/>
    <mergeCell ref="BU906:CA906"/>
    <mergeCell ref="CB906:CH906"/>
    <mergeCell ref="B907:C907"/>
    <mergeCell ref="D907:F907"/>
    <mergeCell ref="G907:H907"/>
    <mergeCell ref="K907:L907"/>
    <mergeCell ref="M907:N907"/>
    <mergeCell ref="O907:P907"/>
    <mergeCell ref="Q907:R907"/>
    <mergeCell ref="S907:T907"/>
    <mergeCell ref="U907:V907"/>
    <mergeCell ref="W907:X907"/>
    <mergeCell ref="Y907:Z907"/>
    <mergeCell ref="AA907:AB907"/>
    <mergeCell ref="AC907:AD907"/>
    <mergeCell ref="AE907:AF907"/>
    <mergeCell ref="AG907:AH907"/>
    <mergeCell ref="AI907:AJ907"/>
    <mergeCell ref="AK907:AL907"/>
    <mergeCell ref="AM907:AN907"/>
    <mergeCell ref="AO907:AP907"/>
    <mergeCell ref="AQ907:AR907"/>
    <mergeCell ref="AS907:AT907"/>
    <mergeCell ref="AU907:AV907"/>
    <mergeCell ref="AW907:AX907"/>
    <mergeCell ref="AY907:AZ907"/>
    <mergeCell ref="BA907:BB907"/>
    <mergeCell ref="BC907:BD907"/>
    <mergeCell ref="BE907:BF907"/>
    <mergeCell ref="BG907:BH907"/>
    <mergeCell ref="CB905:CH905"/>
    <mergeCell ref="B906:C906"/>
    <mergeCell ref="D906:F906"/>
    <mergeCell ref="G906:H906"/>
    <mergeCell ref="K906:L906"/>
    <mergeCell ref="M906:N906"/>
    <mergeCell ref="O906:P906"/>
    <mergeCell ref="Q906:R906"/>
    <mergeCell ref="S906:T906"/>
    <mergeCell ref="U906:V906"/>
    <mergeCell ref="W906:X906"/>
    <mergeCell ref="Y906:Z906"/>
    <mergeCell ref="AA906:AB906"/>
    <mergeCell ref="AC906:AD906"/>
    <mergeCell ref="AE906:AF906"/>
    <mergeCell ref="AG906:AH906"/>
    <mergeCell ref="AI906:AJ906"/>
    <mergeCell ref="AK906:AL906"/>
    <mergeCell ref="AM906:AN906"/>
    <mergeCell ref="AO906:AP906"/>
    <mergeCell ref="AQ906:AR906"/>
    <mergeCell ref="AS906:AT906"/>
    <mergeCell ref="AU906:AV906"/>
    <mergeCell ref="AW906:AX906"/>
    <mergeCell ref="AY906:AZ906"/>
    <mergeCell ref="BA906:BB906"/>
    <mergeCell ref="BC906:BD906"/>
    <mergeCell ref="BE906:BF906"/>
    <mergeCell ref="BG906:BH906"/>
    <mergeCell ref="BI906:BJ906"/>
    <mergeCell ref="BK906:BL906"/>
    <mergeCell ref="BM906:BN906"/>
    <mergeCell ref="BC908:BD908"/>
    <mergeCell ref="BE908:BF908"/>
    <mergeCell ref="BG908:BH908"/>
    <mergeCell ref="BI908:BJ908"/>
    <mergeCell ref="BK908:BL908"/>
    <mergeCell ref="BM908:BN908"/>
    <mergeCell ref="BO908:BQ908"/>
    <mergeCell ref="BS908:BT908"/>
    <mergeCell ref="BU908:CA908"/>
    <mergeCell ref="CB908:CH908"/>
    <mergeCell ref="B909:C909"/>
    <mergeCell ref="D909:F909"/>
    <mergeCell ref="G909:H909"/>
    <mergeCell ref="K909:L909"/>
    <mergeCell ref="M909:N909"/>
    <mergeCell ref="O909:P909"/>
    <mergeCell ref="Q909:R909"/>
    <mergeCell ref="S909:T909"/>
    <mergeCell ref="U909:V909"/>
    <mergeCell ref="W909:X909"/>
    <mergeCell ref="Y909:Z909"/>
    <mergeCell ref="AA909:AB909"/>
    <mergeCell ref="AC909:AD909"/>
    <mergeCell ref="AE909:AF909"/>
    <mergeCell ref="AG909:AH909"/>
    <mergeCell ref="AI909:AJ909"/>
    <mergeCell ref="AK909:AL909"/>
    <mergeCell ref="AM909:AN909"/>
    <mergeCell ref="AO909:AP909"/>
    <mergeCell ref="AQ909:AR909"/>
    <mergeCell ref="AS909:AT909"/>
    <mergeCell ref="AU909:AV909"/>
    <mergeCell ref="BI907:BJ907"/>
    <mergeCell ref="BK907:BL907"/>
    <mergeCell ref="BM907:BN907"/>
    <mergeCell ref="BO907:BQ907"/>
    <mergeCell ref="BS907:BT907"/>
    <mergeCell ref="BU907:CA907"/>
    <mergeCell ref="CB907:CH907"/>
    <mergeCell ref="B908:C908"/>
    <mergeCell ref="D908:F908"/>
    <mergeCell ref="G908:H908"/>
    <mergeCell ref="K908:L908"/>
    <mergeCell ref="M908:N908"/>
    <mergeCell ref="O908:P908"/>
    <mergeCell ref="Q908:R908"/>
    <mergeCell ref="S908:T908"/>
    <mergeCell ref="U908:V908"/>
    <mergeCell ref="W908:X908"/>
    <mergeCell ref="Y908:Z908"/>
    <mergeCell ref="AA908:AB908"/>
    <mergeCell ref="AC908:AD908"/>
    <mergeCell ref="AE908:AF908"/>
    <mergeCell ref="AG908:AH908"/>
    <mergeCell ref="AI908:AJ908"/>
    <mergeCell ref="AK908:AL908"/>
    <mergeCell ref="AM908:AN908"/>
    <mergeCell ref="AO908:AP908"/>
    <mergeCell ref="AQ908:AR908"/>
    <mergeCell ref="AS908:AT908"/>
    <mergeCell ref="AU908:AV908"/>
    <mergeCell ref="AW908:AX908"/>
    <mergeCell ref="AY908:AZ908"/>
    <mergeCell ref="BA908:BB908"/>
    <mergeCell ref="B911:C911"/>
    <mergeCell ref="D911:F911"/>
    <mergeCell ref="G911:H911"/>
    <mergeCell ref="K911:L911"/>
    <mergeCell ref="M911:N911"/>
    <mergeCell ref="O911:P911"/>
    <mergeCell ref="Q911:R911"/>
    <mergeCell ref="S911:T911"/>
    <mergeCell ref="U911:V911"/>
    <mergeCell ref="W911:X911"/>
    <mergeCell ref="Y911:Z911"/>
    <mergeCell ref="AA911:AB911"/>
    <mergeCell ref="AC911:AD911"/>
    <mergeCell ref="AE911:AF911"/>
    <mergeCell ref="AG911:AH911"/>
    <mergeCell ref="AI911:AJ911"/>
    <mergeCell ref="AW909:AX909"/>
    <mergeCell ref="AY909:AZ909"/>
    <mergeCell ref="BA909:BB909"/>
    <mergeCell ref="BC909:BD909"/>
    <mergeCell ref="BE909:BF909"/>
    <mergeCell ref="BG909:BH909"/>
    <mergeCell ref="BI909:BJ909"/>
    <mergeCell ref="BK909:BL909"/>
    <mergeCell ref="BM909:BN909"/>
    <mergeCell ref="BO909:BQ909"/>
    <mergeCell ref="BS909:BT909"/>
    <mergeCell ref="BU909:CA909"/>
    <mergeCell ref="CB909:CH909"/>
    <mergeCell ref="B910:C910"/>
    <mergeCell ref="D910:F910"/>
    <mergeCell ref="G910:H910"/>
    <mergeCell ref="K910:L910"/>
    <mergeCell ref="M910:N910"/>
    <mergeCell ref="O910:P910"/>
    <mergeCell ref="Q910:R910"/>
    <mergeCell ref="S910:T910"/>
    <mergeCell ref="U910:V910"/>
    <mergeCell ref="W910:X910"/>
    <mergeCell ref="Y910:Z910"/>
    <mergeCell ref="AA910:AB910"/>
    <mergeCell ref="AC910:AD910"/>
    <mergeCell ref="AE910:AF910"/>
    <mergeCell ref="AG910:AH910"/>
    <mergeCell ref="AI910:AJ910"/>
    <mergeCell ref="AK910:AL910"/>
    <mergeCell ref="AM910:AN910"/>
    <mergeCell ref="AO910:AP910"/>
    <mergeCell ref="AK911:AL911"/>
    <mergeCell ref="AM911:AN911"/>
    <mergeCell ref="AO911:AP911"/>
    <mergeCell ref="AQ911:AR911"/>
    <mergeCell ref="AS911:AT911"/>
    <mergeCell ref="AU911:AV911"/>
    <mergeCell ref="AW911:AX911"/>
    <mergeCell ref="AY911:AZ911"/>
    <mergeCell ref="BA911:BB911"/>
    <mergeCell ref="BC911:BD911"/>
    <mergeCell ref="BE911:BF911"/>
    <mergeCell ref="BG911:BH911"/>
    <mergeCell ref="BI911:BJ911"/>
    <mergeCell ref="BK911:BL911"/>
    <mergeCell ref="BM911:BN911"/>
    <mergeCell ref="BO911:BQ911"/>
    <mergeCell ref="BS911:BT911"/>
    <mergeCell ref="AQ910:AR910"/>
    <mergeCell ref="AS910:AT910"/>
    <mergeCell ref="AU910:AV910"/>
    <mergeCell ref="AW910:AX910"/>
    <mergeCell ref="AY910:AZ910"/>
    <mergeCell ref="BA910:BB910"/>
    <mergeCell ref="BC910:BD910"/>
    <mergeCell ref="BE910:BF910"/>
    <mergeCell ref="BG910:BH910"/>
    <mergeCell ref="BI910:BJ910"/>
    <mergeCell ref="BK910:BL910"/>
    <mergeCell ref="BM910:BN910"/>
    <mergeCell ref="BO910:BQ910"/>
    <mergeCell ref="BS910:BT910"/>
    <mergeCell ref="BU910:CA910"/>
    <mergeCell ref="CB910:CH910"/>
    <mergeCell ref="BM912:BN912"/>
    <mergeCell ref="BO912:BQ912"/>
    <mergeCell ref="BS912:BT912"/>
    <mergeCell ref="BU912:CA912"/>
    <mergeCell ref="CB912:CH912"/>
    <mergeCell ref="B913:C913"/>
    <mergeCell ref="D913:F913"/>
    <mergeCell ref="G913:H913"/>
    <mergeCell ref="K913:L913"/>
    <mergeCell ref="M913:N913"/>
    <mergeCell ref="O913:P913"/>
    <mergeCell ref="Q913:R913"/>
    <mergeCell ref="S913:T913"/>
    <mergeCell ref="U913:V913"/>
    <mergeCell ref="W913:X913"/>
    <mergeCell ref="Y913:Z913"/>
    <mergeCell ref="AA913:AB913"/>
    <mergeCell ref="AC913:AD913"/>
    <mergeCell ref="AE913:AF913"/>
    <mergeCell ref="AG913:AH913"/>
    <mergeCell ref="AI913:AJ913"/>
    <mergeCell ref="AK913:AL913"/>
    <mergeCell ref="AM913:AN913"/>
    <mergeCell ref="AO913:AP913"/>
    <mergeCell ref="AQ913:AR913"/>
    <mergeCell ref="AS913:AT913"/>
    <mergeCell ref="AU913:AV913"/>
    <mergeCell ref="AW913:AX913"/>
    <mergeCell ref="AY913:AZ913"/>
    <mergeCell ref="BA913:BB913"/>
    <mergeCell ref="BC913:BD913"/>
    <mergeCell ref="BE913:BF913"/>
    <mergeCell ref="BU911:CA911"/>
    <mergeCell ref="CB911:CH911"/>
    <mergeCell ref="B912:C912"/>
    <mergeCell ref="D912:F912"/>
    <mergeCell ref="G912:H912"/>
    <mergeCell ref="K912:L912"/>
    <mergeCell ref="M912:N912"/>
    <mergeCell ref="O912:P912"/>
    <mergeCell ref="Q912:R912"/>
    <mergeCell ref="S912:T912"/>
    <mergeCell ref="U912:V912"/>
    <mergeCell ref="W912:X912"/>
    <mergeCell ref="Y912:Z912"/>
    <mergeCell ref="AA912:AB912"/>
    <mergeCell ref="AC912:AD912"/>
    <mergeCell ref="AE912:AF912"/>
    <mergeCell ref="AG912:AH912"/>
    <mergeCell ref="AI912:AJ912"/>
    <mergeCell ref="AK912:AL912"/>
    <mergeCell ref="AM912:AN912"/>
    <mergeCell ref="AO912:AP912"/>
    <mergeCell ref="AQ912:AR912"/>
    <mergeCell ref="AS912:AT912"/>
    <mergeCell ref="AU912:AV912"/>
    <mergeCell ref="AW912:AX912"/>
    <mergeCell ref="AY912:AZ912"/>
    <mergeCell ref="BA912:BB912"/>
    <mergeCell ref="BC912:BD912"/>
    <mergeCell ref="BE912:BF912"/>
    <mergeCell ref="BG912:BH912"/>
    <mergeCell ref="BI912:BJ912"/>
    <mergeCell ref="BK912:BL912"/>
    <mergeCell ref="BA914:BB914"/>
    <mergeCell ref="BC914:BD914"/>
    <mergeCell ref="BE914:BF914"/>
    <mergeCell ref="BG914:BH914"/>
    <mergeCell ref="BI914:BJ914"/>
    <mergeCell ref="BK914:BL914"/>
    <mergeCell ref="BM914:BN914"/>
    <mergeCell ref="BO914:BQ914"/>
    <mergeCell ref="BS914:BT914"/>
    <mergeCell ref="BU914:CA914"/>
    <mergeCell ref="CB914:CH914"/>
    <mergeCell ref="B915:C915"/>
    <mergeCell ref="D915:F915"/>
    <mergeCell ref="G915:H915"/>
    <mergeCell ref="K915:L915"/>
    <mergeCell ref="M915:N915"/>
    <mergeCell ref="O915:P915"/>
    <mergeCell ref="Q915:R915"/>
    <mergeCell ref="S915:T915"/>
    <mergeCell ref="U915:V915"/>
    <mergeCell ref="W915:X915"/>
    <mergeCell ref="Y915:Z915"/>
    <mergeCell ref="AA915:AB915"/>
    <mergeCell ref="AC915:AD915"/>
    <mergeCell ref="AE915:AF915"/>
    <mergeCell ref="AG915:AH915"/>
    <mergeCell ref="AI915:AJ915"/>
    <mergeCell ref="AK915:AL915"/>
    <mergeCell ref="AM915:AN915"/>
    <mergeCell ref="AO915:AP915"/>
    <mergeCell ref="AQ915:AR915"/>
    <mergeCell ref="AS915:AT915"/>
    <mergeCell ref="BG913:BH913"/>
    <mergeCell ref="BI913:BJ913"/>
    <mergeCell ref="BK913:BL913"/>
    <mergeCell ref="BM913:BN913"/>
    <mergeCell ref="BO913:BQ913"/>
    <mergeCell ref="BS913:BT913"/>
    <mergeCell ref="BU913:CA913"/>
    <mergeCell ref="CB913:CH913"/>
    <mergeCell ref="B914:C914"/>
    <mergeCell ref="D914:F914"/>
    <mergeCell ref="G914:H914"/>
    <mergeCell ref="K914:L914"/>
    <mergeCell ref="M914:N914"/>
    <mergeCell ref="O914:P914"/>
    <mergeCell ref="Q914:R914"/>
    <mergeCell ref="S914:T914"/>
    <mergeCell ref="U914:V914"/>
    <mergeCell ref="W914:X914"/>
    <mergeCell ref="Y914:Z914"/>
    <mergeCell ref="AA914:AB914"/>
    <mergeCell ref="AC914:AD914"/>
    <mergeCell ref="AE914:AF914"/>
    <mergeCell ref="AG914:AH914"/>
    <mergeCell ref="AI914:AJ914"/>
    <mergeCell ref="AK914:AL914"/>
    <mergeCell ref="AM914:AN914"/>
    <mergeCell ref="AO914:AP914"/>
    <mergeCell ref="AQ914:AR914"/>
    <mergeCell ref="AS914:AT914"/>
    <mergeCell ref="AU914:AV914"/>
    <mergeCell ref="AW914:AX914"/>
    <mergeCell ref="AY914:AZ914"/>
    <mergeCell ref="AO916:AP916"/>
    <mergeCell ref="AQ916:AR916"/>
    <mergeCell ref="AS916:AT916"/>
    <mergeCell ref="AU916:AV916"/>
    <mergeCell ref="AW916:AX916"/>
    <mergeCell ref="AY916:AZ916"/>
    <mergeCell ref="BA916:BB916"/>
    <mergeCell ref="BC916:BD916"/>
    <mergeCell ref="BE916:BF916"/>
    <mergeCell ref="BG916:BH916"/>
    <mergeCell ref="BI916:BJ916"/>
    <mergeCell ref="BK916:BL916"/>
    <mergeCell ref="BM916:BN916"/>
    <mergeCell ref="BO916:BQ916"/>
    <mergeCell ref="BS916:BT916"/>
    <mergeCell ref="BU916:CA916"/>
    <mergeCell ref="CB916:CH916"/>
    <mergeCell ref="AU915:AV915"/>
    <mergeCell ref="AW915:AX915"/>
    <mergeCell ref="AY915:AZ915"/>
    <mergeCell ref="BA915:BB915"/>
    <mergeCell ref="BC915:BD915"/>
    <mergeCell ref="BE915:BF915"/>
    <mergeCell ref="BG915:BH915"/>
    <mergeCell ref="BI915:BJ915"/>
    <mergeCell ref="BK915:BL915"/>
    <mergeCell ref="BM915:BN915"/>
    <mergeCell ref="BO915:BQ915"/>
    <mergeCell ref="BS915:BT915"/>
    <mergeCell ref="BU915:CA915"/>
    <mergeCell ref="CB915:CH915"/>
    <mergeCell ref="B916:C916"/>
    <mergeCell ref="D916:F916"/>
    <mergeCell ref="G916:H916"/>
    <mergeCell ref="K916:L916"/>
    <mergeCell ref="M916:N916"/>
    <mergeCell ref="O916:P916"/>
    <mergeCell ref="Q916:R916"/>
    <mergeCell ref="S916:T916"/>
    <mergeCell ref="U916:V916"/>
    <mergeCell ref="W916:X916"/>
    <mergeCell ref="Y916:Z916"/>
    <mergeCell ref="AA916:AB916"/>
    <mergeCell ref="AC916:AD916"/>
    <mergeCell ref="AE916:AF916"/>
    <mergeCell ref="AG916:AH916"/>
    <mergeCell ref="AI916:AJ916"/>
    <mergeCell ref="AK916:AL916"/>
    <mergeCell ref="AM916:AN916"/>
    <mergeCell ref="AM917:AN917"/>
    <mergeCell ref="AO917:AP917"/>
    <mergeCell ref="AQ917:AR917"/>
    <mergeCell ref="AS917:AT917"/>
    <mergeCell ref="AU917:AV917"/>
    <mergeCell ref="AW917:AX917"/>
    <mergeCell ref="AY917:AZ917"/>
    <mergeCell ref="BA917:BB917"/>
    <mergeCell ref="BC917:BD917"/>
    <mergeCell ref="BE917:BF917"/>
    <mergeCell ref="BG917:BH917"/>
    <mergeCell ref="BI917:BJ917"/>
    <mergeCell ref="BK917:BL917"/>
    <mergeCell ref="BM917:BN917"/>
    <mergeCell ref="BO917:BQ917"/>
    <mergeCell ref="BS917:BT917"/>
    <mergeCell ref="BU917:CA917"/>
    <mergeCell ref="B917:C917"/>
    <mergeCell ref="D917:F917"/>
    <mergeCell ref="G917:H917"/>
    <mergeCell ref="K917:L917"/>
    <mergeCell ref="M917:N917"/>
    <mergeCell ref="O917:P917"/>
    <mergeCell ref="Q917:R917"/>
    <mergeCell ref="S917:T917"/>
    <mergeCell ref="U917:V917"/>
    <mergeCell ref="W917:X917"/>
    <mergeCell ref="Y917:Z917"/>
    <mergeCell ref="AA917:AB917"/>
    <mergeCell ref="AC917:AD917"/>
    <mergeCell ref="AE917:AF917"/>
    <mergeCell ref="AG917:AH917"/>
    <mergeCell ref="AI917:AJ917"/>
    <mergeCell ref="AK917:AL917"/>
    <mergeCell ref="BO918:BQ918"/>
    <mergeCell ref="BS918:BT918"/>
    <mergeCell ref="BU918:CA918"/>
    <mergeCell ref="CB918:CH918"/>
    <mergeCell ref="B919:C919"/>
    <mergeCell ref="D919:F919"/>
    <mergeCell ref="G919:H919"/>
    <mergeCell ref="K919:L919"/>
    <mergeCell ref="M919:N919"/>
    <mergeCell ref="O919:P919"/>
    <mergeCell ref="Q919:R919"/>
    <mergeCell ref="S919:T919"/>
    <mergeCell ref="U919:V919"/>
    <mergeCell ref="W919:X919"/>
    <mergeCell ref="Y919:Z919"/>
    <mergeCell ref="AA919:AB919"/>
    <mergeCell ref="AC919:AD919"/>
    <mergeCell ref="AE919:AF919"/>
    <mergeCell ref="AG919:AH919"/>
    <mergeCell ref="AI919:AJ919"/>
    <mergeCell ref="AK919:AL919"/>
    <mergeCell ref="AM919:AN919"/>
    <mergeCell ref="AO919:AP919"/>
    <mergeCell ref="AQ919:AR919"/>
    <mergeCell ref="AS919:AT919"/>
    <mergeCell ref="AU919:AV919"/>
    <mergeCell ref="AW919:AX919"/>
    <mergeCell ref="AY919:AZ919"/>
    <mergeCell ref="BA919:BB919"/>
    <mergeCell ref="BC919:BD919"/>
    <mergeCell ref="BE919:BF919"/>
    <mergeCell ref="BG919:BH919"/>
    <mergeCell ref="CB917:CH917"/>
    <mergeCell ref="B918:C918"/>
    <mergeCell ref="D918:F918"/>
    <mergeCell ref="G918:H918"/>
    <mergeCell ref="K918:L918"/>
    <mergeCell ref="M918:N918"/>
    <mergeCell ref="O918:P918"/>
    <mergeCell ref="Q918:R918"/>
    <mergeCell ref="S918:T918"/>
    <mergeCell ref="U918:V918"/>
    <mergeCell ref="W918:X918"/>
    <mergeCell ref="Y918:Z918"/>
    <mergeCell ref="AA918:AB918"/>
    <mergeCell ref="AC918:AD918"/>
    <mergeCell ref="AE918:AF918"/>
    <mergeCell ref="AG918:AH918"/>
    <mergeCell ref="AI918:AJ918"/>
    <mergeCell ref="AK918:AL918"/>
    <mergeCell ref="AM918:AN918"/>
    <mergeCell ref="AO918:AP918"/>
    <mergeCell ref="AQ918:AR918"/>
    <mergeCell ref="AS918:AT918"/>
    <mergeCell ref="AU918:AV918"/>
    <mergeCell ref="AW918:AX918"/>
    <mergeCell ref="AY918:AZ918"/>
    <mergeCell ref="BA918:BB918"/>
    <mergeCell ref="BC918:BD918"/>
    <mergeCell ref="BE918:BF918"/>
    <mergeCell ref="BG918:BH918"/>
    <mergeCell ref="BI918:BJ918"/>
    <mergeCell ref="BK918:BL918"/>
    <mergeCell ref="BM918:BN918"/>
    <mergeCell ref="BC920:BD920"/>
    <mergeCell ref="BE920:BF920"/>
    <mergeCell ref="BG920:BH920"/>
    <mergeCell ref="BI920:BJ920"/>
    <mergeCell ref="BK920:BL920"/>
    <mergeCell ref="BM920:BN920"/>
    <mergeCell ref="BO920:BQ920"/>
    <mergeCell ref="BS920:BT920"/>
    <mergeCell ref="BU920:CA920"/>
    <mergeCell ref="CB920:CH920"/>
    <mergeCell ref="B921:C921"/>
    <mergeCell ref="D921:F921"/>
    <mergeCell ref="G921:H921"/>
    <mergeCell ref="K921:L921"/>
    <mergeCell ref="M921:N921"/>
    <mergeCell ref="O921:P921"/>
    <mergeCell ref="Q921:R921"/>
    <mergeCell ref="S921:T921"/>
    <mergeCell ref="U921:V921"/>
    <mergeCell ref="W921:X921"/>
    <mergeCell ref="Y921:Z921"/>
    <mergeCell ref="AA921:AB921"/>
    <mergeCell ref="AC921:AD921"/>
    <mergeCell ref="AE921:AF921"/>
    <mergeCell ref="AG921:AH921"/>
    <mergeCell ref="AI921:AJ921"/>
    <mergeCell ref="AK921:AL921"/>
    <mergeCell ref="AM921:AN921"/>
    <mergeCell ref="AO921:AP921"/>
    <mergeCell ref="AQ921:AR921"/>
    <mergeCell ref="AS921:AT921"/>
    <mergeCell ref="AU921:AV921"/>
    <mergeCell ref="BI919:BJ919"/>
    <mergeCell ref="BK919:BL919"/>
    <mergeCell ref="BM919:BN919"/>
    <mergeCell ref="BO919:BQ919"/>
    <mergeCell ref="BS919:BT919"/>
    <mergeCell ref="BU919:CA919"/>
    <mergeCell ref="CB919:CH919"/>
    <mergeCell ref="B920:C920"/>
    <mergeCell ref="D920:F920"/>
    <mergeCell ref="G920:H920"/>
    <mergeCell ref="K920:L920"/>
    <mergeCell ref="M920:N920"/>
    <mergeCell ref="O920:P920"/>
    <mergeCell ref="Q920:R920"/>
    <mergeCell ref="S920:T920"/>
    <mergeCell ref="U920:V920"/>
    <mergeCell ref="W920:X920"/>
    <mergeCell ref="Y920:Z920"/>
    <mergeCell ref="AA920:AB920"/>
    <mergeCell ref="AC920:AD920"/>
    <mergeCell ref="AE920:AF920"/>
    <mergeCell ref="AG920:AH920"/>
    <mergeCell ref="AI920:AJ920"/>
    <mergeCell ref="AK920:AL920"/>
    <mergeCell ref="AM920:AN920"/>
    <mergeCell ref="AO920:AP920"/>
    <mergeCell ref="AQ920:AR920"/>
    <mergeCell ref="AS920:AT920"/>
    <mergeCell ref="AU920:AV920"/>
    <mergeCell ref="AW920:AX920"/>
    <mergeCell ref="AY920:AZ920"/>
    <mergeCell ref="BA920:BB920"/>
    <mergeCell ref="B923:C923"/>
    <mergeCell ref="D923:F923"/>
    <mergeCell ref="G923:H923"/>
    <mergeCell ref="K923:L923"/>
    <mergeCell ref="M923:N923"/>
    <mergeCell ref="O923:P923"/>
    <mergeCell ref="Q923:R923"/>
    <mergeCell ref="S923:T923"/>
    <mergeCell ref="U923:V923"/>
    <mergeCell ref="W923:X923"/>
    <mergeCell ref="Y923:Z923"/>
    <mergeCell ref="AA923:AB923"/>
    <mergeCell ref="AC923:AD923"/>
    <mergeCell ref="AE923:AF923"/>
    <mergeCell ref="AG923:AH923"/>
    <mergeCell ref="AI923:AJ923"/>
    <mergeCell ref="AW921:AX921"/>
    <mergeCell ref="AY921:AZ921"/>
    <mergeCell ref="BA921:BB921"/>
    <mergeCell ref="BC921:BD921"/>
    <mergeCell ref="BE921:BF921"/>
    <mergeCell ref="BG921:BH921"/>
    <mergeCell ref="BI921:BJ921"/>
    <mergeCell ref="BK921:BL921"/>
    <mergeCell ref="BM921:BN921"/>
    <mergeCell ref="BO921:BQ921"/>
    <mergeCell ref="BS921:BT921"/>
    <mergeCell ref="BU921:CA921"/>
    <mergeCell ref="CB921:CH921"/>
    <mergeCell ref="B922:C922"/>
    <mergeCell ref="D922:F922"/>
    <mergeCell ref="G922:H922"/>
    <mergeCell ref="K922:L922"/>
    <mergeCell ref="M922:N922"/>
    <mergeCell ref="O922:P922"/>
    <mergeCell ref="Q922:R922"/>
    <mergeCell ref="S922:T922"/>
    <mergeCell ref="U922:V922"/>
    <mergeCell ref="W922:X922"/>
    <mergeCell ref="Y922:Z922"/>
    <mergeCell ref="AA922:AB922"/>
    <mergeCell ref="AC922:AD922"/>
    <mergeCell ref="AE922:AF922"/>
    <mergeCell ref="AG922:AH922"/>
    <mergeCell ref="AI922:AJ922"/>
    <mergeCell ref="AK922:AL922"/>
    <mergeCell ref="AM922:AN922"/>
    <mergeCell ref="AO922:AP922"/>
    <mergeCell ref="AK923:AL923"/>
    <mergeCell ref="AM923:AN923"/>
    <mergeCell ref="AO923:AP923"/>
    <mergeCell ref="AQ923:AR923"/>
    <mergeCell ref="AS923:AT923"/>
    <mergeCell ref="AU923:AV923"/>
    <mergeCell ref="AW923:AX923"/>
    <mergeCell ref="AY923:AZ923"/>
    <mergeCell ref="BA923:BB923"/>
    <mergeCell ref="BC923:BD923"/>
    <mergeCell ref="BE923:BF923"/>
    <mergeCell ref="BG923:BH923"/>
    <mergeCell ref="BI923:BJ923"/>
    <mergeCell ref="BK923:BL923"/>
    <mergeCell ref="BM923:BN923"/>
    <mergeCell ref="BO923:BQ923"/>
    <mergeCell ref="BS923:BT923"/>
    <mergeCell ref="AQ922:AR922"/>
    <mergeCell ref="AS922:AT922"/>
    <mergeCell ref="AU922:AV922"/>
    <mergeCell ref="AW922:AX922"/>
    <mergeCell ref="AY922:AZ922"/>
    <mergeCell ref="BA922:BB922"/>
    <mergeCell ref="BC922:BD922"/>
    <mergeCell ref="BE922:BF922"/>
    <mergeCell ref="BG922:BH922"/>
    <mergeCell ref="BI922:BJ922"/>
    <mergeCell ref="BK922:BL922"/>
    <mergeCell ref="BM922:BN922"/>
    <mergeCell ref="BO922:BQ922"/>
    <mergeCell ref="BS922:BT922"/>
    <mergeCell ref="BU922:CA922"/>
    <mergeCell ref="CB922:CH922"/>
    <mergeCell ref="BM924:BN924"/>
    <mergeCell ref="BO924:BQ924"/>
    <mergeCell ref="BS924:BT924"/>
    <mergeCell ref="BU924:CA924"/>
    <mergeCell ref="CB924:CH924"/>
    <mergeCell ref="B925:C925"/>
    <mergeCell ref="D925:F925"/>
    <mergeCell ref="G925:H925"/>
    <mergeCell ref="K925:L925"/>
    <mergeCell ref="M925:N925"/>
    <mergeCell ref="O925:P925"/>
    <mergeCell ref="Q925:R925"/>
    <mergeCell ref="S925:T925"/>
    <mergeCell ref="U925:V925"/>
    <mergeCell ref="W925:X925"/>
    <mergeCell ref="Y925:Z925"/>
    <mergeCell ref="AA925:AB925"/>
    <mergeCell ref="AC925:AD925"/>
    <mergeCell ref="AE925:AF925"/>
    <mergeCell ref="AG925:AH925"/>
    <mergeCell ref="AI925:AJ925"/>
    <mergeCell ref="AK925:AL925"/>
    <mergeCell ref="AM925:AN925"/>
    <mergeCell ref="AO925:AP925"/>
    <mergeCell ref="AQ925:AR925"/>
    <mergeCell ref="AS925:AT925"/>
    <mergeCell ref="AU925:AV925"/>
    <mergeCell ref="AW925:AX925"/>
    <mergeCell ref="AY925:AZ925"/>
    <mergeCell ref="BA925:BB925"/>
    <mergeCell ref="BC925:BD925"/>
    <mergeCell ref="BE925:BF925"/>
    <mergeCell ref="BU923:CA923"/>
    <mergeCell ref="CB923:CH923"/>
    <mergeCell ref="B924:C924"/>
    <mergeCell ref="D924:F924"/>
    <mergeCell ref="G924:H924"/>
    <mergeCell ref="K924:L924"/>
    <mergeCell ref="M924:N924"/>
    <mergeCell ref="O924:P924"/>
    <mergeCell ref="Q924:R924"/>
    <mergeCell ref="S924:T924"/>
    <mergeCell ref="U924:V924"/>
    <mergeCell ref="W924:X924"/>
    <mergeCell ref="Y924:Z924"/>
    <mergeCell ref="AA924:AB924"/>
    <mergeCell ref="AC924:AD924"/>
    <mergeCell ref="AE924:AF924"/>
    <mergeCell ref="AG924:AH924"/>
    <mergeCell ref="AI924:AJ924"/>
    <mergeCell ref="AK924:AL924"/>
    <mergeCell ref="AM924:AN924"/>
    <mergeCell ref="AO924:AP924"/>
    <mergeCell ref="AQ924:AR924"/>
    <mergeCell ref="AS924:AT924"/>
    <mergeCell ref="AU924:AV924"/>
    <mergeCell ref="AW924:AX924"/>
    <mergeCell ref="AY924:AZ924"/>
    <mergeCell ref="BA924:BB924"/>
    <mergeCell ref="BC924:BD924"/>
    <mergeCell ref="BE924:BF924"/>
    <mergeCell ref="BG924:BH924"/>
    <mergeCell ref="BI924:BJ924"/>
    <mergeCell ref="BK924:BL924"/>
    <mergeCell ref="BA926:BB926"/>
    <mergeCell ref="BC926:BD926"/>
    <mergeCell ref="BE926:BF926"/>
    <mergeCell ref="BG926:BH926"/>
    <mergeCell ref="BI926:BJ926"/>
    <mergeCell ref="BK926:BL926"/>
    <mergeCell ref="BM926:BN926"/>
    <mergeCell ref="BO926:BQ926"/>
    <mergeCell ref="BS926:BT926"/>
    <mergeCell ref="BU926:CA926"/>
    <mergeCell ref="CB926:CH926"/>
    <mergeCell ref="B927:C927"/>
    <mergeCell ref="D927:F927"/>
    <mergeCell ref="G927:H927"/>
    <mergeCell ref="K927:L927"/>
    <mergeCell ref="M927:N927"/>
    <mergeCell ref="O927:P927"/>
    <mergeCell ref="Q927:R927"/>
    <mergeCell ref="S927:T927"/>
    <mergeCell ref="U927:V927"/>
    <mergeCell ref="W927:X927"/>
    <mergeCell ref="Y927:Z927"/>
    <mergeCell ref="AA927:AB927"/>
    <mergeCell ref="AC927:AD927"/>
    <mergeCell ref="AE927:AF927"/>
    <mergeCell ref="AG927:AH927"/>
    <mergeCell ref="AI927:AJ927"/>
    <mergeCell ref="AK927:AL927"/>
    <mergeCell ref="AM927:AN927"/>
    <mergeCell ref="AO927:AP927"/>
    <mergeCell ref="AQ927:AR927"/>
    <mergeCell ref="AS927:AT927"/>
    <mergeCell ref="BG925:BH925"/>
    <mergeCell ref="BI925:BJ925"/>
    <mergeCell ref="BK925:BL925"/>
    <mergeCell ref="BM925:BN925"/>
    <mergeCell ref="BO925:BQ925"/>
    <mergeCell ref="BS925:BT925"/>
    <mergeCell ref="BU925:CA925"/>
    <mergeCell ref="CB925:CH925"/>
    <mergeCell ref="B926:C926"/>
    <mergeCell ref="D926:F926"/>
    <mergeCell ref="G926:H926"/>
    <mergeCell ref="K926:L926"/>
    <mergeCell ref="M926:N926"/>
    <mergeCell ref="O926:P926"/>
    <mergeCell ref="Q926:R926"/>
    <mergeCell ref="S926:T926"/>
    <mergeCell ref="U926:V926"/>
    <mergeCell ref="W926:X926"/>
    <mergeCell ref="Y926:Z926"/>
    <mergeCell ref="AA926:AB926"/>
    <mergeCell ref="AC926:AD926"/>
    <mergeCell ref="AE926:AF926"/>
    <mergeCell ref="AG926:AH926"/>
    <mergeCell ref="AI926:AJ926"/>
    <mergeCell ref="AK926:AL926"/>
    <mergeCell ref="AM926:AN926"/>
    <mergeCell ref="AO926:AP926"/>
    <mergeCell ref="AQ926:AR926"/>
    <mergeCell ref="AS926:AT926"/>
    <mergeCell ref="AU926:AV926"/>
    <mergeCell ref="AW926:AX926"/>
    <mergeCell ref="AY926:AZ926"/>
    <mergeCell ref="AO928:AP928"/>
    <mergeCell ref="AQ928:AR928"/>
    <mergeCell ref="AS928:AT928"/>
    <mergeCell ref="AU928:AV928"/>
    <mergeCell ref="AW928:AX928"/>
    <mergeCell ref="AY928:AZ928"/>
    <mergeCell ref="BA928:BB928"/>
    <mergeCell ref="BC928:BD928"/>
    <mergeCell ref="BE928:BF928"/>
    <mergeCell ref="BG928:BH928"/>
    <mergeCell ref="BI928:BJ928"/>
    <mergeCell ref="BK928:BL928"/>
    <mergeCell ref="BM928:BN928"/>
    <mergeCell ref="BO928:BQ928"/>
    <mergeCell ref="BS928:BT928"/>
    <mergeCell ref="BU928:CA928"/>
    <mergeCell ref="CB928:CH928"/>
    <mergeCell ref="AU927:AV927"/>
    <mergeCell ref="AW927:AX927"/>
    <mergeCell ref="AY927:AZ927"/>
    <mergeCell ref="BA927:BB927"/>
    <mergeCell ref="BC927:BD927"/>
    <mergeCell ref="BE927:BF927"/>
    <mergeCell ref="BG927:BH927"/>
    <mergeCell ref="BI927:BJ927"/>
    <mergeCell ref="BK927:BL927"/>
    <mergeCell ref="BM927:BN927"/>
    <mergeCell ref="BO927:BQ927"/>
    <mergeCell ref="BS927:BT927"/>
    <mergeCell ref="BU927:CA927"/>
    <mergeCell ref="CB927:CH927"/>
    <mergeCell ref="B928:C928"/>
    <mergeCell ref="D928:F928"/>
    <mergeCell ref="G928:H928"/>
    <mergeCell ref="K928:L928"/>
    <mergeCell ref="M928:N928"/>
    <mergeCell ref="O928:P928"/>
    <mergeCell ref="Q928:R928"/>
    <mergeCell ref="S928:T928"/>
    <mergeCell ref="U928:V928"/>
    <mergeCell ref="W928:X928"/>
    <mergeCell ref="Y928:Z928"/>
    <mergeCell ref="AA928:AB928"/>
    <mergeCell ref="AC928:AD928"/>
    <mergeCell ref="AE928:AF928"/>
    <mergeCell ref="AG928:AH928"/>
    <mergeCell ref="AI928:AJ928"/>
    <mergeCell ref="AK928:AL928"/>
    <mergeCell ref="AM928:AN928"/>
    <mergeCell ref="AM929:AN929"/>
    <mergeCell ref="AO929:AP929"/>
    <mergeCell ref="AQ929:AR929"/>
    <mergeCell ref="AS929:AT929"/>
    <mergeCell ref="AU929:AV929"/>
    <mergeCell ref="AW929:AX929"/>
    <mergeCell ref="AY929:AZ929"/>
    <mergeCell ref="BA929:BB929"/>
    <mergeCell ref="BC929:BD929"/>
    <mergeCell ref="BE929:BF929"/>
    <mergeCell ref="BG929:BH929"/>
    <mergeCell ref="BI929:BJ929"/>
    <mergeCell ref="BK929:BL929"/>
    <mergeCell ref="BM929:BN929"/>
    <mergeCell ref="BO929:BQ929"/>
    <mergeCell ref="BS929:BT929"/>
    <mergeCell ref="BU929:CA929"/>
    <mergeCell ref="B929:C929"/>
    <mergeCell ref="D929:F929"/>
    <mergeCell ref="G929:H929"/>
    <mergeCell ref="K929:L929"/>
    <mergeCell ref="M929:N929"/>
    <mergeCell ref="O929:P929"/>
    <mergeCell ref="Q929:R929"/>
    <mergeCell ref="S929:T929"/>
    <mergeCell ref="U929:V929"/>
    <mergeCell ref="W929:X929"/>
    <mergeCell ref="Y929:Z929"/>
    <mergeCell ref="AA929:AB929"/>
    <mergeCell ref="AC929:AD929"/>
    <mergeCell ref="AE929:AF929"/>
    <mergeCell ref="AG929:AH929"/>
    <mergeCell ref="AI929:AJ929"/>
    <mergeCell ref="AK929:AL929"/>
    <mergeCell ref="BO930:BQ930"/>
    <mergeCell ref="BS930:BT930"/>
    <mergeCell ref="BU930:CA930"/>
    <mergeCell ref="CB930:CH930"/>
    <mergeCell ref="B931:C931"/>
    <mergeCell ref="D931:F931"/>
    <mergeCell ref="G931:H931"/>
    <mergeCell ref="K931:L931"/>
    <mergeCell ref="M931:N931"/>
    <mergeCell ref="O931:P931"/>
    <mergeCell ref="Q931:R931"/>
    <mergeCell ref="S931:T931"/>
    <mergeCell ref="U931:V931"/>
    <mergeCell ref="W931:X931"/>
    <mergeCell ref="Y931:Z931"/>
    <mergeCell ref="AA931:AB931"/>
    <mergeCell ref="AC931:AD931"/>
    <mergeCell ref="AE931:AF931"/>
    <mergeCell ref="AG931:AH931"/>
    <mergeCell ref="AI931:AJ931"/>
    <mergeCell ref="AK931:AL931"/>
    <mergeCell ref="AM931:AN931"/>
    <mergeCell ref="AO931:AP931"/>
    <mergeCell ref="AQ931:AR931"/>
    <mergeCell ref="AS931:AT931"/>
    <mergeCell ref="AU931:AV931"/>
    <mergeCell ref="AW931:AX931"/>
    <mergeCell ref="AY931:AZ931"/>
    <mergeCell ref="BA931:BB931"/>
    <mergeCell ref="BC931:BD931"/>
    <mergeCell ref="BE931:BF931"/>
    <mergeCell ref="BG931:BH931"/>
    <mergeCell ref="CB929:CH929"/>
    <mergeCell ref="B930:C930"/>
    <mergeCell ref="D930:F930"/>
    <mergeCell ref="G930:H930"/>
    <mergeCell ref="K930:L930"/>
    <mergeCell ref="M930:N930"/>
    <mergeCell ref="O930:P930"/>
    <mergeCell ref="Q930:R930"/>
    <mergeCell ref="S930:T930"/>
    <mergeCell ref="U930:V930"/>
    <mergeCell ref="W930:X930"/>
    <mergeCell ref="Y930:Z930"/>
    <mergeCell ref="AA930:AB930"/>
    <mergeCell ref="AC930:AD930"/>
    <mergeCell ref="AE930:AF930"/>
    <mergeCell ref="AG930:AH930"/>
    <mergeCell ref="AI930:AJ930"/>
    <mergeCell ref="AK930:AL930"/>
    <mergeCell ref="AM930:AN930"/>
    <mergeCell ref="AO930:AP930"/>
    <mergeCell ref="AQ930:AR930"/>
    <mergeCell ref="AS930:AT930"/>
    <mergeCell ref="AU930:AV930"/>
    <mergeCell ref="AW930:AX930"/>
    <mergeCell ref="AY930:AZ930"/>
    <mergeCell ref="BA930:BB930"/>
    <mergeCell ref="BC930:BD930"/>
    <mergeCell ref="BE930:BF930"/>
    <mergeCell ref="BG930:BH930"/>
    <mergeCell ref="BI930:BJ930"/>
    <mergeCell ref="BK930:BL930"/>
    <mergeCell ref="BM930:BN930"/>
    <mergeCell ref="BC932:BD932"/>
    <mergeCell ref="BE932:BF932"/>
    <mergeCell ref="BG932:BH932"/>
    <mergeCell ref="BI932:BJ932"/>
    <mergeCell ref="BK932:BL932"/>
    <mergeCell ref="BM932:BN932"/>
    <mergeCell ref="BO932:BQ932"/>
    <mergeCell ref="BS932:BT932"/>
    <mergeCell ref="BU932:CA932"/>
    <mergeCell ref="CB932:CH932"/>
    <mergeCell ref="B933:C933"/>
    <mergeCell ref="D933:F933"/>
    <mergeCell ref="G933:H933"/>
    <mergeCell ref="K933:L933"/>
    <mergeCell ref="M933:N933"/>
    <mergeCell ref="O933:P933"/>
    <mergeCell ref="Q933:R933"/>
    <mergeCell ref="S933:T933"/>
    <mergeCell ref="U933:V933"/>
    <mergeCell ref="W933:X933"/>
    <mergeCell ref="Y933:Z933"/>
    <mergeCell ref="AA933:AB933"/>
    <mergeCell ref="AC933:AD933"/>
    <mergeCell ref="AE933:AF933"/>
    <mergeCell ref="AG933:AH933"/>
    <mergeCell ref="AI933:AJ933"/>
    <mergeCell ref="AK933:AL933"/>
    <mergeCell ref="AM933:AN933"/>
    <mergeCell ref="AO933:AP933"/>
    <mergeCell ref="AQ933:AR933"/>
    <mergeCell ref="AS933:AT933"/>
    <mergeCell ref="AU933:AV933"/>
    <mergeCell ref="BI931:BJ931"/>
    <mergeCell ref="BK931:BL931"/>
    <mergeCell ref="BM931:BN931"/>
    <mergeCell ref="BO931:BQ931"/>
    <mergeCell ref="BS931:BT931"/>
    <mergeCell ref="BU931:CA931"/>
    <mergeCell ref="CB931:CH931"/>
    <mergeCell ref="B932:C932"/>
    <mergeCell ref="D932:F932"/>
    <mergeCell ref="G932:H932"/>
    <mergeCell ref="K932:L932"/>
    <mergeCell ref="M932:N932"/>
    <mergeCell ref="O932:P932"/>
    <mergeCell ref="Q932:R932"/>
    <mergeCell ref="S932:T932"/>
    <mergeCell ref="U932:V932"/>
    <mergeCell ref="W932:X932"/>
    <mergeCell ref="Y932:Z932"/>
    <mergeCell ref="AA932:AB932"/>
    <mergeCell ref="AC932:AD932"/>
    <mergeCell ref="AE932:AF932"/>
    <mergeCell ref="AG932:AH932"/>
    <mergeCell ref="AI932:AJ932"/>
    <mergeCell ref="AK932:AL932"/>
    <mergeCell ref="AM932:AN932"/>
    <mergeCell ref="AO932:AP932"/>
    <mergeCell ref="AQ932:AR932"/>
    <mergeCell ref="AS932:AT932"/>
    <mergeCell ref="AU932:AV932"/>
    <mergeCell ref="AW932:AX932"/>
    <mergeCell ref="AY932:AZ932"/>
    <mergeCell ref="BA932:BB932"/>
    <mergeCell ref="B935:C935"/>
    <mergeCell ref="D935:F935"/>
    <mergeCell ref="G935:H935"/>
    <mergeCell ref="K935:L935"/>
    <mergeCell ref="M935:N935"/>
    <mergeCell ref="O935:P935"/>
    <mergeCell ref="Q935:R935"/>
    <mergeCell ref="S935:T935"/>
    <mergeCell ref="U935:V935"/>
    <mergeCell ref="W935:X935"/>
    <mergeCell ref="Y935:Z935"/>
    <mergeCell ref="AA935:AB935"/>
    <mergeCell ref="AC935:AD935"/>
    <mergeCell ref="AE935:AF935"/>
    <mergeCell ref="AG935:AH935"/>
    <mergeCell ref="AI935:AJ935"/>
    <mergeCell ref="AW933:AX933"/>
    <mergeCell ref="AY933:AZ933"/>
    <mergeCell ref="BA933:BB933"/>
    <mergeCell ref="BC933:BD933"/>
    <mergeCell ref="BE933:BF933"/>
    <mergeCell ref="BG933:BH933"/>
    <mergeCell ref="BI933:BJ933"/>
    <mergeCell ref="BK933:BL933"/>
    <mergeCell ref="BM933:BN933"/>
    <mergeCell ref="BO933:BQ933"/>
    <mergeCell ref="BS933:BT933"/>
    <mergeCell ref="BU933:CA933"/>
    <mergeCell ref="CB933:CH933"/>
    <mergeCell ref="B934:C934"/>
    <mergeCell ref="D934:F934"/>
    <mergeCell ref="G934:H934"/>
    <mergeCell ref="K934:L934"/>
    <mergeCell ref="M934:N934"/>
    <mergeCell ref="O934:P934"/>
    <mergeCell ref="Q934:R934"/>
    <mergeCell ref="S934:T934"/>
    <mergeCell ref="U934:V934"/>
    <mergeCell ref="W934:X934"/>
    <mergeCell ref="Y934:Z934"/>
    <mergeCell ref="AA934:AB934"/>
    <mergeCell ref="AC934:AD934"/>
    <mergeCell ref="AE934:AF934"/>
    <mergeCell ref="AG934:AH934"/>
    <mergeCell ref="AI934:AJ934"/>
    <mergeCell ref="AK934:AL934"/>
    <mergeCell ref="AM934:AN934"/>
    <mergeCell ref="AO934:AP934"/>
    <mergeCell ref="AK935:AL935"/>
    <mergeCell ref="AM935:AN935"/>
    <mergeCell ref="AO935:AP935"/>
    <mergeCell ref="AQ935:AR935"/>
    <mergeCell ref="AS935:AT935"/>
    <mergeCell ref="AU935:AV935"/>
    <mergeCell ref="AW935:AX935"/>
    <mergeCell ref="AY935:AZ935"/>
    <mergeCell ref="BA935:BB935"/>
    <mergeCell ref="BC935:BD935"/>
    <mergeCell ref="BE935:BF935"/>
    <mergeCell ref="BG935:BH935"/>
    <mergeCell ref="BI935:BJ935"/>
    <mergeCell ref="BK935:BL935"/>
    <mergeCell ref="BM935:BN935"/>
    <mergeCell ref="BO935:BQ935"/>
    <mergeCell ref="BS935:BT935"/>
    <mergeCell ref="AQ934:AR934"/>
    <mergeCell ref="AS934:AT934"/>
    <mergeCell ref="AU934:AV934"/>
    <mergeCell ref="AW934:AX934"/>
    <mergeCell ref="AY934:AZ934"/>
    <mergeCell ref="BA934:BB934"/>
    <mergeCell ref="BC934:BD934"/>
    <mergeCell ref="BE934:BF934"/>
    <mergeCell ref="BG934:BH934"/>
    <mergeCell ref="BI934:BJ934"/>
    <mergeCell ref="BK934:BL934"/>
    <mergeCell ref="BM934:BN934"/>
    <mergeCell ref="BO934:BQ934"/>
    <mergeCell ref="BS934:BT934"/>
    <mergeCell ref="BU934:CA934"/>
    <mergeCell ref="CB934:CH934"/>
    <mergeCell ref="BM936:BN936"/>
    <mergeCell ref="BO936:BQ936"/>
    <mergeCell ref="BS936:BT936"/>
    <mergeCell ref="BU936:CA936"/>
    <mergeCell ref="CB936:CH936"/>
    <mergeCell ref="B937:C937"/>
    <mergeCell ref="D937:F937"/>
    <mergeCell ref="G937:H937"/>
    <mergeCell ref="K937:L937"/>
    <mergeCell ref="M937:N937"/>
    <mergeCell ref="O937:P937"/>
    <mergeCell ref="Q937:R937"/>
    <mergeCell ref="S937:T937"/>
    <mergeCell ref="U937:V937"/>
    <mergeCell ref="W937:X937"/>
    <mergeCell ref="Y937:Z937"/>
    <mergeCell ref="AA937:AB937"/>
    <mergeCell ref="AC937:AD937"/>
    <mergeCell ref="AE937:AF937"/>
    <mergeCell ref="AG937:AH937"/>
    <mergeCell ref="AI937:AJ937"/>
    <mergeCell ref="AK937:AL937"/>
    <mergeCell ref="AM937:AN937"/>
    <mergeCell ref="AO937:AP937"/>
    <mergeCell ref="AQ937:AR937"/>
    <mergeCell ref="AS937:AT937"/>
    <mergeCell ref="AU937:AV937"/>
    <mergeCell ref="AW937:AX937"/>
    <mergeCell ref="AY937:AZ937"/>
    <mergeCell ref="BA937:BB937"/>
    <mergeCell ref="BC937:BD937"/>
    <mergeCell ref="BE937:BF937"/>
    <mergeCell ref="BU935:CA935"/>
    <mergeCell ref="CB935:CH935"/>
    <mergeCell ref="B936:C936"/>
    <mergeCell ref="D936:F936"/>
    <mergeCell ref="G936:H936"/>
    <mergeCell ref="K936:L936"/>
    <mergeCell ref="M936:N936"/>
    <mergeCell ref="O936:P936"/>
    <mergeCell ref="Q936:R936"/>
    <mergeCell ref="S936:T936"/>
    <mergeCell ref="U936:V936"/>
    <mergeCell ref="W936:X936"/>
    <mergeCell ref="Y936:Z936"/>
    <mergeCell ref="AA936:AB936"/>
    <mergeCell ref="AC936:AD936"/>
    <mergeCell ref="AE936:AF936"/>
    <mergeCell ref="AG936:AH936"/>
    <mergeCell ref="AI936:AJ936"/>
    <mergeCell ref="AK936:AL936"/>
    <mergeCell ref="AM936:AN936"/>
    <mergeCell ref="AO936:AP936"/>
    <mergeCell ref="AQ936:AR936"/>
    <mergeCell ref="AS936:AT936"/>
    <mergeCell ref="AU936:AV936"/>
    <mergeCell ref="AW936:AX936"/>
    <mergeCell ref="AY936:AZ936"/>
    <mergeCell ref="BA936:BB936"/>
    <mergeCell ref="BC936:BD936"/>
    <mergeCell ref="BE936:BF936"/>
    <mergeCell ref="BG936:BH936"/>
    <mergeCell ref="BI936:BJ936"/>
    <mergeCell ref="BK936:BL936"/>
    <mergeCell ref="BA938:BB938"/>
    <mergeCell ref="BC938:BD938"/>
    <mergeCell ref="BE938:BF938"/>
    <mergeCell ref="BG938:BH938"/>
    <mergeCell ref="BI938:BJ938"/>
    <mergeCell ref="BK938:BL938"/>
    <mergeCell ref="BM938:BN938"/>
    <mergeCell ref="BO938:BQ938"/>
    <mergeCell ref="BS938:BT938"/>
    <mergeCell ref="BU938:CA938"/>
    <mergeCell ref="CB938:CH938"/>
    <mergeCell ref="B939:C939"/>
    <mergeCell ref="D939:F939"/>
    <mergeCell ref="G939:H939"/>
    <mergeCell ref="K939:L939"/>
    <mergeCell ref="M939:N939"/>
    <mergeCell ref="O939:P939"/>
    <mergeCell ref="Q939:R939"/>
    <mergeCell ref="S939:T939"/>
    <mergeCell ref="U939:V939"/>
    <mergeCell ref="W939:X939"/>
    <mergeCell ref="Y939:Z939"/>
    <mergeCell ref="AA939:AB939"/>
    <mergeCell ref="AC939:AD939"/>
    <mergeCell ref="AE939:AF939"/>
    <mergeCell ref="AG939:AH939"/>
    <mergeCell ref="AI939:AJ939"/>
    <mergeCell ref="AK939:AL939"/>
    <mergeCell ref="AM939:AN939"/>
    <mergeCell ref="AO939:AP939"/>
    <mergeCell ref="AQ939:AR939"/>
    <mergeCell ref="AS939:AT939"/>
    <mergeCell ref="BG937:BH937"/>
    <mergeCell ref="BI937:BJ937"/>
    <mergeCell ref="BK937:BL937"/>
    <mergeCell ref="BM937:BN937"/>
    <mergeCell ref="BO937:BQ937"/>
    <mergeCell ref="BS937:BT937"/>
    <mergeCell ref="BU937:CA937"/>
    <mergeCell ref="CB937:CH937"/>
    <mergeCell ref="B938:C938"/>
    <mergeCell ref="D938:F938"/>
    <mergeCell ref="G938:H938"/>
    <mergeCell ref="K938:L938"/>
    <mergeCell ref="M938:N938"/>
    <mergeCell ref="O938:P938"/>
    <mergeCell ref="Q938:R938"/>
    <mergeCell ref="S938:T938"/>
    <mergeCell ref="U938:V938"/>
    <mergeCell ref="W938:X938"/>
    <mergeCell ref="Y938:Z938"/>
    <mergeCell ref="AA938:AB938"/>
    <mergeCell ref="AC938:AD938"/>
    <mergeCell ref="AE938:AF938"/>
    <mergeCell ref="AG938:AH938"/>
    <mergeCell ref="AI938:AJ938"/>
    <mergeCell ref="AK938:AL938"/>
    <mergeCell ref="AM938:AN938"/>
    <mergeCell ref="AO938:AP938"/>
    <mergeCell ref="AQ938:AR938"/>
    <mergeCell ref="AS938:AT938"/>
    <mergeCell ref="AU938:AV938"/>
    <mergeCell ref="AW938:AX938"/>
    <mergeCell ref="AY938:AZ938"/>
    <mergeCell ref="AO940:AP940"/>
    <mergeCell ref="AQ940:AR940"/>
    <mergeCell ref="AS940:AT940"/>
    <mergeCell ref="AU940:AV940"/>
    <mergeCell ref="AW940:AX940"/>
    <mergeCell ref="AY940:AZ940"/>
    <mergeCell ref="BA940:BB940"/>
    <mergeCell ref="BC940:BD940"/>
    <mergeCell ref="BE940:BF940"/>
    <mergeCell ref="BG940:BH940"/>
    <mergeCell ref="BI940:BJ940"/>
    <mergeCell ref="BK940:BL940"/>
    <mergeCell ref="BM940:BN940"/>
    <mergeCell ref="BO940:BQ940"/>
    <mergeCell ref="BS940:BT940"/>
    <mergeCell ref="BU940:CA940"/>
    <mergeCell ref="CB940:CH940"/>
    <mergeCell ref="AU939:AV939"/>
    <mergeCell ref="AW939:AX939"/>
    <mergeCell ref="AY939:AZ939"/>
    <mergeCell ref="BA939:BB939"/>
    <mergeCell ref="BC939:BD939"/>
    <mergeCell ref="BE939:BF939"/>
    <mergeCell ref="BG939:BH939"/>
    <mergeCell ref="BI939:BJ939"/>
    <mergeCell ref="BK939:BL939"/>
    <mergeCell ref="BM939:BN939"/>
    <mergeCell ref="BO939:BQ939"/>
    <mergeCell ref="BS939:BT939"/>
    <mergeCell ref="BU939:CA939"/>
    <mergeCell ref="CB939:CH939"/>
    <mergeCell ref="B940:C940"/>
    <mergeCell ref="D940:F940"/>
    <mergeCell ref="G940:H940"/>
    <mergeCell ref="K940:L940"/>
    <mergeCell ref="M940:N940"/>
    <mergeCell ref="O940:P940"/>
    <mergeCell ref="Q940:R940"/>
    <mergeCell ref="S940:T940"/>
    <mergeCell ref="U940:V940"/>
    <mergeCell ref="W940:X940"/>
    <mergeCell ref="Y940:Z940"/>
    <mergeCell ref="AA940:AB940"/>
    <mergeCell ref="AC940:AD940"/>
    <mergeCell ref="AE940:AF940"/>
    <mergeCell ref="AG940:AH940"/>
    <mergeCell ref="AI940:AJ940"/>
    <mergeCell ref="AK940:AL940"/>
    <mergeCell ref="AM940:AN940"/>
    <mergeCell ref="AM941:AN941"/>
    <mergeCell ref="AO941:AP941"/>
    <mergeCell ref="AQ941:AR941"/>
    <mergeCell ref="AS941:AT941"/>
    <mergeCell ref="AU941:AV941"/>
    <mergeCell ref="AW941:AX941"/>
    <mergeCell ref="AY941:AZ941"/>
    <mergeCell ref="BA941:BB941"/>
    <mergeCell ref="BC941:BD941"/>
    <mergeCell ref="BE941:BF941"/>
    <mergeCell ref="BG941:BH941"/>
    <mergeCell ref="BI941:BJ941"/>
    <mergeCell ref="BK941:BL941"/>
    <mergeCell ref="BM941:BN941"/>
    <mergeCell ref="BO941:BQ941"/>
    <mergeCell ref="BS941:BT941"/>
    <mergeCell ref="BU941:CA941"/>
    <mergeCell ref="B941:C941"/>
    <mergeCell ref="D941:F941"/>
    <mergeCell ref="G941:H941"/>
    <mergeCell ref="K941:L941"/>
    <mergeCell ref="M941:N941"/>
    <mergeCell ref="O941:P941"/>
    <mergeCell ref="Q941:R941"/>
    <mergeCell ref="S941:T941"/>
    <mergeCell ref="U941:V941"/>
    <mergeCell ref="W941:X941"/>
    <mergeCell ref="Y941:Z941"/>
    <mergeCell ref="AA941:AB941"/>
    <mergeCell ref="AC941:AD941"/>
    <mergeCell ref="AE941:AF941"/>
    <mergeCell ref="AG941:AH941"/>
    <mergeCell ref="AI941:AJ941"/>
    <mergeCell ref="AK941:AL941"/>
    <mergeCell ref="BO942:BQ942"/>
    <mergeCell ref="BS942:BT942"/>
    <mergeCell ref="BU942:CA942"/>
    <mergeCell ref="CB942:CH942"/>
    <mergeCell ref="B943:C943"/>
    <mergeCell ref="D943:F943"/>
    <mergeCell ref="G943:H943"/>
    <mergeCell ref="K943:L943"/>
    <mergeCell ref="M943:N943"/>
    <mergeCell ref="O943:P943"/>
    <mergeCell ref="Q943:R943"/>
    <mergeCell ref="S943:T943"/>
    <mergeCell ref="U943:V943"/>
    <mergeCell ref="W943:X943"/>
    <mergeCell ref="Y943:Z943"/>
    <mergeCell ref="AA943:AB943"/>
    <mergeCell ref="AC943:AD943"/>
    <mergeCell ref="AE943:AF943"/>
    <mergeCell ref="AG943:AH943"/>
    <mergeCell ref="AI943:AJ943"/>
    <mergeCell ref="AK943:AL943"/>
    <mergeCell ref="AM943:AN943"/>
    <mergeCell ref="AO943:AP943"/>
    <mergeCell ref="AQ943:AR943"/>
    <mergeCell ref="AS943:AT943"/>
    <mergeCell ref="AU943:AV943"/>
    <mergeCell ref="AW943:AX943"/>
    <mergeCell ref="AY943:AZ943"/>
    <mergeCell ref="BA943:BB943"/>
    <mergeCell ref="BC943:BD943"/>
    <mergeCell ref="BE943:BF943"/>
    <mergeCell ref="BG943:BH943"/>
    <mergeCell ref="CB941:CH941"/>
    <mergeCell ref="B942:C942"/>
    <mergeCell ref="D942:F942"/>
    <mergeCell ref="G942:H942"/>
    <mergeCell ref="K942:L942"/>
    <mergeCell ref="M942:N942"/>
    <mergeCell ref="O942:P942"/>
    <mergeCell ref="Q942:R942"/>
    <mergeCell ref="S942:T942"/>
    <mergeCell ref="U942:V942"/>
    <mergeCell ref="W942:X942"/>
    <mergeCell ref="Y942:Z942"/>
    <mergeCell ref="AA942:AB942"/>
    <mergeCell ref="AC942:AD942"/>
    <mergeCell ref="AE942:AF942"/>
    <mergeCell ref="AG942:AH942"/>
    <mergeCell ref="AI942:AJ942"/>
    <mergeCell ref="AK942:AL942"/>
    <mergeCell ref="AM942:AN942"/>
    <mergeCell ref="AO942:AP942"/>
    <mergeCell ref="AQ942:AR942"/>
    <mergeCell ref="AS942:AT942"/>
    <mergeCell ref="AU942:AV942"/>
    <mergeCell ref="AW942:AX942"/>
    <mergeCell ref="AY942:AZ942"/>
    <mergeCell ref="BA942:BB942"/>
    <mergeCell ref="BC942:BD942"/>
    <mergeCell ref="BE942:BF942"/>
    <mergeCell ref="BG942:BH942"/>
    <mergeCell ref="BI942:BJ942"/>
    <mergeCell ref="BK942:BL942"/>
    <mergeCell ref="BM942:BN942"/>
    <mergeCell ref="BC944:BD944"/>
    <mergeCell ref="BE944:BF944"/>
    <mergeCell ref="BG944:BH944"/>
    <mergeCell ref="BI944:BJ944"/>
    <mergeCell ref="BK944:BL944"/>
    <mergeCell ref="BM944:BN944"/>
    <mergeCell ref="BO944:BQ944"/>
    <mergeCell ref="BS944:BT944"/>
    <mergeCell ref="BU944:CA944"/>
    <mergeCell ref="CB944:CH944"/>
    <mergeCell ref="B945:C945"/>
    <mergeCell ref="D945:F945"/>
    <mergeCell ref="G945:H945"/>
    <mergeCell ref="K945:L945"/>
    <mergeCell ref="M945:N945"/>
    <mergeCell ref="O945:P945"/>
    <mergeCell ref="Q945:R945"/>
    <mergeCell ref="S945:T945"/>
    <mergeCell ref="U945:V945"/>
    <mergeCell ref="W945:X945"/>
    <mergeCell ref="Y945:Z945"/>
    <mergeCell ref="AA945:AB945"/>
    <mergeCell ref="AC945:AD945"/>
    <mergeCell ref="AE945:AF945"/>
    <mergeCell ref="AG945:AH945"/>
    <mergeCell ref="AI945:AJ945"/>
    <mergeCell ref="AK945:AL945"/>
    <mergeCell ref="AM945:AN945"/>
    <mergeCell ref="AO945:AP945"/>
    <mergeCell ref="AQ945:AR945"/>
    <mergeCell ref="AS945:AT945"/>
    <mergeCell ref="AU945:AV945"/>
    <mergeCell ref="BI943:BJ943"/>
    <mergeCell ref="BK943:BL943"/>
    <mergeCell ref="BM943:BN943"/>
    <mergeCell ref="BO943:BQ943"/>
    <mergeCell ref="BS943:BT943"/>
    <mergeCell ref="BU943:CA943"/>
    <mergeCell ref="CB943:CH943"/>
    <mergeCell ref="B944:C944"/>
    <mergeCell ref="D944:F944"/>
    <mergeCell ref="G944:H944"/>
    <mergeCell ref="K944:L944"/>
    <mergeCell ref="M944:N944"/>
    <mergeCell ref="O944:P944"/>
    <mergeCell ref="Q944:R944"/>
    <mergeCell ref="S944:T944"/>
    <mergeCell ref="U944:V944"/>
    <mergeCell ref="W944:X944"/>
    <mergeCell ref="Y944:Z944"/>
    <mergeCell ref="AA944:AB944"/>
    <mergeCell ref="AC944:AD944"/>
    <mergeCell ref="AE944:AF944"/>
    <mergeCell ref="AG944:AH944"/>
    <mergeCell ref="AI944:AJ944"/>
    <mergeCell ref="AK944:AL944"/>
    <mergeCell ref="AM944:AN944"/>
    <mergeCell ref="AO944:AP944"/>
    <mergeCell ref="AQ944:AR944"/>
    <mergeCell ref="AS944:AT944"/>
    <mergeCell ref="AU944:AV944"/>
    <mergeCell ref="AW944:AX944"/>
    <mergeCell ref="AY944:AZ944"/>
    <mergeCell ref="BA944:BB944"/>
    <mergeCell ref="B947:C947"/>
    <mergeCell ref="D947:F947"/>
    <mergeCell ref="G947:H947"/>
    <mergeCell ref="K947:L947"/>
    <mergeCell ref="M947:N947"/>
    <mergeCell ref="O947:P947"/>
    <mergeCell ref="Q947:R947"/>
    <mergeCell ref="S947:T947"/>
    <mergeCell ref="U947:V947"/>
    <mergeCell ref="W947:X947"/>
    <mergeCell ref="Y947:Z947"/>
    <mergeCell ref="AA947:AB947"/>
    <mergeCell ref="AC947:AD947"/>
    <mergeCell ref="AE947:AF947"/>
    <mergeCell ref="AG947:AH947"/>
    <mergeCell ref="AI947:AJ947"/>
    <mergeCell ref="AW945:AX945"/>
    <mergeCell ref="AY945:AZ945"/>
    <mergeCell ref="BA945:BB945"/>
    <mergeCell ref="BC945:BD945"/>
    <mergeCell ref="BE945:BF945"/>
    <mergeCell ref="BG945:BH945"/>
    <mergeCell ref="BI945:BJ945"/>
    <mergeCell ref="BK945:BL945"/>
    <mergeCell ref="BM945:BN945"/>
    <mergeCell ref="BO945:BQ945"/>
    <mergeCell ref="BS945:BT945"/>
    <mergeCell ref="BU945:CA945"/>
    <mergeCell ref="CB945:CH945"/>
    <mergeCell ref="B946:C946"/>
    <mergeCell ref="D946:F946"/>
    <mergeCell ref="G946:H946"/>
    <mergeCell ref="K946:L946"/>
    <mergeCell ref="M946:N946"/>
    <mergeCell ref="O946:P946"/>
    <mergeCell ref="Q946:R946"/>
    <mergeCell ref="S946:T946"/>
    <mergeCell ref="U946:V946"/>
    <mergeCell ref="W946:X946"/>
    <mergeCell ref="Y946:Z946"/>
    <mergeCell ref="AA946:AB946"/>
    <mergeCell ref="AC946:AD946"/>
    <mergeCell ref="AE946:AF946"/>
    <mergeCell ref="AG946:AH946"/>
    <mergeCell ref="AI946:AJ946"/>
    <mergeCell ref="AK946:AL946"/>
    <mergeCell ref="AM946:AN946"/>
    <mergeCell ref="AO946:AP946"/>
    <mergeCell ref="AK947:AL947"/>
    <mergeCell ref="AM947:AN947"/>
    <mergeCell ref="AO947:AP947"/>
    <mergeCell ref="AQ947:AR947"/>
    <mergeCell ref="AS947:AT947"/>
    <mergeCell ref="AU947:AV947"/>
    <mergeCell ref="AW947:AX947"/>
    <mergeCell ref="AY947:AZ947"/>
    <mergeCell ref="BA947:BB947"/>
    <mergeCell ref="BC947:BD947"/>
    <mergeCell ref="BE947:BF947"/>
    <mergeCell ref="BG947:BH947"/>
    <mergeCell ref="BI947:BJ947"/>
    <mergeCell ref="BK947:BL947"/>
    <mergeCell ref="BM947:BN947"/>
    <mergeCell ref="BO947:BQ947"/>
    <mergeCell ref="BS947:BT947"/>
    <mergeCell ref="AQ946:AR946"/>
    <mergeCell ref="AS946:AT946"/>
    <mergeCell ref="AU946:AV946"/>
    <mergeCell ref="AW946:AX946"/>
    <mergeCell ref="AY946:AZ946"/>
    <mergeCell ref="BA946:BB946"/>
    <mergeCell ref="BC946:BD946"/>
    <mergeCell ref="BE946:BF946"/>
    <mergeCell ref="BG946:BH946"/>
    <mergeCell ref="BI946:BJ946"/>
    <mergeCell ref="BK946:BL946"/>
    <mergeCell ref="BM946:BN946"/>
    <mergeCell ref="BO946:BQ946"/>
    <mergeCell ref="BS946:BT946"/>
    <mergeCell ref="BU946:CA946"/>
    <mergeCell ref="CB946:CH946"/>
    <mergeCell ref="BM948:BN948"/>
    <mergeCell ref="BO948:BQ948"/>
    <mergeCell ref="BS948:BT948"/>
    <mergeCell ref="BU948:CA948"/>
    <mergeCell ref="CB948:CH948"/>
    <mergeCell ref="B949:C949"/>
    <mergeCell ref="D949:F949"/>
    <mergeCell ref="G949:H949"/>
    <mergeCell ref="K949:L949"/>
    <mergeCell ref="M949:N949"/>
    <mergeCell ref="O949:P949"/>
    <mergeCell ref="Q949:R949"/>
    <mergeCell ref="S949:T949"/>
    <mergeCell ref="U949:V949"/>
    <mergeCell ref="W949:X949"/>
    <mergeCell ref="Y949:Z949"/>
    <mergeCell ref="AA949:AB949"/>
    <mergeCell ref="AC949:AD949"/>
    <mergeCell ref="AE949:AF949"/>
    <mergeCell ref="AG949:AH949"/>
    <mergeCell ref="AI949:AJ949"/>
    <mergeCell ref="AK949:AL949"/>
    <mergeCell ref="AM949:AN949"/>
    <mergeCell ref="AO949:AP949"/>
    <mergeCell ref="AQ949:AR949"/>
    <mergeCell ref="AS949:AT949"/>
    <mergeCell ref="AU949:AV949"/>
    <mergeCell ref="AW949:AX949"/>
    <mergeCell ref="AY949:AZ949"/>
    <mergeCell ref="BA949:BB949"/>
    <mergeCell ref="BC949:BD949"/>
    <mergeCell ref="BE949:BF949"/>
    <mergeCell ref="BU947:CA947"/>
    <mergeCell ref="CB947:CH947"/>
    <mergeCell ref="B948:C948"/>
    <mergeCell ref="D948:F948"/>
    <mergeCell ref="G948:H948"/>
    <mergeCell ref="K948:L948"/>
    <mergeCell ref="M948:N948"/>
    <mergeCell ref="O948:P948"/>
    <mergeCell ref="Q948:R948"/>
    <mergeCell ref="S948:T948"/>
    <mergeCell ref="U948:V948"/>
    <mergeCell ref="W948:X948"/>
    <mergeCell ref="Y948:Z948"/>
    <mergeCell ref="AA948:AB948"/>
    <mergeCell ref="AC948:AD948"/>
    <mergeCell ref="AE948:AF948"/>
    <mergeCell ref="AG948:AH948"/>
    <mergeCell ref="AI948:AJ948"/>
    <mergeCell ref="AK948:AL948"/>
    <mergeCell ref="AM948:AN948"/>
    <mergeCell ref="AO948:AP948"/>
    <mergeCell ref="AQ948:AR948"/>
    <mergeCell ref="AS948:AT948"/>
    <mergeCell ref="AU948:AV948"/>
    <mergeCell ref="AW948:AX948"/>
    <mergeCell ref="AY948:AZ948"/>
    <mergeCell ref="BA948:BB948"/>
    <mergeCell ref="BC948:BD948"/>
    <mergeCell ref="BE948:BF948"/>
    <mergeCell ref="BG948:BH948"/>
    <mergeCell ref="BI948:BJ948"/>
    <mergeCell ref="BK948:BL948"/>
    <mergeCell ref="BA950:BB950"/>
    <mergeCell ref="BC950:BD950"/>
    <mergeCell ref="BE950:BF950"/>
    <mergeCell ref="BG950:BH950"/>
    <mergeCell ref="BI950:BJ950"/>
    <mergeCell ref="BK950:BL950"/>
    <mergeCell ref="BM950:BN950"/>
    <mergeCell ref="BO950:BQ950"/>
    <mergeCell ref="BS950:BT950"/>
    <mergeCell ref="BU950:CA950"/>
    <mergeCell ref="CB950:CH950"/>
    <mergeCell ref="B951:C951"/>
    <mergeCell ref="D951:F951"/>
    <mergeCell ref="G951:H951"/>
    <mergeCell ref="K951:L951"/>
    <mergeCell ref="M951:N951"/>
    <mergeCell ref="O951:P951"/>
    <mergeCell ref="Q951:R951"/>
    <mergeCell ref="S951:T951"/>
    <mergeCell ref="U951:V951"/>
    <mergeCell ref="W951:X951"/>
    <mergeCell ref="Y951:Z951"/>
    <mergeCell ref="AA951:AB951"/>
    <mergeCell ref="AC951:AD951"/>
    <mergeCell ref="AE951:AF951"/>
    <mergeCell ref="AG951:AH951"/>
    <mergeCell ref="AI951:AJ951"/>
    <mergeCell ref="AK951:AL951"/>
    <mergeCell ref="AM951:AN951"/>
    <mergeCell ref="AO951:AP951"/>
    <mergeCell ref="AQ951:AR951"/>
    <mergeCell ref="AS951:AT951"/>
    <mergeCell ref="BG949:BH949"/>
    <mergeCell ref="BI949:BJ949"/>
    <mergeCell ref="BK949:BL949"/>
    <mergeCell ref="BM949:BN949"/>
    <mergeCell ref="BO949:BQ949"/>
    <mergeCell ref="BS949:BT949"/>
    <mergeCell ref="BU949:CA949"/>
    <mergeCell ref="CB949:CH949"/>
    <mergeCell ref="B950:C950"/>
    <mergeCell ref="D950:F950"/>
    <mergeCell ref="G950:H950"/>
    <mergeCell ref="K950:L950"/>
    <mergeCell ref="M950:N950"/>
    <mergeCell ref="O950:P950"/>
    <mergeCell ref="Q950:R950"/>
    <mergeCell ref="S950:T950"/>
    <mergeCell ref="U950:V950"/>
    <mergeCell ref="W950:X950"/>
    <mergeCell ref="Y950:Z950"/>
    <mergeCell ref="AA950:AB950"/>
    <mergeCell ref="AC950:AD950"/>
    <mergeCell ref="AE950:AF950"/>
    <mergeCell ref="AG950:AH950"/>
    <mergeCell ref="AI950:AJ950"/>
    <mergeCell ref="AK950:AL950"/>
    <mergeCell ref="AM950:AN950"/>
    <mergeCell ref="AO950:AP950"/>
    <mergeCell ref="AQ950:AR950"/>
    <mergeCell ref="AS950:AT950"/>
    <mergeCell ref="AU950:AV950"/>
    <mergeCell ref="AW950:AX950"/>
    <mergeCell ref="AY950:AZ950"/>
    <mergeCell ref="AO952:AP952"/>
    <mergeCell ref="AQ952:AR952"/>
    <mergeCell ref="AS952:AT952"/>
    <mergeCell ref="AU952:AV952"/>
    <mergeCell ref="AW952:AX952"/>
    <mergeCell ref="AY952:AZ952"/>
    <mergeCell ref="BA952:BB952"/>
    <mergeCell ref="BC952:BD952"/>
    <mergeCell ref="BE952:BF952"/>
    <mergeCell ref="BG952:BH952"/>
    <mergeCell ref="BI952:BJ952"/>
    <mergeCell ref="BK952:BL952"/>
    <mergeCell ref="BM952:BN952"/>
    <mergeCell ref="BO952:BQ952"/>
    <mergeCell ref="BS952:BT952"/>
    <mergeCell ref="BU952:CA952"/>
    <mergeCell ref="CB952:CH952"/>
    <mergeCell ref="AU951:AV951"/>
    <mergeCell ref="AW951:AX951"/>
    <mergeCell ref="AY951:AZ951"/>
    <mergeCell ref="BA951:BB951"/>
    <mergeCell ref="BC951:BD951"/>
    <mergeCell ref="BE951:BF951"/>
    <mergeCell ref="BG951:BH951"/>
    <mergeCell ref="BI951:BJ951"/>
    <mergeCell ref="BK951:BL951"/>
    <mergeCell ref="BM951:BN951"/>
    <mergeCell ref="BO951:BQ951"/>
    <mergeCell ref="BS951:BT951"/>
    <mergeCell ref="BU951:CA951"/>
    <mergeCell ref="CB951:CH951"/>
    <mergeCell ref="B952:C952"/>
    <mergeCell ref="D952:F952"/>
    <mergeCell ref="G952:H952"/>
    <mergeCell ref="K952:L952"/>
    <mergeCell ref="M952:N952"/>
    <mergeCell ref="O952:P952"/>
    <mergeCell ref="Q952:R952"/>
    <mergeCell ref="S952:T952"/>
    <mergeCell ref="U952:V952"/>
    <mergeCell ref="W952:X952"/>
    <mergeCell ref="Y952:Z952"/>
    <mergeCell ref="AA952:AB952"/>
    <mergeCell ref="AC952:AD952"/>
    <mergeCell ref="AE952:AF952"/>
    <mergeCell ref="AG952:AH952"/>
    <mergeCell ref="AI952:AJ952"/>
    <mergeCell ref="AK952:AL952"/>
    <mergeCell ref="AM952:AN952"/>
    <mergeCell ref="AM953:AN953"/>
    <mergeCell ref="AO953:AP953"/>
    <mergeCell ref="AQ953:AR953"/>
    <mergeCell ref="AS953:AT953"/>
    <mergeCell ref="AU953:AV953"/>
    <mergeCell ref="AW953:AX953"/>
    <mergeCell ref="AY953:AZ953"/>
    <mergeCell ref="BA953:BB953"/>
    <mergeCell ref="BC953:BD953"/>
    <mergeCell ref="BE953:BF953"/>
    <mergeCell ref="BG953:BH953"/>
    <mergeCell ref="BI953:BJ953"/>
    <mergeCell ref="BK953:BL953"/>
    <mergeCell ref="BM953:BN953"/>
    <mergeCell ref="BO953:BQ953"/>
    <mergeCell ref="BS953:BT953"/>
    <mergeCell ref="BU953:CA953"/>
    <mergeCell ref="B953:C953"/>
    <mergeCell ref="D953:F953"/>
    <mergeCell ref="G953:H953"/>
    <mergeCell ref="K953:L953"/>
    <mergeCell ref="M953:N953"/>
    <mergeCell ref="O953:P953"/>
    <mergeCell ref="Q953:R953"/>
    <mergeCell ref="S953:T953"/>
    <mergeCell ref="U953:V953"/>
    <mergeCell ref="W953:X953"/>
    <mergeCell ref="Y953:Z953"/>
    <mergeCell ref="AA953:AB953"/>
    <mergeCell ref="AC953:AD953"/>
    <mergeCell ref="AE953:AF953"/>
    <mergeCell ref="AG953:AH953"/>
    <mergeCell ref="AI953:AJ953"/>
    <mergeCell ref="AK953:AL953"/>
    <mergeCell ref="BO954:BQ954"/>
    <mergeCell ref="BS954:BT954"/>
    <mergeCell ref="BU954:CA954"/>
    <mergeCell ref="CB954:CH954"/>
    <mergeCell ref="B955:C955"/>
    <mergeCell ref="D955:F955"/>
    <mergeCell ref="G955:H955"/>
    <mergeCell ref="K955:L955"/>
    <mergeCell ref="M955:N955"/>
    <mergeCell ref="O955:P955"/>
    <mergeCell ref="Q955:R955"/>
    <mergeCell ref="S955:T955"/>
    <mergeCell ref="U955:V955"/>
    <mergeCell ref="W955:X955"/>
    <mergeCell ref="Y955:Z955"/>
    <mergeCell ref="AA955:AB955"/>
    <mergeCell ref="AC955:AD955"/>
    <mergeCell ref="AE955:AF955"/>
    <mergeCell ref="AG955:AH955"/>
    <mergeCell ref="AI955:AJ955"/>
    <mergeCell ref="AK955:AL955"/>
    <mergeCell ref="AM955:AN955"/>
    <mergeCell ref="AO955:AP955"/>
    <mergeCell ref="AQ955:AR955"/>
    <mergeCell ref="AS955:AT955"/>
    <mergeCell ref="AU955:AV955"/>
    <mergeCell ref="AW955:AX955"/>
    <mergeCell ref="AY955:AZ955"/>
    <mergeCell ref="BA955:BB955"/>
    <mergeCell ref="BC955:BD955"/>
    <mergeCell ref="BE955:BF955"/>
    <mergeCell ref="BG955:BH955"/>
    <mergeCell ref="CB953:CH953"/>
    <mergeCell ref="B954:C954"/>
    <mergeCell ref="D954:F954"/>
    <mergeCell ref="G954:H954"/>
    <mergeCell ref="K954:L954"/>
    <mergeCell ref="M954:N954"/>
    <mergeCell ref="O954:P954"/>
    <mergeCell ref="Q954:R954"/>
    <mergeCell ref="S954:T954"/>
    <mergeCell ref="U954:V954"/>
    <mergeCell ref="W954:X954"/>
    <mergeCell ref="Y954:Z954"/>
    <mergeCell ref="AA954:AB954"/>
    <mergeCell ref="AC954:AD954"/>
    <mergeCell ref="AE954:AF954"/>
    <mergeCell ref="AG954:AH954"/>
    <mergeCell ref="AI954:AJ954"/>
    <mergeCell ref="AK954:AL954"/>
    <mergeCell ref="AM954:AN954"/>
    <mergeCell ref="AO954:AP954"/>
    <mergeCell ref="AQ954:AR954"/>
    <mergeCell ref="AS954:AT954"/>
    <mergeCell ref="AU954:AV954"/>
    <mergeCell ref="AW954:AX954"/>
    <mergeCell ref="AY954:AZ954"/>
    <mergeCell ref="BA954:BB954"/>
    <mergeCell ref="BC954:BD954"/>
    <mergeCell ref="BE954:BF954"/>
    <mergeCell ref="BG954:BH954"/>
    <mergeCell ref="BI954:BJ954"/>
    <mergeCell ref="BK954:BL954"/>
    <mergeCell ref="BM954:BN954"/>
    <mergeCell ref="BC956:BD956"/>
    <mergeCell ref="BE956:BF956"/>
    <mergeCell ref="BG956:BH956"/>
    <mergeCell ref="BI956:BJ956"/>
    <mergeCell ref="BK956:BL956"/>
    <mergeCell ref="BM956:BN956"/>
    <mergeCell ref="BO956:BQ956"/>
    <mergeCell ref="BS956:BT956"/>
    <mergeCell ref="BU956:CA956"/>
    <mergeCell ref="CB956:CH956"/>
    <mergeCell ref="B957:C957"/>
    <mergeCell ref="D957:F957"/>
    <mergeCell ref="G957:H957"/>
    <mergeCell ref="K957:L957"/>
    <mergeCell ref="M957:N957"/>
    <mergeCell ref="O957:P957"/>
    <mergeCell ref="Q957:R957"/>
    <mergeCell ref="S957:T957"/>
    <mergeCell ref="U957:V957"/>
    <mergeCell ref="W957:X957"/>
    <mergeCell ref="Y957:Z957"/>
    <mergeCell ref="AA957:AB957"/>
    <mergeCell ref="AC957:AD957"/>
    <mergeCell ref="AE957:AF957"/>
    <mergeCell ref="AG957:AH957"/>
    <mergeCell ref="AI957:AJ957"/>
    <mergeCell ref="AK957:AL957"/>
    <mergeCell ref="AM957:AN957"/>
    <mergeCell ref="AO957:AP957"/>
    <mergeCell ref="AQ957:AR957"/>
    <mergeCell ref="AS957:AT957"/>
    <mergeCell ref="AU957:AV957"/>
    <mergeCell ref="BI955:BJ955"/>
    <mergeCell ref="BK955:BL955"/>
    <mergeCell ref="BM955:BN955"/>
    <mergeCell ref="BO955:BQ955"/>
    <mergeCell ref="BS955:BT955"/>
    <mergeCell ref="BU955:CA955"/>
    <mergeCell ref="CB955:CH955"/>
    <mergeCell ref="B956:C956"/>
    <mergeCell ref="D956:F956"/>
    <mergeCell ref="G956:H956"/>
    <mergeCell ref="K956:L956"/>
    <mergeCell ref="M956:N956"/>
    <mergeCell ref="O956:P956"/>
    <mergeCell ref="Q956:R956"/>
    <mergeCell ref="S956:T956"/>
    <mergeCell ref="U956:V956"/>
    <mergeCell ref="W956:X956"/>
    <mergeCell ref="Y956:Z956"/>
    <mergeCell ref="AA956:AB956"/>
    <mergeCell ref="AC956:AD956"/>
    <mergeCell ref="AE956:AF956"/>
    <mergeCell ref="AG956:AH956"/>
    <mergeCell ref="AI956:AJ956"/>
    <mergeCell ref="AK956:AL956"/>
    <mergeCell ref="AM956:AN956"/>
    <mergeCell ref="AO956:AP956"/>
    <mergeCell ref="AQ956:AR956"/>
    <mergeCell ref="AS956:AT956"/>
    <mergeCell ref="AU956:AV956"/>
    <mergeCell ref="AW956:AX956"/>
    <mergeCell ref="AY956:AZ956"/>
    <mergeCell ref="BA956:BB956"/>
    <mergeCell ref="B959:C959"/>
    <mergeCell ref="D959:F959"/>
    <mergeCell ref="G959:H959"/>
    <mergeCell ref="K959:L959"/>
    <mergeCell ref="M959:N959"/>
    <mergeCell ref="O959:P959"/>
    <mergeCell ref="Q959:R959"/>
    <mergeCell ref="S959:T959"/>
    <mergeCell ref="U959:V959"/>
    <mergeCell ref="W959:X959"/>
    <mergeCell ref="Y959:Z959"/>
    <mergeCell ref="AA959:AB959"/>
    <mergeCell ref="AC959:AD959"/>
    <mergeCell ref="AE959:AF959"/>
    <mergeCell ref="AG959:AH959"/>
    <mergeCell ref="AI959:AJ959"/>
    <mergeCell ref="AW957:AX957"/>
    <mergeCell ref="AY957:AZ957"/>
    <mergeCell ref="BA957:BB957"/>
    <mergeCell ref="BC957:BD957"/>
    <mergeCell ref="BE957:BF957"/>
    <mergeCell ref="BG957:BH957"/>
    <mergeCell ref="BI957:BJ957"/>
    <mergeCell ref="BK957:BL957"/>
    <mergeCell ref="BM957:BN957"/>
    <mergeCell ref="BO957:BQ957"/>
    <mergeCell ref="BS957:BT957"/>
    <mergeCell ref="BU957:CA957"/>
    <mergeCell ref="CB957:CH957"/>
    <mergeCell ref="B958:C958"/>
    <mergeCell ref="D958:F958"/>
    <mergeCell ref="G958:H958"/>
    <mergeCell ref="K958:L958"/>
    <mergeCell ref="M958:N958"/>
    <mergeCell ref="O958:P958"/>
    <mergeCell ref="Q958:R958"/>
    <mergeCell ref="S958:T958"/>
    <mergeCell ref="U958:V958"/>
    <mergeCell ref="W958:X958"/>
    <mergeCell ref="Y958:Z958"/>
    <mergeCell ref="AA958:AB958"/>
    <mergeCell ref="AC958:AD958"/>
    <mergeCell ref="AE958:AF958"/>
    <mergeCell ref="AG958:AH958"/>
    <mergeCell ref="AI958:AJ958"/>
    <mergeCell ref="AK958:AL958"/>
    <mergeCell ref="AM958:AN958"/>
    <mergeCell ref="AO958:AP958"/>
    <mergeCell ref="AK959:AL959"/>
    <mergeCell ref="AM959:AN959"/>
    <mergeCell ref="AO959:AP959"/>
    <mergeCell ref="AQ959:AR959"/>
    <mergeCell ref="AS959:AT959"/>
    <mergeCell ref="AU959:AV959"/>
    <mergeCell ref="AW959:AX959"/>
    <mergeCell ref="AY959:AZ959"/>
    <mergeCell ref="BA959:BB959"/>
    <mergeCell ref="BC959:BD959"/>
    <mergeCell ref="BE959:BF959"/>
    <mergeCell ref="BG959:BH959"/>
    <mergeCell ref="BI959:BJ959"/>
    <mergeCell ref="BK959:BL959"/>
    <mergeCell ref="BM959:BN959"/>
    <mergeCell ref="BO959:BQ959"/>
    <mergeCell ref="BS959:BT959"/>
    <mergeCell ref="AQ958:AR958"/>
    <mergeCell ref="AS958:AT958"/>
    <mergeCell ref="AU958:AV958"/>
    <mergeCell ref="AW958:AX958"/>
    <mergeCell ref="AY958:AZ958"/>
    <mergeCell ref="BA958:BB958"/>
    <mergeCell ref="BC958:BD958"/>
    <mergeCell ref="BE958:BF958"/>
    <mergeCell ref="BG958:BH958"/>
    <mergeCell ref="BI958:BJ958"/>
    <mergeCell ref="BK958:BL958"/>
    <mergeCell ref="BM958:BN958"/>
    <mergeCell ref="BO958:BQ958"/>
    <mergeCell ref="BS958:BT958"/>
    <mergeCell ref="BU958:CA958"/>
    <mergeCell ref="CB958:CH958"/>
    <mergeCell ref="BM960:BN960"/>
    <mergeCell ref="BO960:BQ960"/>
    <mergeCell ref="BS960:BT960"/>
    <mergeCell ref="BU960:CA960"/>
    <mergeCell ref="CB960:CH960"/>
    <mergeCell ref="B961:C961"/>
    <mergeCell ref="D961:F961"/>
    <mergeCell ref="G961:H961"/>
    <mergeCell ref="K961:L961"/>
    <mergeCell ref="M961:N961"/>
    <mergeCell ref="O961:P961"/>
    <mergeCell ref="Q961:R961"/>
    <mergeCell ref="S961:T961"/>
    <mergeCell ref="U961:V961"/>
    <mergeCell ref="W961:X961"/>
    <mergeCell ref="Y961:Z961"/>
    <mergeCell ref="AA961:AB961"/>
    <mergeCell ref="AC961:AD961"/>
    <mergeCell ref="AE961:AF961"/>
    <mergeCell ref="AG961:AH961"/>
    <mergeCell ref="AI961:AJ961"/>
    <mergeCell ref="AK961:AL961"/>
    <mergeCell ref="AM961:AN961"/>
    <mergeCell ref="AO961:AP961"/>
    <mergeCell ref="AQ961:AR961"/>
    <mergeCell ref="AS961:AT961"/>
    <mergeCell ref="AU961:AV961"/>
    <mergeCell ref="AW961:AX961"/>
    <mergeCell ref="AY961:AZ961"/>
    <mergeCell ref="BA961:BB961"/>
    <mergeCell ref="BC961:BD961"/>
    <mergeCell ref="BE961:BF961"/>
    <mergeCell ref="BU959:CA959"/>
    <mergeCell ref="CB959:CH959"/>
    <mergeCell ref="B960:C960"/>
    <mergeCell ref="D960:F960"/>
    <mergeCell ref="G960:H960"/>
    <mergeCell ref="K960:L960"/>
    <mergeCell ref="M960:N960"/>
    <mergeCell ref="O960:P960"/>
    <mergeCell ref="Q960:R960"/>
    <mergeCell ref="S960:T960"/>
    <mergeCell ref="U960:V960"/>
    <mergeCell ref="W960:X960"/>
    <mergeCell ref="Y960:Z960"/>
    <mergeCell ref="AA960:AB960"/>
    <mergeCell ref="AC960:AD960"/>
    <mergeCell ref="AE960:AF960"/>
    <mergeCell ref="AG960:AH960"/>
    <mergeCell ref="AI960:AJ960"/>
    <mergeCell ref="AK960:AL960"/>
    <mergeCell ref="AM960:AN960"/>
    <mergeCell ref="AO960:AP960"/>
    <mergeCell ref="AQ960:AR960"/>
    <mergeCell ref="AS960:AT960"/>
    <mergeCell ref="AU960:AV960"/>
    <mergeCell ref="AW960:AX960"/>
    <mergeCell ref="AY960:AZ960"/>
    <mergeCell ref="BA960:BB960"/>
    <mergeCell ref="BC960:BD960"/>
    <mergeCell ref="BE960:BF960"/>
    <mergeCell ref="BG960:BH960"/>
    <mergeCell ref="BI960:BJ960"/>
    <mergeCell ref="BK960:BL960"/>
    <mergeCell ref="BA962:BB962"/>
    <mergeCell ref="BC962:BD962"/>
    <mergeCell ref="BE962:BF962"/>
    <mergeCell ref="BG962:BH962"/>
    <mergeCell ref="BI962:BJ962"/>
    <mergeCell ref="BK962:BL962"/>
    <mergeCell ref="BM962:BN962"/>
    <mergeCell ref="BO962:BQ962"/>
    <mergeCell ref="BS962:BT962"/>
    <mergeCell ref="BU962:CA962"/>
    <mergeCell ref="CB962:CH962"/>
    <mergeCell ref="B963:C963"/>
    <mergeCell ref="D963:F963"/>
    <mergeCell ref="G963:H963"/>
    <mergeCell ref="K963:L963"/>
    <mergeCell ref="M963:N963"/>
    <mergeCell ref="O963:P963"/>
    <mergeCell ref="Q963:R963"/>
    <mergeCell ref="S963:T963"/>
    <mergeCell ref="U963:V963"/>
    <mergeCell ref="W963:X963"/>
    <mergeCell ref="Y963:Z963"/>
    <mergeCell ref="AA963:AB963"/>
    <mergeCell ref="AC963:AD963"/>
    <mergeCell ref="AE963:AF963"/>
    <mergeCell ref="AG963:AH963"/>
    <mergeCell ref="AI963:AJ963"/>
    <mergeCell ref="AK963:AL963"/>
    <mergeCell ref="AM963:AN963"/>
    <mergeCell ref="AO963:AP963"/>
    <mergeCell ref="AQ963:AR963"/>
    <mergeCell ref="AS963:AT963"/>
    <mergeCell ref="BG961:BH961"/>
    <mergeCell ref="BI961:BJ961"/>
    <mergeCell ref="BK961:BL961"/>
    <mergeCell ref="BM961:BN961"/>
    <mergeCell ref="BO961:BQ961"/>
    <mergeCell ref="BS961:BT961"/>
    <mergeCell ref="BU961:CA961"/>
    <mergeCell ref="CB961:CH961"/>
    <mergeCell ref="B962:C962"/>
    <mergeCell ref="D962:F962"/>
    <mergeCell ref="G962:H962"/>
    <mergeCell ref="K962:L962"/>
    <mergeCell ref="M962:N962"/>
    <mergeCell ref="O962:P962"/>
    <mergeCell ref="Q962:R962"/>
    <mergeCell ref="S962:T962"/>
    <mergeCell ref="U962:V962"/>
    <mergeCell ref="W962:X962"/>
    <mergeCell ref="Y962:Z962"/>
    <mergeCell ref="AA962:AB962"/>
    <mergeCell ref="AC962:AD962"/>
    <mergeCell ref="AE962:AF962"/>
    <mergeCell ref="AG962:AH962"/>
    <mergeCell ref="AI962:AJ962"/>
    <mergeCell ref="AK962:AL962"/>
    <mergeCell ref="AM962:AN962"/>
    <mergeCell ref="AO962:AP962"/>
    <mergeCell ref="AQ962:AR962"/>
    <mergeCell ref="AS962:AT962"/>
    <mergeCell ref="AU962:AV962"/>
    <mergeCell ref="AW962:AX962"/>
    <mergeCell ref="AY962:AZ962"/>
    <mergeCell ref="AO964:AP964"/>
    <mergeCell ref="AQ964:AR964"/>
    <mergeCell ref="AS964:AT964"/>
    <mergeCell ref="AU964:AV964"/>
    <mergeCell ref="AW964:AX964"/>
    <mergeCell ref="AY964:AZ964"/>
    <mergeCell ref="BA964:BB964"/>
    <mergeCell ref="BC964:BD964"/>
    <mergeCell ref="BE964:BF964"/>
    <mergeCell ref="BG964:BH964"/>
    <mergeCell ref="BI964:BJ964"/>
    <mergeCell ref="BK964:BL964"/>
    <mergeCell ref="BM964:BN964"/>
    <mergeCell ref="BO964:BQ964"/>
    <mergeCell ref="BS964:BT964"/>
    <mergeCell ref="BU964:CA964"/>
    <mergeCell ref="CB964:CH964"/>
    <mergeCell ref="AU963:AV963"/>
    <mergeCell ref="AW963:AX963"/>
    <mergeCell ref="AY963:AZ963"/>
    <mergeCell ref="BA963:BB963"/>
    <mergeCell ref="BC963:BD963"/>
    <mergeCell ref="BE963:BF963"/>
    <mergeCell ref="BG963:BH963"/>
    <mergeCell ref="BI963:BJ963"/>
    <mergeCell ref="BK963:BL963"/>
    <mergeCell ref="BM963:BN963"/>
    <mergeCell ref="BO963:BQ963"/>
    <mergeCell ref="BS963:BT963"/>
    <mergeCell ref="BU963:CA963"/>
    <mergeCell ref="CB963:CH963"/>
    <mergeCell ref="B964:C964"/>
    <mergeCell ref="D964:F964"/>
    <mergeCell ref="G964:H964"/>
    <mergeCell ref="K964:L964"/>
    <mergeCell ref="M964:N964"/>
    <mergeCell ref="O964:P964"/>
    <mergeCell ref="Q964:R964"/>
    <mergeCell ref="S964:T964"/>
    <mergeCell ref="U964:V964"/>
    <mergeCell ref="W964:X964"/>
    <mergeCell ref="Y964:Z964"/>
    <mergeCell ref="AA964:AB964"/>
    <mergeCell ref="AC964:AD964"/>
    <mergeCell ref="AE964:AF964"/>
    <mergeCell ref="AG964:AH964"/>
    <mergeCell ref="AI964:AJ964"/>
    <mergeCell ref="AK964:AL964"/>
    <mergeCell ref="AM964:AN964"/>
    <mergeCell ref="AM965:AN965"/>
    <mergeCell ref="AO965:AP965"/>
    <mergeCell ref="AQ965:AR965"/>
    <mergeCell ref="AS965:AT965"/>
    <mergeCell ref="AU965:AV965"/>
    <mergeCell ref="AW965:AX965"/>
    <mergeCell ref="AY965:AZ965"/>
    <mergeCell ref="BA965:BB965"/>
    <mergeCell ref="BC965:BD965"/>
    <mergeCell ref="BE965:BF965"/>
    <mergeCell ref="BG965:BH965"/>
    <mergeCell ref="BI965:BJ965"/>
    <mergeCell ref="BK965:BL965"/>
    <mergeCell ref="BM965:BN965"/>
    <mergeCell ref="BO965:BQ965"/>
    <mergeCell ref="BS965:BT965"/>
    <mergeCell ref="BU965:CA965"/>
    <mergeCell ref="B965:C965"/>
    <mergeCell ref="D965:F965"/>
    <mergeCell ref="G965:H965"/>
    <mergeCell ref="K965:L965"/>
    <mergeCell ref="M965:N965"/>
    <mergeCell ref="O965:P965"/>
    <mergeCell ref="Q965:R965"/>
    <mergeCell ref="S965:T965"/>
    <mergeCell ref="U965:V965"/>
    <mergeCell ref="W965:X965"/>
    <mergeCell ref="Y965:Z965"/>
    <mergeCell ref="AA965:AB965"/>
    <mergeCell ref="AC965:AD965"/>
    <mergeCell ref="AE965:AF965"/>
    <mergeCell ref="AG965:AH965"/>
    <mergeCell ref="AI965:AJ965"/>
    <mergeCell ref="AK965:AL965"/>
    <mergeCell ref="BO966:BQ966"/>
    <mergeCell ref="BS966:BT966"/>
    <mergeCell ref="BU966:CA966"/>
    <mergeCell ref="CB966:CH966"/>
    <mergeCell ref="B967:C967"/>
    <mergeCell ref="D967:F967"/>
    <mergeCell ref="G967:H967"/>
    <mergeCell ref="K967:L967"/>
    <mergeCell ref="M967:N967"/>
    <mergeCell ref="O967:P967"/>
    <mergeCell ref="Q967:R967"/>
    <mergeCell ref="S967:T967"/>
    <mergeCell ref="U967:V967"/>
    <mergeCell ref="W967:X967"/>
    <mergeCell ref="Y967:Z967"/>
    <mergeCell ref="AA967:AB967"/>
    <mergeCell ref="AC967:AD967"/>
    <mergeCell ref="AE967:AF967"/>
    <mergeCell ref="AG967:AH967"/>
    <mergeCell ref="AI967:AJ967"/>
    <mergeCell ref="AK967:AL967"/>
    <mergeCell ref="AM967:AN967"/>
    <mergeCell ref="AO967:AP967"/>
    <mergeCell ref="AQ967:AR967"/>
    <mergeCell ref="AS967:AT967"/>
    <mergeCell ref="AU967:AV967"/>
    <mergeCell ref="AW967:AX967"/>
    <mergeCell ref="AY967:AZ967"/>
    <mergeCell ref="BA967:BB967"/>
    <mergeCell ref="BC967:BD967"/>
    <mergeCell ref="BE967:BF967"/>
    <mergeCell ref="BG967:BH967"/>
    <mergeCell ref="CB965:CH965"/>
    <mergeCell ref="B966:C966"/>
    <mergeCell ref="D966:F966"/>
    <mergeCell ref="G966:H966"/>
    <mergeCell ref="K966:L966"/>
    <mergeCell ref="M966:N966"/>
    <mergeCell ref="O966:P966"/>
    <mergeCell ref="Q966:R966"/>
    <mergeCell ref="S966:T966"/>
    <mergeCell ref="U966:V966"/>
    <mergeCell ref="W966:X966"/>
    <mergeCell ref="Y966:Z966"/>
    <mergeCell ref="AA966:AB966"/>
    <mergeCell ref="AC966:AD966"/>
    <mergeCell ref="AE966:AF966"/>
    <mergeCell ref="AG966:AH966"/>
    <mergeCell ref="AI966:AJ966"/>
    <mergeCell ref="AK966:AL966"/>
    <mergeCell ref="AM966:AN966"/>
    <mergeCell ref="AO966:AP966"/>
    <mergeCell ref="AQ966:AR966"/>
    <mergeCell ref="AS966:AT966"/>
    <mergeCell ref="AU966:AV966"/>
    <mergeCell ref="AW966:AX966"/>
    <mergeCell ref="AY966:AZ966"/>
    <mergeCell ref="BA966:BB966"/>
    <mergeCell ref="BC966:BD966"/>
    <mergeCell ref="BE966:BF966"/>
    <mergeCell ref="BG966:BH966"/>
    <mergeCell ref="BI966:BJ966"/>
    <mergeCell ref="BK966:BL966"/>
    <mergeCell ref="BM966:BN966"/>
    <mergeCell ref="BC968:BD968"/>
    <mergeCell ref="BE968:BF968"/>
    <mergeCell ref="BG968:BH968"/>
    <mergeCell ref="BI968:BJ968"/>
    <mergeCell ref="BK968:BL968"/>
    <mergeCell ref="BM968:BN968"/>
    <mergeCell ref="BO968:BQ968"/>
    <mergeCell ref="BS968:BT968"/>
    <mergeCell ref="BU968:CA968"/>
    <mergeCell ref="CB968:CH968"/>
    <mergeCell ref="B969:C969"/>
    <mergeCell ref="D969:F969"/>
    <mergeCell ref="G969:H969"/>
    <mergeCell ref="K969:L969"/>
    <mergeCell ref="M969:N969"/>
    <mergeCell ref="O969:P969"/>
    <mergeCell ref="Q969:R969"/>
    <mergeCell ref="S969:T969"/>
    <mergeCell ref="U969:V969"/>
    <mergeCell ref="W969:X969"/>
    <mergeCell ref="Y969:Z969"/>
    <mergeCell ref="AA969:AB969"/>
    <mergeCell ref="AC969:AD969"/>
    <mergeCell ref="AE969:AF969"/>
    <mergeCell ref="AG969:AH969"/>
    <mergeCell ref="AI969:AJ969"/>
    <mergeCell ref="AK969:AL969"/>
    <mergeCell ref="AM969:AN969"/>
    <mergeCell ref="AO969:AP969"/>
    <mergeCell ref="AQ969:AR969"/>
    <mergeCell ref="AS969:AT969"/>
    <mergeCell ref="AU969:AV969"/>
    <mergeCell ref="BI967:BJ967"/>
    <mergeCell ref="BK967:BL967"/>
    <mergeCell ref="BM967:BN967"/>
    <mergeCell ref="BO967:BQ967"/>
    <mergeCell ref="BS967:BT967"/>
    <mergeCell ref="BU967:CA967"/>
    <mergeCell ref="CB967:CH967"/>
    <mergeCell ref="B968:C968"/>
    <mergeCell ref="D968:F968"/>
    <mergeCell ref="G968:H968"/>
    <mergeCell ref="K968:L968"/>
    <mergeCell ref="M968:N968"/>
    <mergeCell ref="O968:P968"/>
    <mergeCell ref="Q968:R968"/>
    <mergeCell ref="S968:T968"/>
    <mergeCell ref="U968:V968"/>
    <mergeCell ref="W968:X968"/>
    <mergeCell ref="Y968:Z968"/>
    <mergeCell ref="AA968:AB968"/>
    <mergeCell ref="AC968:AD968"/>
    <mergeCell ref="AE968:AF968"/>
    <mergeCell ref="AG968:AH968"/>
    <mergeCell ref="AI968:AJ968"/>
    <mergeCell ref="AK968:AL968"/>
    <mergeCell ref="AM968:AN968"/>
    <mergeCell ref="AO968:AP968"/>
    <mergeCell ref="AQ968:AR968"/>
    <mergeCell ref="AS968:AT968"/>
    <mergeCell ref="AU968:AV968"/>
    <mergeCell ref="AW968:AX968"/>
    <mergeCell ref="AY968:AZ968"/>
    <mergeCell ref="BA968:BB968"/>
    <mergeCell ref="B971:C971"/>
    <mergeCell ref="D971:F971"/>
    <mergeCell ref="G971:H971"/>
    <mergeCell ref="K971:L971"/>
    <mergeCell ref="M971:N971"/>
    <mergeCell ref="O971:P971"/>
    <mergeCell ref="Q971:R971"/>
    <mergeCell ref="S971:T971"/>
    <mergeCell ref="U971:V971"/>
    <mergeCell ref="W971:X971"/>
    <mergeCell ref="Y971:Z971"/>
    <mergeCell ref="AA971:AB971"/>
    <mergeCell ref="AC971:AD971"/>
    <mergeCell ref="AE971:AF971"/>
    <mergeCell ref="AG971:AH971"/>
    <mergeCell ref="AI971:AJ971"/>
    <mergeCell ref="AW969:AX969"/>
    <mergeCell ref="AY969:AZ969"/>
    <mergeCell ref="BA969:BB969"/>
    <mergeCell ref="BC969:BD969"/>
    <mergeCell ref="BE969:BF969"/>
    <mergeCell ref="BG969:BH969"/>
    <mergeCell ref="BI969:BJ969"/>
    <mergeCell ref="BK969:BL969"/>
    <mergeCell ref="BM969:BN969"/>
    <mergeCell ref="BO969:BQ969"/>
    <mergeCell ref="BS969:BT969"/>
    <mergeCell ref="BU969:CA969"/>
    <mergeCell ref="CB969:CH969"/>
    <mergeCell ref="B970:C970"/>
    <mergeCell ref="D970:F970"/>
    <mergeCell ref="G970:H970"/>
    <mergeCell ref="K970:L970"/>
    <mergeCell ref="M970:N970"/>
    <mergeCell ref="O970:P970"/>
    <mergeCell ref="Q970:R970"/>
    <mergeCell ref="S970:T970"/>
    <mergeCell ref="U970:V970"/>
    <mergeCell ref="W970:X970"/>
    <mergeCell ref="Y970:Z970"/>
    <mergeCell ref="AA970:AB970"/>
    <mergeCell ref="AC970:AD970"/>
    <mergeCell ref="AE970:AF970"/>
    <mergeCell ref="AG970:AH970"/>
    <mergeCell ref="AI970:AJ970"/>
    <mergeCell ref="AK970:AL970"/>
    <mergeCell ref="AM970:AN970"/>
    <mergeCell ref="AO970:AP970"/>
    <mergeCell ref="AK971:AL971"/>
    <mergeCell ref="AM971:AN971"/>
    <mergeCell ref="AO971:AP971"/>
    <mergeCell ref="AQ971:AR971"/>
    <mergeCell ref="AS971:AT971"/>
    <mergeCell ref="AU971:AV971"/>
    <mergeCell ref="AW971:AX971"/>
    <mergeCell ref="AY971:AZ971"/>
    <mergeCell ref="BA971:BB971"/>
    <mergeCell ref="BC971:BD971"/>
    <mergeCell ref="BE971:BF971"/>
    <mergeCell ref="BG971:BH971"/>
    <mergeCell ref="BI971:BJ971"/>
    <mergeCell ref="BK971:BL971"/>
    <mergeCell ref="BM971:BN971"/>
    <mergeCell ref="BO971:BQ971"/>
    <mergeCell ref="BS971:BT971"/>
    <mergeCell ref="AQ970:AR970"/>
    <mergeCell ref="AS970:AT970"/>
    <mergeCell ref="AU970:AV970"/>
    <mergeCell ref="AW970:AX970"/>
    <mergeCell ref="AY970:AZ970"/>
    <mergeCell ref="BA970:BB970"/>
    <mergeCell ref="BC970:BD970"/>
    <mergeCell ref="BE970:BF970"/>
    <mergeCell ref="BG970:BH970"/>
    <mergeCell ref="BI970:BJ970"/>
    <mergeCell ref="BK970:BL970"/>
    <mergeCell ref="BM970:BN970"/>
    <mergeCell ref="BO970:BQ970"/>
    <mergeCell ref="BS970:BT970"/>
    <mergeCell ref="BU970:CA970"/>
    <mergeCell ref="CB970:CH970"/>
    <mergeCell ref="BM972:BN972"/>
    <mergeCell ref="BO972:BQ972"/>
    <mergeCell ref="BS972:BT972"/>
    <mergeCell ref="BU972:CA972"/>
    <mergeCell ref="CB972:CH972"/>
    <mergeCell ref="B973:C973"/>
    <mergeCell ref="D973:F973"/>
    <mergeCell ref="G973:H973"/>
    <mergeCell ref="K973:L973"/>
    <mergeCell ref="M973:N973"/>
    <mergeCell ref="O973:P973"/>
    <mergeCell ref="Q973:R973"/>
    <mergeCell ref="S973:T973"/>
    <mergeCell ref="U973:V973"/>
    <mergeCell ref="W973:X973"/>
    <mergeCell ref="Y973:Z973"/>
    <mergeCell ref="AA973:AB973"/>
    <mergeCell ref="AC973:AD973"/>
    <mergeCell ref="AE973:AF973"/>
    <mergeCell ref="AG973:AH973"/>
    <mergeCell ref="AI973:AJ973"/>
    <mergeCell ref="AK973:AL973"/>
    <mergeCell ref="AM973:AN973"/>
    <mergeCell ref="AO973:AP973"/>
    <mergeCell ref="AQ973:AR973"/>
    <mergeCell ref="AS973:AT973"/>
    <mergeCell ref="AU973:AV973"/>
    <mergeCell ref="AW973:AX973"/>
    <mergeCell ref="AY973:AZ973"/>
    <mergeCell ref="BA973:BB973"/>
    <mergeCell ref="BC973:BD973"/>
    <mergeCell ref="BE973:BF973"/>
    <mergeCell ref="BU971:CA971"/>
    <mergeCell ref="CB971:CH971"/>
    <mergeCell ref="B972:C972"/>
    <mergeCell ref="D972:F972"/>
    <mergeCell ref="G972:H972"/>
    <mergeCell ref="K972:L972"/>
    <mergeCell ref="M972:N972"/>
    <mergeCell ref="O972:P972"/>
    <mergeCell ref="Q972:R972"/>
    <mergeCell ref="S972:T972"/>
    <mergeCell ref="U972:V972"/>
    <mergeCell ref="W972:X972"/>
    <mergeCell ref="Y972:Z972"/>
    <mergeCell ref="AA972:AB972"/>
    <mergeCell ref="AC972:AD972"/>
    <mergeCell ref="AE972:AF972"/>
    <mergeCell ref="AG972:AH972"/>
    <mergeCell ref="AI972:AJ972"/>
    <mergeCell ref="AK972:AL972"/>
    <mergeCell ref="AM972:AN972"/>
    <mergeCell ref="AO972:AP972"/>
    <mergeCell ref="AQ972:AR972"/>
    <mergeCell ref="AS972:AT972"/>
    <mergeCell ref="AU972:AV972"/>
    <mergeCell ref="AW972:AX972"/>
    <mergeCell ref="AY972:AZ972"/>
    <mergeCell ref="BA972:BB972"/>
    <mergeCell ref="BC972:BD972"/>
    <mergeCell ref="BE972:BF972"/>
    <mergeCell ref="BG972:BH972"/>
    <mergeCell ref="BI972:BJ972"/>
    <mergeCell ref="BK972:BL972"/>
    <mergeCell ref="BA974:BB974"/>
    <mergeCell ref="BC974:BD974"/>
    <mergeCell ref="BE974:BF974"/>
    <mergeCell ref="BG974:BH974"/>
    <mergeCell ref="BI974:BJ974"/>
    <mergeCell ref="BK974:BL974"/>
    <mergeCell ref="BM974:BN974"/>
    <mergeCell ref="BO974:BQ974"/>
    <mergeCell ref="BS974:BT974"/>
    <mergeCell ref="BU974:CA974"/>
    <mergeCell ref="CB974:CH974"/>
    <mergeCell ref="B975:C975"/>
    <mergeCell ref="D975:F975"/>
    <mergeCell ref="G975:H975"/>
    <mergeCell ref="K975:L975"/>
    <mergeCell ref="M975:N975"/>
    <mergeCell ref="O975:P975"/>
    <mergeCell ref="Q975:R975"/>
    <mergeCell ref="S975:T975"/>
    <mergeCell ref="U975:V975"/>
    <mergeCell ref="W975:X975"/>
    <mergeCell ref="Y975:Z975"/>
    <mergeCell ref="AA975:AB975"/>
    <mergeCell ref="AC975:AD975"/>
    <mergeCell ref="AE975:AF975"/>
    <mergeCell ref="AG975:AH975"/>
    <mergeCell ref="AI975:AJ975"/>
    <mergeCell ref="AK975:AL975"/>
    <mergeCell ref="AM975:AN975"/>
    <mergeCell ref="AO975:AP975"/>
    <mergeCell ref="AQ975:AR975"/>
    <mergeCell ref="AS975:AT975"/>
    <mergeCell ref="BG973:BH973"/>
    <mergeCell ref="BI973:BJ973"/>
    <mergeCell ref="BK973:BL973"/>
    <mergeCell ref="BM973:BN973"/>
    <mergeCell ref="BO973:BQ973"/>
    <mergeCell ref="BS973:BT973"/>
    <mergeCell ref="BU973:CA973"/>
    <mergeCell ref="CB973:CH973"/>
    <mergeCell ref="B974:C974"/>
    <mergeCell ref="D974:F974"/>
    <mergeCell ref="G974:H974"/>
    <mergeCell ref="K974:L974"/>
    <mergeCell ref="M974:N974"/>
    <mergeCell ref="O974:P974"/>
    <mergeCell ref="Q974:R974"/>
    <mergeCell ref="S974:T974"/>
    <mergeCell ref="U974:V974"/>
    <mergeCell ref="W974:X974"/>
    <mergeCell ref="Y974:Z974"/>
    <mergeCell ref="AA974:AB974"/>
    <mergeCell ref="AC974:AD974"/>
    <mergeCell ref="AE974:AF974"/>
    <mergeCell ref="AG974:AH974"/>
    <mergeCell ref="AI974:AJ974"/>
    <mergeCell ref="AK974:AL974"/>
    <mergeCell ref="AM974:AN974"/>
    <mergeCell ref="AO974:AP974"/>
    <mergeCell ref="AQ974:AR974"/>
    <mergeCell ref="AS974:AT974"/>
    <mergeCell ref="AU974:AV974"/>
    <mergeCell ref="AW974:AX974"/>
    <mergeCell ref="AY974:AZ974"/>
    <mergeCell ref="AO976:AP976"/>
    <mergeCell ref="AQ976:AR976"/>
    <mergeCell ref="AS976:AT976"/>
    <mergeCell ref="AU976:AV976"/>
    <mergeCell ref="AW976:AX976"/>
    <mergeCell ref="AY976:AZ976"/>
    <mergeCell ref="BA976:BB976"/>
    <mergeCell ref="BC976:BD976"/>
    <mergeCell ref="BE976:BF976"/>
    <mergeCell ref="BG976:BH976"/>
    <mergeCell ref="BI976:BJ976"/>
    <mergeCell ref="BK976:BL976"/>
    <mergeCell ref="BM976:BN976"/>
    <mergeCell ref="BO976:BQ976"/>
    <mergeCell ref="BS976:BT976"/>
    <mergeCell ref="BU976:CA976"/>
    <mergeCell ref="CB976:CH976"/>
    <mergeCell ref="AU975:AV975"/>
    <mergeCell ref="AW975:AX975"/>
    <mergeCell ref="AY975:AZ975"/>
    <mergeCell ref="BA975:BB975"/>
    <mergeCell ref="BC975:BD975"/>
    <mergeCell ref="BE975:BF975"/>
    <mergeCell ref="BG975:BH975"/>
    <mergeCell ref="BI975:BJ975"/>
    <mergeCell ref="BK975:BL975"/>
    <mergeCell ref="BM975:BN975"/>
    <mergeCell ref="BO975:BQ975"/>
    <mergeCell ref="BS975:BT975"/>
    <mergeCell ref="BU975:CA975"/>
    <mergeCell ref="CB975:CH975"/>
    <mergeCell ref="B976:C976"/>
    <mergeCell ref="D976:F976"/>
    <mergeCell ref="G976:H976"/>
    <mergeCell ref="K976:L976"/>
    <mergeCell ref="M976:N976"/>
    <mergeCell ref="O976:P976"/>
    <mergeCell ref="Q976:R976"/>
    <mergeCell ref="S976:T976"/>
    <mergeCell ref="U976:V976"/>
    <mergeCell ref="W976:X976"/>
    <mergeCell ref="Y976:Z976"/>
    <mergeCell ref="AA976:AB976"/>
    <mergeCell ref="AC976:AD976"/>
    <mergeCell ref="AE976:AF976"/>
    <mergeCell ref="AG976:AH976"/>
    <mergeCell ref="AI976:AJ976"/>
    <mergeCell ref="AK976:AL976"/>
    <mergeCell ref="AM976:AN976"/>
    <mergeCell ref="AM977:AN977"/>
    <mergeCell ref="AO977:AP977"/>
    <mergeCell ref="AQ977:AR977"/>
    <mergeCell ref="AS977:AT977"/>
    <mergeCell ref="AU977:AV977"/>
    <mergeCell ref="AW977:AX977"/>
    <mergeCell ref="AY977:AZ977"/>
    <mergeCell ref="BA977:BB977"/>
    <mergeCell ref="BC977:BD977"/>
    <mergeCell ref="BE977:BF977"/>
    <mergeCell ref="BG977:BH977"/>
    <mergeCell ref="BI977:BJ977"/>
    <mergeCell ref="BK977:BL977"/>
    <mergeCell ref="BM977:BN977"/>
    <mergeCell ref="BO977:BQ977"/>
    <mergeCell ref="BS977:BT977"/>
    <mergeCell ref="BU977:CA977"/>
    <mergeCell ref="B977:C977"/>
    <mergeCell ref="D977:F977"/>
    <mergeCell ref="G977:H977"/>
    <mergeCell ref="K977:L977"/>
    <mergeCell ref="M977:N977"/>
    <mergeCell ref="O977:P977"/>
    <mergeCell ref="Q977:R977"/>
    <mergeCell ref="S977:T977"/>
    <mergeCell ref="U977:V977"/>
    <mergeCell ref="W977:X977"/>
    <mergeCell ref="Y977:Z977"/>
    <mergeCell ref="AA977:AB977"/>
    <mergeCell ref="AC977:AD977"/>
    <mergeCell ref="AE977:AF977"/>
    <mergeCell ref="AG977:AH977"/>
    <mergeCell ref="AI977:AJ977"/>
    <mergeCell ref="AK977:AL977"/>
    <mergeCell ref="BO978:BQ978"/>
    <mergeCell ref="BS978:BT978"/>
    <mergeCell ref="BU978:CA978"/>
    <mergeCell ref="CB978:CH978"/>
    <mergeCell ref="B979:C979"/>
    <mergeCell ref="D979:F979"/>
    <mergeCell ref="G979:H979"/>
    <mergeCell ref="K979:L979"/>
    <mergeCell ref="M979:N979"/>
    <mergeCell ref="O979:P979"/>
    <mergeCell ref="Q979:R979"/>
    <mergeCell ref="S979:T979"/>
    <mergeCell ref="U979:V979"/>
    <mergeCell ref="W979:X979"/>
    <mergeCell ref="Y979:Z979"/>
    <mergeCell ref="AA979:AB979"/>
    <mergeCell ref="AC979:AD979"/>
    <mergeCell ref="AE979:AF979"/>
    <mergeCell ref="AG979:AH979"/>
    <mergeCell ref="AI979:AJ979"/>
    <mergeCell ref="AK979:AL979"/>
    <mergeCell ref="AM979:AN979"/>
    <mergeCell ref="AO979:AP979"/>
    <mergeCell ref="AQ979:AR979"/>
    <mergeCell ref="AS979:AT979"/>
    <mergeCell ref="AU979:AV979"/>
    <mergeCell ref="AW979:AX979"/>
    <mergeCell ref="AY979:AZ979"/>
    <mergeCell ref="BA979:BB979"/>
    <mergeCell ref="BC979:BD979"/>
    <mergeCell ref="BE979:BF979"/>
    <mergeCell ref="BG979:BH979"/>
    <mergeCell ref="CB977:CH977"/>
    <mergeCell ref="B978:C978"/>
    <mergeCell ref="D978:F978"/>
    <mergeCell ref="G978:H978"/>
    <mergeCell ref="K978:L978"/>
    <mergeCell ref="M978:N978"/>
    <mergeCell ref="O978:P978"/>
    <mergeCell ref="Q978:R978"/>
    <mergeCell ref="S978:T978"/>
    <mergeCell ref="U978:V978"/>
    <mergeCell ref="W978:X978"/>
    <mergeCell ref="Y978:Z978"/>
    <mergeCell ref="AA978:AB978"/>
    <mergeCell ref="AC978:AD978"/>
    <mergeCell ref="AE978:AF978"/>
    <mergeCell ref="AG978:AH978"/>
    <mergeCell ref="AI978:AJ978"/>
    <mergeCell ref="AK978:AL978"/>
    <mergeCell ref="AM978:AN978"/>
    <mergeCell ref="AO978:AP978"/>
    <mergeCell ref="AQ978:AR978"/>
    <mergeCell ref="AS978:AT978"/>
    <mergeCell ref="AU978:AV978"/>
    <mergeCell ref="AW978:AX978"/>
    <mergeCell ref="AY978:AZ978"/>
    <mergeCell ref="BA978:BB978"/>
    <mergeCell ref="BC978:BD978"/>
    <mergeCell ref="BE978:BF978"/>
    <mergeCell ref="BG978:BH978"/>
    <mergeCell ref="BI978:BJ978"/>
    <mergeCell ref="BK978:BL978"/>
    <mergeCell ref="BM978:BN978"/>
    <mergeCell ref="BC980:BD980"/>
    <mergeCell ref="BE980:BF980"/>
    <mergeCell ref="BG980:BH980"/>
    <mergeCell ref="BI980:BJ980"/>
    <mergeCell ref="BK980:BL980"/>
    <mergeCell ref="BM980:BN980"/>
    <mergeCell ref="BO980:BQ980"/>
    <mergeCell ref="BS980:BT980"/>
    <mergeCell ref="BU980:CA980"/>
    <mergeCell ref="CB980:CH980"/>
    <mergeCell ref="B981:C981"/>
    <mergeCell ref="D981:F981"/>
    <mergeCell ref="G981:H981"/>
    <mergeCell ref="K981:L981"/>
    <mergeCell ref="M981:N981"/>
    <mergeCell ref="O981:P981"/>
    <mergeCell ref="Q981:R981"/>
    <mergeCell ref="S981:T981"/>
    <mergeCell ref="U981:V981"/>
    <mergeCell ref="W981:X981"/>
    <mergeCell ref="Y981:Z981"/>
    <mergeCell ref="AA981:AB981"/>
    <mergeCell ref="AC981:AD981"/>
    <mergeCell ref="AE981:AF981"/>
    <mergeCell ref="AG981:AH981"/>
    <mergeCell ref="AI981:AJ981"/>
    <mergeCell ref="AK981:AL981"/>
    <mergeCell ref="AM981:AN981"/>
    <mergeCell ref="AO981:AP981"/>
    <mergeCell ref="AQ981:AR981"/>
    <mergeCell ref="AS981:AT981"/>
    <mergeCell ref="AU981:AV981"/>
    <mergeCell ref="BI979:BJ979"/>
    <mergeCell ref="BK979:BL979"/>
    <mergeCell ref="BM979:BN979"/>
    <mergeCell ref="BO979:BQ979"/>
    <mergeCell ref="BS979:BT979"/>
    <mergeCell ref="BU979:CA979"/>
    <mergeCell ref="CB979:CH979"/>
    <mergeCell ref="B980:C980"/>
    <mergeCell ref="D980:F980"/>
    <mergeCell ref="G980:H980"/>
    <mergeCell ref="K980:L980"/>
    <mergeCell ref="M980:N980"/>
    <mergeCell ref="O980:P980"/>
    <mergeCell ref="Q980:R980"/>
    <mergeCell ref="S980:T980"/>
    <mergeCell ref="U980:V980"/>
    <mergeCell ref="W980:X980"/>
    <mergeCell ref="Y980:Z980"/>
    <mergeCell ref="AA980:AB980"/>
    <mergeCell ref="AC980:AD980"/>
    <mergeCell ref="AE980:AF980"/>
    <mergeCell ref="AG980:AH980"/>
    <mergeCell ref="AI980:AJ980"/>
    <mergeCell ref="AK980:AL980"/>
    <mergeCell ref="AM980:AN980"/>
    <mergeCell ref="AO980:AP980"/>
    <mergeCell ref="AQ980:AR980"/>
    <mergeCell ref="AS980:AT980"/>
    <mergeCell ref="AU980:AV980"/>
    <mergeCell ref="AW980:AX980"/>
    <mergeCell ref="AY980:AZ980"/>
    <mergeCell ref="BA980:BB980"/>
    <mergeCell ref="B983:C983"/>
    <mergeCell ref="D983:F983"/>
    <mergeCell ref="G983:H983"/>
    <mergeCell ref="K983:L983"/>
    <mergeCell ref="M983:N983"/>
    <mergeCell ref="O983:P983"/>
    <mergeCell ref="Q983:R983"/>
    <mergeCell ref="S983:T983"/>
    <mergeCell ref="U983:V983"/>
    <mergeCell ref="W983:X983"/>
    <mergeCell ref="Y983:Z983"/>
    <mergeCell ref="AA983:AB983"/>
    <mergeCell ref="AC983:AD983"/>
    <mergeCell ref="AE983:AF983"/>
    <mergeCell ref="AG983:AH983"/>
    <mergeCell ref="AI983:AJ983"/>
    <mergeCell ref="AW981:AX981"/>
    <mergeCell ref="AY981:AZ981"/>
    <mergeCell ref="BA981:BB981"/>
    <mergeCell ref="BC981:BD981"/>
    <mergeCell ref="BE981:BF981"/>
    <mergeCell ref="BG981:BH981"/>
    <mergeCell ref="BI981:BJ981"/>
    <mergeCell ref="BK981:BL981"/>
    <mergeCell ref="BM981:BN981"/>
    <mergeCell ref="BO981:BQ981"/>
    <mergeCell ref="BS981:BT981"/>
    <mergeCell ref="BU981:CA981"/>
    <mergeCell ref="CB981:CH981"/>
    <mergeCell ref="B982:C982"/>
    <mergeCell ref="D982:F982"/>
    <mergeCell ref="G982:H982"/>
    <mergeCell ref="K982:L982"/>
    <mergeCell ref="M982:N982"/>
    <mergeCell ref="O982:P982"/>
    <mergeCell ref="Q982:R982"/>
    <mergeCell ref="S982:T982"/>
    <mergeCell ref="U982:V982"/>
    <mergeCell ref="W982:X982"/>
    <mergeCell ref="Y982:Z982"/>
    <mergeCell ref="AA982:AB982"/>
    <mergeCell ref="AC982:AD982"/>
    <mergeCell ref="AE982:AF982"/>
    <mergeCell ref="AG982:AH982"/>
    <mergeCell ref="AI982:AJ982"/>
    <mergeCell ref="AK982:AL982"/>
    <mergeCell ref="AM982:AN982"/>
    <mergeCell ref="AO982:AP982"/>
    <mergeCell ref="AK983:AL983"/>
    <mergeCell ref="AM983:AN983"/>
    <mergeCell ref="AO983:AP983"/>
    <mergeCell ref="AQ983:AR983"/>
    <mergeCell ref="AS983:AT983"/>
    <mergeCell ref="AU983:AV983"/>
    <mergeCell ref="AW983:AX983"/>
    <mergeCell ref="AY983:AZ983"/>
    <mergeCell ref="BA983:BB983"/>
    <mergeCell ref="BC983:BD983"/>
    <mergeCell ref="BE983:BF983"/>
    <mergeCell ref="BG983:BH983"/>
    <mergeCell ref="BI983:BJ983"/>
    <mergeCell ref="BK983:BL983"/>
    <mergeCell ref="BM983:BN983"/>
    <mergeCell ref="BO983:BQ983"/>
    <mergeCell ref="BS983:BT983"/>
    <mergeCell ref="AQ982:AR982"/>
    <mergeCell ref="AS982:AT982"/>
    <mergeCell ref="AU982:AV982"/>
    <mergeCell ref="AW982:AX982"/>
    <mergeCell ref="AY982:AZ982"/>
    <mergeCell ref="BA982:BB982"/>
    <mergeCell ref="BC982:BD982"/>
    <mergeCell ref="BE982:BF982"/>
    <mergeCell ref="BG982:BH982"/>
    <mergeCell ref="BI982:BJ982"/>
    <mergeCell ref="BK982:BL982"/>
    <mergeCell ref="BM982:BN982"/>
    <mergeCell ref="BO982:BQ982"/>
    <mergeCell ref="BS982:BT982"/>
    <mergeCell ref="BU982:CA982"/>
    <mergeCell ref="CB982:CH982"/>
    <mergeCell ref="BM984:BN984"/>
    <mergeCell ref="BO984:BQ984"/>
    <mergeCell ref="BS984:BT984"/>
    <mergeCell ref="BU984:CA984"/>
    <mergeCell ref="CB984:CH984"/>
    <mergeCell ref="B985:C985"/>
    <mergeCell ref="D985:F985"/>
    <mergeCell ref="G985:H985"/>
    <mergeCell ref="K985:L985"/>
    <mergeCell ref="M985:N985"/>
    <mergeCell ref="O985:P985"/>
    <mergeCell ref="Q985:R985"/>
    <mergeCell ref="S985:T985"/>
    <mergeCell ref="U985:V985"/>
    <mergeCell ref="W985:X985"/>
    <mergeCell ref="Y985:Z985"/>
    <mergeCell ref="AA985:AB985"/>
    <mergeCell ref="AC985:AD985"/>
    <mergeCell ref="AE985:AF985"/>
    <mergeCell ref="AG985:AH985"/>
    <mergeCell ref="AI985:AJ985"/>
    <mergeCell ref="AK985:AL985"/>
    <mergeCell ref="AM985:AN985"/>
    <mergeCell ref="AO985:AP985"/>
    <mergeCell ref="AQ985:AR985"/>
    <mergeCell ref="AS985:AT985"/>
    <mergeCell ref="AU985:AV985"/>
    <mergeCell ref="AW985:AX985"/>
    <mergeCell ref="AY985:AZ985"/>
    <mergeCell ref="BA985:BB985"/>
    <mergeCell ref="BC985:BD985"/>
    <mergeCell ref="BE985:BF985"/>
    <mergeCell ref="BU983:CA983"/>
    <mergeCell ref="CB983:CH983"/>
    <mergeCell ref="B984:C984"/>
    <mergeCell ref="D984:F984"/>
    <mergeCell ref="G984:H984"/>
    <mergeCell ref="K984:L984"/>
    <mergeCell ref="M984:N984"/>
    <mergeCell ref="O984:P984"/>
    <mergeCell ref="Q984:R984"/>
    <mergeCell ref="S984:T984"/>
    <mergeCell ref="U984:V984"/>
    <mergeCell ref="W984:X984"/>
    <mergeCell ref="Y984:Z984"/>
    <mergeCell ref="AA984:AB984"/>
    <mergeCell ref="AC984:AD984"/>
    <mergeCell ref="AE984:AF984"/>
    <mergeCell ref="AG984:AH984"/>
    <mergeCell ref="AI984:AJ984"/>
    <mergeCell ref="AK984:AL984"/>
    <mergeCell ref="AM984:AN984"/>
    <mergeCell ref="AO984:AP984"/>
    <mergeCell ref="AQ984:AR984"/>
    <mergeCell ref="AS984:AT984"/>
    <mergeCell ref="AU984:AV984"/>
    <mergeCell ref="AW984:AX984"/>
    <mergeCell ref="AY984:AZ984"/>
    <mergeCell ref="BA984:BB984"/>
    <mergeCell ref="BC984:BD984"/>
    <mergeCell ref="BE984:BF984"/>
    <mergeCell ref="BG984:BH984"/>
    <mergeCell ref="BI984:BJ984"/>
    <mergeCell ref="BK984:BL984"/>
    <mergeCell ref="BA986:BB986"/>
    <mergeCell ref="BC986:BD986"/>
    <mergeCell ref="BE986:BF986"/>
    <mergeCell ref="BG986:BH986"/>
    <mergeCell ref="BI986:BJ986"/>
    <mergeCell ref="BK986:BL986"/>
    <mergeCell ref="BM986:BN986"/>
    <mergeCell ref="BO986:BQ986"/>
    <mergeCell ref="BS986:BT986"/>
    <mergeCell ref="BU986:CA986"/>
    <mergeCell ref="CB986:CH986"/>
    <mergeCell ref="B987:C987"/>
    <mergeCell ref="D987:F987"/>
    <mergeCell ref="G987:H987"/>
    <mergeCell ref="K987:L987"/>
    <mergeCell ref="M987:N987"/>
    <mergeCell ref="O987:P987"/>
    <mergeCell ref="Q987:R987"/>
    <mergeCell ref="S987:T987"/>
    <mergeCell ref="U987:V987"/>
    <mergeCell ref="W987:X987"/>
    <mergeCell ref="Y987:Z987"/>
    <mergeCell ref="AA987:AB987"/>
    <mergeCell ref="AC987:AD987"/>
    <mergeCell ref="AE987:AF987"/>
    <mergeCell ref="AG987:AH987"/>
    <mergeCell ref="AI987:AJ987"/>
    <mergeCell ref="AK987:AL987"/>
    <mergeCell ref="AM987:AN987"/>
    <mergeCell ref="AO987:AP987"/>
    <mergeCell ref="AQ987:AR987"/>
    <mergeCell ref="AS987:AT987"/>
    <mergeCell ref="BG985:BH985"/>
    <mergeCell ref="BI985:BJ985"/>
    <mergeCell ref="BK985:BL985"/>
    <mergeCell ref="BM985:BN985"/>
    <mergeCell ref="BO985:BQ985"/>
    <mergeCell ref="BS985:BT985"/>
    <mergeCell ref="BU985:CA985"/>
    <mergeCell ref="CB985:CH985"/>
    <mergeCell ref="B986:C986"/>
    <mergeCell ref="D986:F986"/>
    <mergeCell ref="G986:H986"/>
    <mergeCell ref="K986:L986"/>
    <mergeCell ref="M986:N986"/>
    <mergeCell ref="O986:P986"/>
    <mergeCell ref="Q986:R986"/>
    <mergeCell ref="S986:T986"/>
    <mergeCell ref="U986:V986"/>
    <mergeCell ref="W986:X986"/>
    <mergeCell ref="Y986:Z986"/>
    <mergeCell ref="AA986:AB986"/>
    <mergeCell ref="AC986:AD986"/>
    <mergeCell ref="AE986:AF986"/>
    <mergeCell ref="AG986:AH986"/>
    <mergeCell ref="AI986:AJ986"/>
    <mergeCell ref="AK986:AL986"/>
    <mergeCell ref="AM986:AN986"/>
    <mergeCell ref="AO986:AP986"/>
    <mergeCell ref="AQ986:AR986"/>
    <mergeCell ref="AS986:AT986"/>
    <mergeCell ref="AU986:AV986"/>
    <mergeCell ref="AW986:AX986"/>
    <mergeCell ref="AY986:AZ986"/>
    <mergeCell ref="AO988:AP988"/>
    <mergeCell ref="AQ988:AR988"/>
    <mergeCell ref="AS988:AT988"/>
    <mergeCell ref="AU988:AV988"/>
    <mergeCell ref="AW988:AX988"/>
    <mergeCell ref="AY988:AZ988"/>
    <mergeCell ref="BA988:BB988"/>
    <mergeCell ref="BC988:BD988"/>
    <mergeCell ref="BE988:BF988"/>
    <mergeCell ref="BG988:BH988"/>
    <mergeCell ref="BI988:BJ988"/>
    <mergeCell ref="BK988:BL988"/>
    <mergeCell ref="BM988:BN988"/>
    <mergeCell ref="BO988:BQ988"/>
    <mergeCell ref="BS988:BT988"/>
    <mergeCell ref="BU988:CA988"/>
    <mergeCell ref="CB988:CH988"/>
    <mergeCell ref="AU987:AV987"/>
    <mergeCell ref="AW987:AX987"/>
    <mergeCell ref="AY987:AZ987"/>
    <mergeCell ref="BA987:BB987"/>
    <mergeCell ref="BC987:BD987"/>
    <mergeCell ref="BE987:BF987"/>
    <mergeCell ref="BG987:BH987"/>
    <mergeCell ref="BI987:BJ987"/>
    <mergeCell ref="BK987:BL987"/>
    <mergeCell ref="BM987:BN987"/>
    <mergeCell ref="BO987:BQ987"/>
    <mergeCell ref="BS987:BT987"/>
    <mergeCell ref="BU987:CA987"/>
    <mergeCell ref="CB987:CH987"/>
    <mergeCell ref="B988:C988"/>
    <mergeCell ref="D988:F988"/>
    <mergeCell ref="G988:H988"/>
    <mergeCell ref="K988:L988"/>
    <mergeCell ref="M988:N988"/>
    <mergeCell ref="O988:P988"/>
    <mergeCell ref="Q988:R988"/>
    <mergeCell ref="S988:T988"/>
    <mergeCell ref="U988:V988"/>
    <mergeCell ref="W988:X988"/>
    <mergeCell ref="Y988:Z988"/>
    <mergeCell ref="AA988:AB988"/>
    <mergeCell ref="AC988:AD988"/>
    <mergeCell ref="AE988:AF988"/>
    <mergeCell ref="AG988:AH988"/>
    <mergeCell ref="AI988:AJ988"/>
    <mergeCell ref="AK988:AL988"/>
    <mergeCell ref="AM988:AN988"/>
    <mergeCell ref="AM989:AN989"/>
    <mergeCell ref="AO989:AP989"/>
    <mergeCell ref="AQ989:AR989"/>
    <mergeCell ref="AS989:AT989"/>
    <mergeCell ref="AU989:AV989"/>
    <mergeCell ref="AW989:AX989"/>
    <mergeCell ref="AY989:AZ989"/>
    <mergeCell ref="BA989:BB989"/>
    <mergeCell ref="BC989:BD989"/>
    <mergeCell ref="BE989:BF989"/>
    <mergeCell ref="BG989:BH989"/>
    <mergeCell ref="BI989:BJ989"/>
    <mergeCell ref="BK989:BL989"/>
    <mergeCell ref="BM989:BN989"/>
    <mergeCell ref="BO989:BQ989"/>
    <mergeCell ref="BS989:BT989"/>
    <mergeCell ref="BU989:CA989"/>
    <mergeCell ref="B989:C989"/>
    <mergeCell ref="D989:F989"/>
    <mergeCell ref="G989:H989"/>
    <mergeCell ref="K989:L989"/>
    <mergeCell ref="M989:N989"/>
    <mergeCell ref="O989:P989"/>
    <mergeCell ref="Q989:R989"/>
    <mergeCell ref="S989:T989"/>
    <mergeCell ref="U989:V989"/>
    <mergeCell ref="W989:X989"/>
    <mergeCell ref="Y989:Z989"/>
    <mergeCell ref="AA989:AB989"/>
    <mergeCell ref="AC989:AD989"/>
    <mergeCell ref="AE989:AF989"/>
    <mergeCell ref="AG989:AH989"/>
    <mergeCell ref="AI989:AJ989"/>
    <mergeCell ref="AK989:AL989"/>
    <mergeCell ref="BO990:BQ990"/>
    <mergeCell ref="BS990:BT990"/>
    <mergeCell ref="BU990:CA990"/>
    <mergeCell ref="CB990:CH990"/>
    <mergeCell ref="B991:C991"/>
    <mergeCell ref="D991:F991"/>
    <mergeCell ref="G991:H991"/>
    <mergeCell ref="K991:L991"/>
    <mergeCell ref="M991:N991"/>
    <mergeCell ref="O991:P991"/>
    <mergeCell ref="Q991:R991"/>
    <mergeCell ref="S991:T991"/>
    <mergeCell ref="U991:V991"/>
    <mergeCell ref="W991:X991"/>
    <mergeCell ref="Y991:Z991"/>
    <mergeCell ref="AA991:AB991"/>
    <mergeCell ref="AC991:AD991"/>
    <mergeCell ref="AE991:AF991"/>
    <mergeCell ref="AG991:AH991"/>
    <mergeCell ref="AI991:AJ991"/>
    <mergeCell ref="AK991:AL991"/>
    <mergeCell ref="AM991:AN991"/>
    <mergeCell ref="AO991:AP991"/>
    <mergeCell ref="AQ991:AR991"/>
    <mergeCell ref="AS991:AT991"/>
    <mergeCell ref="AU991:AV991"/>
    <mergeCell ref="AW991:AX991"/>
    <mergeCell ref="AY991:AZ991"/>
    <mergeCell ref="BA991:BB991"/>
    <mergeCell ref="BC991:BD991"/>
    <mergeCell ref="BE991:BF991"/>
    <mergeCell ref="BG991:BH991"/>
    <mergeCell ref="CB989:CH989"/>
    <mergeCell ref="B990:C990"/>
    <mergeCell ref="D990:F990"/>
    <mergeCell ref="G990:H990"/>
    <mergeCell ref="K990:L990"/>
    <mergeCell ref="M990:N990"/>
    <mergeCell ref="O990:P990"/>
    <mergeCell ref="Q990:R990"/>
    <mergeCell ref="S990:T990"/>
    <mergeCell ref="U990:V990"/>
    <mergeCell ref="W990:X990"/>
    <mergeCell ref="Y990:Z990"/>
    <mergeCell ref="AA990:AB990"/>
    <mergeCell ref="AC990:AD990"/>
    <mergeCell ref="AE990:AF990"/>
    <mergeCell ref="AG990:AH990"/>
    <mergeCell ref="AI990:AJ990"/>
    <mergeCell ref="AK990:AL990"/>
    <mergeCell ref="AM990:AN990"/>
    <mergeCell ref="AO990:AP990"/>
    <mergeCell ref="AQ990:AR990"/>
    <mergeCell ref="AS990:AT990"/>
    <mergeCell ref="AU990:AV990"/>
    <mergeCell ref="AW990:AX990"/>
    <mergeCell ref="AY990:AZ990"/>
    <mergeCell ref="BA990:BB990"/>
    <mergeCell ref="BC990:BD990"/>
    <mergeCell ref="BE990:BF990"/>
    <mergeCell ref="BG990:BH990"/>
    <mergeCell ref="BI990:BJ990"/>
    <mergeCell ref="BK990:BL990"/>
    <mergeCell ref="BM990:BN990"/>
    <mergeCell ref="BC992:BD992"/>
    <mergeCell ref="BE992:BF992"/>
    <mergeCell ref="BG992:BH992"/>
    <mergeCell ref="BI992:BJ992"/>
    <mergeCell ref="BK992:BL992"/>
    <mergeCell ref="BM992:BN992"/>
    <mergeCell ref="BO992:BQ992"/>
    <mergeCell ref="BS992:BT992"/>
    <mergeCell ref="BU992:CA992"/>
    <mergeCell ref="CB992:CH992"/>
    <mergeCell ref="B993:C993"/>
    <mergeCell ref="D993:F993"/>
    <mergeCell ref="G993:H993"/>
    <mergeCell ref="K993:L993"/>
    <mergeCell ref="M993:N993"/>
    <mergeCell ref="O993:P993"/>
    <mergeCell ref="Q993:R993"/>
    <mergeCell ref="S993:T993"/>
    <mergeCell ref="U993:V993"/>
    <mergeCell ref="W993:X993"/>
    <mergeCell ref="Y993:Z993"/>
    <mergeCell ref="AA993:AB993"/>
    <mergeCell ref="AC993:AD993"/>
    <mergeCell ref="AE993:AF993"/>
    <mergeCell ref="AG993:AH993"/>
    <mergeCell ref="AI993:AJ993"/>
    <mergeCell ref="AK993:AL993"/>
    <mergeCell ref="AM993:AN993"/>
    <mergeCell ref="AO993:AP993"/>
    <mergeCell ref="AQ993:AR993"/>
    <mergeCell ref="AS993:AT993"/>
    <mergeCell ref="AU993:AV993"/>
    <mergeCell ref="BI991:BJ991"/>
    <mergeCell ref="BK991:BL991"/>
    <mergeCell ref="BM991:BN991"/>
    <mergeCell ref="BO991:BQ991"/>
    <mergeCell ref="BS991:BT991"/>
    <mergeCell ref="BU991:CA991"/>
    <mergeCell ref="CB991:CH991"/>
    <mergeCell ref="B992:C992"/>
    <mergeCell ref="D992:F992"/>
    <mergeCell ref="G992:H992"/>
    <mergeCell ref="K992:L992"/>
    <mergeCell ref="M992:N992"/>
    <mergeCell ref="O992:P992"/>
    <mergeCell ref="Q992:R992"/>
    <mergeCell ref="S992:T992"/>
    <mergeCell ref="U992:V992"/>
    <mergeCell ref="W992:X992"/>
    <mergeCell ref="Y992:Z992"/>
    <mergeCell ref="AA992:AB992"/>
    <mergeCell ref="AC992:AD992"/>
    <mergeCell ref="AE992:AF992"/>
    <mergeCell ref="AG992:AH992"/>
    <mergeCell ref="AI992:AJ992"/>
    <mergeCell ref="AK992:AL992"/>
    <mergeCell ref="AM992:AN992"/>
    <mergeCell ref="AO992:AP992"/>
    <mergeCell ref="AQ992:AR992"/>
    <mergeCell ref="AS992:AT992"/>
    <mergeCell ref="AU992:AV992"/>
    <mergeCell ref="AW992:AX992"/>
    <mergeCell ref="AY992:AZ992"/>
    <mergeCell ref="BA992:BB992"/>
    <mergeCell ref="B995:C995"/>
    <mergeCell ref="D995:F995"/>
    <mergeCell ref="G995:H995"/>
    <mergeCell ref="K995:L995"/>
    <mergeCell ref="M995:N995"/>
    <mergeCell ref="O995:P995"/>
    <mergeCell ref="Q995:R995"/>
    <mergeCell ref="S995:T995"/>
    <mergeCell ref="U995:V995"/>
    <mergeCell ref="W995:X995"/>
    <mergeCell ref="Y995:Z995"/>
    <mergeCell ref="AA995:AB995"/>
    <mergeCell ref="AC995:AD995"/>
    <mergeCell ref="AE995:AF995"/>
    <mergeCell ref="AG995:AH995"/>
    <mergeCell ref="AI995:AJ995"/>
    <mergeCell ref="AW993:AX993"/>
    <mergeCell ref="AY993:AZ993"/>
    <mergeCell ref="BA993:BB993"/>
    <mergeCell ref="BC993:BD993"/>
    <mergeCell ref="BE993:BF993"/>
    <mergeCell ref="BG993:BH993"/>
    <mergeCell ref="BI993:BJ993"/>
    <mergeCell ref="BK993:BL993"/>
    <mergeCell ref="BM993:BN993"/>
    <mergeCell ref="BO993:BQ993"/>
    <mergeCell ref="BS993:BT993"/>
    <mergeCell ref="BU993:CA993"/>
    <mergeCell ref="CB993:CH993"/>
    <mergeCell ref="B994:C994"/>
    <mergeCell ref="D994:F994"/>
    <mergeCell ref="G994:H994"/>
    <mergeCell ref="K994:L994"/>
    <mergeCell ref="M994:N994"/>
    <mergeCell ref="O994:P994"/>
    <mergeCell ref="Q994:R994"/>
    <mergeCell ref="S994:T994"/>
    <mergeCell ref="U994:V994"/>
    <mergeCell ref="W994:X994"/>
    <mergeCell ref="Y994:Z994"/>
    <mergeCell ref="AA994:AB994"/>
    <mergeCell ref="AC994:AD994"/>
    <mergeCell ref="AE994:AF994"/>
    <mergeCell ref="AG994:AH994"/>
    <mergeCell ref="AI994:AJ994"/>
    <mergeCell ref="AK994:AL994"/>
    <mergeCell ref="AM994:AN994"/>
    <mergeCell ref="AO994:AP994"/>
    <mergeCell ref="AK995:AL995"/>
    <mergeCell ref="AM995:AN995"/>
    <mergeCell ref="AO995:AP995"/>
    <mergeCell ref="AQ995:AR995"/>
    <mergeCell ref="AS995:AT995"/>
    <mergeCell ref="AU995:AV995"/>
    <mergeCell ref="AW995:AX995"/>
    <mergeCell ref="AY995:AZ995"/>
    <mergeCell ref="BA995:BB995"/>
    <mergeCell ref="BC995:BD995"/>
    <mergeCell ref="BE995:BF995"/>
    <mergeCell ref="BG995:BH995"/>
    <mergeCell ref="BI995:BJ995"/>
    <mergeCell ref="BK995:BL995"/>
    <mergeCell ref="BM995:BN995"/>
    <mergeCell ref="BO995:BQ995"/>
    <mergeCell ref="BS995:BT995"/>
    <mergeCell ref="AQ994:AR994"/>
    <mergeCell ref="AS994:AT994"/>
    <mergeCell ref="AU994:AV994"/>
    <mergeCell ref="AW994:AX994"/>
    <mergeCell ref="AY994:AZ994"/>
    <mergeCell ref="BA994:BB994"/>
    <mergeCell ref="BC994:BD994"/>
    <mergeCell ref="BE994:BF994"/>
    <mergeCell ref="BG994:BH994"/>
    <mergeCell ref="BI994:BJ994"/>
    <mergeCell ref="BK994:BL994"/>
    <mergeCell ref="BM994:BN994"/>
    <mergeCell ref="BO994:BQ994"/>
    <mergeCell ref="BS994:BT994"/>
    <mergeCell ref="BU994:CA994"/>
    <mergeCell ref="CB994:CH994"/>
    <mergeCell ref="BM996:BN996"/>
    <mergeCell ref="BO996:BQ996"/>
    <mergeCell ref="BS996:BT996"/>
    <mergeCell ref="BU996:CA996"/>
    <mergeCell ref="CB996:CH996"/>
    <mergeCell ref="B997:C997"/>
    <mergeCell ref="D997:F997"/>
    <mergeCell ref="G997:H997"/>
    <mergeCell ref="K997:L997"/>
    <mergeCell ref="M997:N997"/>
    <mergeCell ref="O997:P997"/>
    <mergeCell ref="Q997:R997"/>
    <mergeCell ref="S997:T997"/>
    <mergeCell ref="U997:V997"/>
    <mergeCell ref="W997:X997"/>
    <mergeCell ref="Y997:Z997"/>
    <mergeCell ref="AA997:AB997"/>
    <mergeCell ref="AC997:AD997"/>
    <mergeCell ref="AE997:AF997"/>
    <mergeCell ref="AG997:AH997"/>
    <mergeCell ref="AI997:AJ997"/>
    <mergeCell ref="AK997:AL997"/>
    <mergeCell ref="AM997:AN997"/>
    <mergeCell ref="AO997:AP997"/>
    <mergeCell ref="AQ997:AR997"/>
    <mergeCell ref="AS997:AT997"/>
    <mergeCell ref="AU997:AV997"/>
    <mergeCell ref="AW997:AX997"/>
    <mergeCell ref="AY997:AZ997"/>
    <mergeCell ref="BA997:BB997"/>
    <mergeCell ref="BC997:BD997"/>
    <mergeCell ref="BE997:BF997"/>
    <mergeCell ref="BU995:CA995"/>
    <mergeCell ref="CB995:CH995"/>
    <mergeCell ref="B996:C996"/>
    <mergeCell ref="D996:F996"/>
    <mergeCell ref="G996:H996"/>
    <mergeCell ref="K996:L996"/>
    <mergeCell ref="M996:N996"/>
    <mergeCell ref="O996:P996"/>
    <mergeCell ref="Q996:R996"/>
    <mergeCell ref="S996:T996"/>
    <mergeCell ref="U996:V996"/>
    <mergeCell ref="W996:X996"/>
    <mergeCell ref="Y996:Z996"/>
    <mergeCell ref="AA996:AB996"/>
    <mergeCell ref="AC996:AD996"/>
    <mergeCell ref="AE996:AF996"/>
    <mergeCell ref="AG996:AH996"/>
    <mergeCell ref="AI996:AJ996"/>
    <mergeCell ref="AK996:AL996"/>
    <mergeCell ref="AM996:AN996"/>
    <mergeCell ref="AO996:AP996"/>
    <mergeCell ref="AQ996:AR996"/>
    <mergeCell ref="AS996:AT996"/>
    <mergeCell ref="AU996:AV996"/>
    <mergeCell ref="AW996:AX996"/>
    <mergeCell ref="AY996:AZ996"/>
    <mergeCell ref="BA996:BB996"/>
    <mergeCell ref="BC996:BD996"/>
    <mergeCell ref="BE996:BF996"/>
    <mergeCell ref="BG996:BH996"/>
    <mergeCell ref="BI996:BJ996"/>
    <mergeCell ref="BK996:BL996"/>
    <mergeCell ref="BA998:BB998"/>
    <mergeCell ref="BC998:BD998"/>
    <mergeCell ref="BE998:BF998"/>
    <mergeCell ref="BG998:BH998"/>
    <mergeCell ref="BI998:BJ998"/>
    <mergeCell ref="BK998:BL998"/>
    <mergeCell ref="BM998:BN998"/>
    <mergeCell ref="BO998:BQ998"/>
    <mergeCell ref="BS998:BT998"/>
    <mergeCell ref="BU998:CA998"/>
    <mergeCell ref="CB998:CH998"/>
    <mergeCell ref="B999:C999"/>
    <mergeCell ref="D999:F999"/>
    <mergeCell ref="G999:H999"/>
    <mergeCell ref="K999:L999"/>
    <mergeCell ref="M999:N999"/>
    <mergeCell ref="O999:P999"/>
    <mergeCell ref="Q999:R999"/>
    <mergeCell ref="S999:T999"/>
    <mergeCell ref="U999:V999"/>
    <mergeCell ref="W999:X999"/>
    <mergeCell ref="Y999:Z999"/>
    <mergeCell ref="AA999:AB999"/>
    <mergeCell ref="AC999:AD999"/>
    <mergeCell ref="AE999:AF999"/>
    <mergeCell ref="AG999:AH999"/>
    <mergeCell ref="AI999:AJ999"/>
    <mergeCell ref="AK999:AL999"/>
    <mergeCell ref="AM999:AN999"/>
    <mergeCell ref="AO999:AP999"/>
    <mergeCell ref="AQ999:AR999"/>
    <mergeCell ref="AS999:AT999"/>
    <mergeCell ref="BG997:BH997"/>
    <mergeCell ref="BI997:BJ997"/>
    <mergeCell ref="BK997:BL997"/>
    <mergeCell ref="BM997:BN997"/>
    <mergeCell ref="BO997:BQ997"/>
    <mergeCell ref="BS997:BT997"/>
    <mergeCell ref="BU997:CA997"/>
    <mergeCell ref="CB997:CH997"/>
    <mergeCell ref="B998:C998"/>
    <mergeCell ref="D998:F998"/>
    <mergeCell ref="G998:H998"/>
    <mergeCell ref="K998:L998"/>
    <mergeCell ref="M998:N998"/>
    <mergeCell ref="O998:P998"/>
    <mergeCell ref="Q998:R998"/>
    <mergeCell ref="S998:T998"/>
    <mergeCell ref="U998:V998"/>
    <mergeCell ref="W998:X998"/>
    <mergeCell ref="Y998:Z998"/>
    <mergeCell ref="AA998:AB998"/>
    <mergeCell ref="AC998:AD998"/>
    <mergeCell ref="AE998:AF998"/>
    <mergeCell ref="AG998:AH998"/>
    <mergeCell ref="AI998:AJ998"/>
    <mergeCell ref="AK998:AL998"/>
    <mergeCell ref="AM998:AN998"/>
    <mergeCell ref="AO998:AP998"/>
    <mergeCell ref="AQ998:AR998"/>
    <mergeCell ref="AS998:AT998"/>
    <mergeCell ref="AU998:AV998"/>
    <mergeCell ref="AW998:AX998"/>
    <mergeCell ref="AY998:AZ998"/>
    <mergeCell ref="AO1000:AP1000"/>
    <mergeCell ref="AQ1000:AR1000"/>
    <mergeCell ref="AS1000:AT1000"/>
    <mergeCell ref="AU1000:AV1000"/>
    <mergeCell ref="AW1000:AX1000"/>
    <mergeCell ref="AY1000:AZ1000"/>
    <mergeCell ref="BA1000:BB1000"/>
    <mergeCell ref="BC1000:BD1000"/>
    <mergeCell ref="BE1000:BF1000"/>
    <mergeCell ref="BG1000:BH1000"/>
    <mergeCell ref="BI1000:BJ1000"/>
    <mergeCell ref="BK1000:BL1000"/>
    <mergeCell ref="BM1000:BN1000"/>
    <mergeCell ref="BO1000:BQ1000"/>
    <mergeCell ref="BS1000:BT1000"/>
    <mergeCell ref="BU1000:CA1000"/>
    <mergeCell ref="CB1000:CH1000"/>
    <mergeCell ref="AU999:AV999"/>
    <mergeCell ref="AW999:AX999"/>
    <mergeCell ref="AY999:AZ999"/>
    <mergeCell ref="BA999:BB999"/>
    <mergeCell ref="BC999:BD999"/>
    <mergeCell ref="BE999:BF999"/>
    <mergeCell ref="BG999:BH999"/>
    <mergeCell ref="BI999:BJ999"/>
    <mergeCell ref="BK999:BL999"/>
    <mergeCell ref="BM999:BN999"/>
    <mergeCell ref="BO999:BQ999"/>
    <mergeCell ref="BS999:BT999"/>
    <mergeCell ref="BU999:CA999"/>
    <mergeCell ref="CB999:CH999"/>
    <mergeCell ref="B1000:C1000"/>
    <mergeCell ref="D1000:F1000"/>
    <mergeCell ref="G1000:H1000"/>
    <mergeCell ref="K1000:L1000"/>
    <mergeCell ref="M1000:N1000"/>
    <mergeCell ref="O1000:P1000"/>
    <mergeCell ref="Q1000:R1000"/>
    <mergeCell ref="S1000:T1000"/>
    <mergeCell ref="U1000:V1000"/>
    <mergeCell ref="W1000:X1000"/>
    <mergeCell ref="Y1000:Z1000"/>
    <mergeCell ref="AA1000:AB1000"/>
    <mergeCell ref="AC1000:AD1000"/>
    <mergeCell ref="AE1000:AF1000"/>
    <mergeCell ref="AG1000:AH1000"/>
    <mergeCell ref="AI1000:AJ1000"/>
    <mergeCell ref="AK1000:AL1000"/>
    <mergeCell ref="AM1000:AN1000"/>
    <mergeCell ref="AM1001:AN1001"/>
    <mergeCell ref="AO1001:AP1001"/>
    <mergeCell ref="AQ1001:AR1001"/>
    <mergeCell ref="AS1001:AT1001"/>
    <mergeCell ref="AU1001:AV1001"/>
    <mergeCell ref="AW1001:AX1001"/>
    <mergeCell ref="AY1001:AZ1001"/>
    <mergeCell ref="BA1001:BB1001"/>
    <mergeCell ref="BC1001:BD1001"/>
    <mergeCell ref="BE1001:BF1001"/>
    <mergeCell ref="BG1001:BH1001"/>
    <mergeCell ref="BI1001:BJ1001"/>
    <mergeCell ref="BK1001:BL1001"/>
    <mergeCell ref="BM1001:BN1001"/>
    <mergeCell ref="BO1001:BQ1001"/>
    <mergeCell ref="BS1001:BT1001"/>
    <mergeCell ref="BU1001:CA1001"/>
    <mergeCell ref="B1001:C1001"/>
    <mergeCell ref="D1001:F1001"/>
    <mergeCell ref="G1001:H1001"/>
    <mergeCell ref="K1001:L1001"/>
    <mergeCell ref="M1001:N1001"/>
    <mergeCell ref="O1001:P1001"/>
    <mergeCell ref="Q1001:R1001"/>
    <mergeCell ref="S1001:T1001"/>
    <mergeCell ref="U1001:V1001"/>
    <mergeCell ref="W1001:X1001"/>
    <mergeCell ref="Y1001:Z1001"/>
    <mergeCell ref="AA1001:AB1001"/>
    <mergeCell ref="AC1001:AD1001"/>
    <mergeCell ref="AE1001:AF1001"/>
    <mergeCell ref="AG1001:AH1001"/>
    <mergeCell ref="AI1001:AJ1001"/>
    <mergeCell ref="AK1001:AL1001"/>
    <mergeCell ref="BO1002:BQ1002"/>
    <mergeCell ref="BS1002:BT1002"/>
    <mergeCell ref="BU1002:CA1002"/>
    <mergeCell ref="CB1002:CH1002"/>
    <mergeCell ref="B1003:C1003"/>
    <mergeCell ref="D1003:F1003"/>
    <mergeCell ref="G1003:H1003"/>
    <mergeCell ref="K1003:L1003"/>
    <mergeCell ref="M1003:N1003"/>
    <mergeCell ref="O1003:P1003"/>
    <mergeCell ref="Q1003:R1003"/>
    <mergeCell ref="S1003:T1003"/>
    <mergeCell ref="U1003:V1003"/>
    <mergeCell ref="W1003:X1003"/>
    <mergeCell ref="Y1003:Z1003"/>
    <mergeCell ref="AA1003:AB1003"/>
    <mergeCell ref="AC1003:AD1003"/>
    <mergeCell ref="AE1003:AF1003"/>
    <mergeCell ref="AG1003:AH1003"/>
    <mergeCell ref="AI1003:AJ1003"/>
    <mergeCell ref="AK1003:AL1003"/>
    <mergeCell ref="AM1003:AN1003"/>
    <mergeCell ref="AO1003:AP1003"/>
    <mergeCell ref="AQ1003:AR1003"/>
    <mergeCell ref="AS1003:AT1003"/>
    <mergeCell ref="AU1003:AV1003"/>
    <mergeCell ref="AW1003:AX1003"/>
    <mergeCell ref="AY1003:AZ1003"/>
    <mergeCell ref="BA1003:BB1003"/>
    <mergeCell ref="BC1003:BD1003"/>
    <mergeCell ref="BE1003:BF1003"/>
    <mergeCell ref="BG1003:BH1003"/>
    <mergeCell ref="CB1001:CH1001"/>
    <mergeCell ref="B1002:C1002"/>
    <mergeCell ref="D1002:F1002"/>
    <mergeCell ref="G1002:H1002"/>
    <mergeCell ref="K1002:L1002"/>
    <mergeCell ref="M1002:N1002"/>
    <mergeCell ref="O1002:P1002"/>
    <mergeCell ref="Q1002:R1002"/>
    <mergeCell ref="S1002:T1002"/>
    <mergeCell ref="U1002:V1002"/>
    <mergeCell ref="W1002:X1002"/>
    <mergeCell ref="Y1002:Z1002"/>
    <mergeCell ref="AA1002:AB1002"/>
    <mergeCell ref="AC1002:AD1002"/>
    <mergeCell ref="AE1002:AF1002"/>
    <mergeCell ref="AG1002:AH1002"/>
    <mergeCell ref="AI1002:AJ1002"/>
    <mergeCell ref="AK1002:AL1002"/>
    <mergeCell ref="AM1002:AN1002"/>
    <mergeCell ref="AO1002:AP1002"/>
    <mergeCell ref="AQ1002:AR1002"/>
    <mergeCell ref="AS1002:AT1002"/>
    <mergeCell ref="AU1002:AV1002"/>
    <mergeCell ref="AW1002:AX1002"/>
    <mergeCell ref="AY1002:AZ1002"/>
    <mergeCell ref="BA1002:BB1002"/>
    <mergeCell ref="BC1002:BD1002"/>
    <mergeCell ref="BE1002:BF1002"/>
    <mergeCell ref="BG1002:BH1002"/>
    <mergeCell ref="BI1002:BJ1002"/>
    <mergeCell ref="BK1002:BL1002"/>
    <mergeCell ref="BM1002:BN1002"/>
    <mergeCell ref="BC1004:BD1004"/>
    <mergeCell ref="BE1004:BF1004"/>
    <mergeCell ref="BG1004:BH1004"/>
    <mergeCell ref="BI1004:BJ1004"/>
    <mergeCell ref="BK1004:BL1004"/>
    <mergeCell ref="BM1004:BN1004"/>
    <mergeCell ref="BO1004:BQ1004"/>
    <mergeCell ref="BS1004:BT1004"/>
    <mergeCell ref="BU1004:CA1004"/>
    <mergeCell ref="CB1004:CH1004"/>
    <mergeCell ref="B1005:C1005"/>
    <mergeCell ref="D1005:F1005"/>
    <mergeCell ref="G1005:H1005"/>
    <mergeCell ref="K1005:L1005"/>
    <mergeCell ref="M1005:N1005"/>
    <mergeCell ref="O1005:P1005"/>
    <mergeCell ref="Q1005:R1005"/>
    <mergeCell ref="S1005:T1005"/>
    <mergeCell ref="U1005:V1005"/>
    <mergeCell ref="W1005:X1005"/>
    <mergeCell ref="Y1005:Z1005"/>
    <mergeCell ref="AA1005:AB1005"/>
    <mergeCell ref="AC1005:AD1005"/>
    <mergeCell ref="AE1005:AF1005"/>
    <mergeCell ref="AG1005:AH1005"/>
    <mergeCell ref="AI1005:AJ1005"/>
    <mergeCell ref="AK1005:AL1005"/>
    <mergeCell ref="AM1005:AN1005"/>
    <mergeCell ref="AO1005:AP1005"/>
    <mergeCell ref="AQ1005:AR1005"/>
    <mergeCell ref="AS1005:AT1005"/>
    <mergeCell ref="AU1005:AV1005"/>
    <mergeCell ref="BI1003:BJ1003"/>
    <mergeCell ref="BK1003:BL1003"/>
    <mergeCell ref="BM1003:BN1003"/>
    <mergeCell ref="BO1003:BQ1003"/>
    <mergeCell ref="BS1003:BT1003"/>
    <mergeCell ref="BU1003:CA1003"/>
    <mergeCell ref="CB1003:CH1003"/>
    <mergeCell ref="B1004:C1004"/>
    <mergeCell ref="D1004:F1004"/>
    <mergeCell ref="G1004:H1004"/>
    <mergeCell ref="K1004:L1004"/>
    <mergeCell ref="M1004:N1004"/>
    <mergeCell ref="O1004:P1004"/>
    <mergeCell ref="Q1004:R1004"/>
    <mergeCell ref="S1004:T1004"/>
    <mergeCell ref="U1004:V1004"/>
    <mergeCell ref="W1004:X1004"/>
    <mergeCell ref="Y1004:Z1004"/>
    <mergeCell ref="AA1004:AB1004"/>
    <mergeCell ref="AC1004:AD1004"/>
    <mergeCell ref="AE1004:AF1004"/>
    <mergeCell ref="AG1004:AH1004"/>
    <mergeCell ref="AI1004:AJ1004"/>
    <mergeCell ref="AK1004:AL1004"/>
    <mergeCell ref="AM1004:AN1004"/>
    <mergeCell ref="AO1004:AP1004"/>
    <mergeCell ref="AQ1004:AR1004"/>
    <mergeCell ref="AS1004:AT1004"/>
    <mergeCell ref="AU1004:AV1004"/>
    <mergeCell ref="AW1004:AX1004"/>
    <mergeCell ref="AY1004:AZ1004"/>
    <mergeCell ref="BA1004:BB1004"/>
    <mergeCell ref="B1007:C1007"/>
    <mergeCell ref="D1007:F1007"/>
    <mergeCell ref="G1007:H1007"/>
    <mergeCell ref="K1007:L1007"/>
    <mergeCell ref="M1007:N1007"/>
    <mergeCell ref="O1007:P1007"/>
    <mergeCell ref="Q1007:R1007"/>
    <mergeCell ref="S1007:T1007"/>
    <mergeCell ref="U1007:V1007"/>
    <mergeCell ref="W1007:X1007"/>
    <mergeCell ref="Y1007:Z1007"/>
    <mergeCell ref="AA1007:AB1007"/>
    <mergeCell ref="AC1007:AD1007"/>
    <mergeCell ref="AE1007:AF1007"/>
    <mergeCell ref="AG1007:AH1007"/>
    <mergeCell ref="AI1007:AJ1007"/>
    <mergeCell ref="AW1005:AX1005"/>
    <mergeCell ref="AY1005:AZ1005"/>
    <mergeCell ref="BA1005:BB1005"/>
    <mergeCell ref="BC1005:BD1005"/>
    <mergeCell ref="BE1005:BF1005"/>
    <mergeCell ref="BG1005:BH1005"/>
    <mergeCell ref="BI1005:BJ1005"/>
    <mergeCell ref="BK1005:BL1005"/>
    <mergeCell ref="BM1005:BN1005"/>
    <mergeCell ref="BO1005:BQ1005"/>
    <mergeCell ref="BS1005:BT1005"/>
    <mergeCell ref="BU1005:CA1005"/>
    <mergeCell ref="CB1005:CH1005"/>
    <mergeCell ref="B1006:C1006"/>
    <mergeCell ref="D1006:F1006"/>
    <mergeCell ref="G1006:H1006"/>
    <mergeCell ref="K1006:L1006"/>
    <mergeCell ref="M1006:N1006"/>
    <mergeCell ref="O1006:P1006"/>
    <mergeCell ref="Q1006:R1006"/>
    <mergeCell ref="S1006:T1006"/>
    <mergeCell ref="U1006:V1006"/>
    <mergeCell ref="W1006:X1006"/>
    <mergeCell ref="Y1006:Z1006"/>
    <mergeCell ref="AA1006:AB1006"/>
    <mergeCell ref="AC1006:AD1006"/>
    <mergeCell ref="AE1006:AF1006"/>
    <mergeCell ref="AG1006:AH1006"/>
    <mergeCell ref="AI1006:AJ1006"/>
    <mergeCell ref="AK1006:AL1006"/>
    <mergeCell ref="AM1006:AN1006"/>
    <mergeCell ref="AO1006:AP1006"/>
    <mergeCell ref="AK1007:AL1007"/>
    <mergeCell ref="AM1007:AN1007"/>
    <mergeCell ref="AO1007:AP1007"/>
    <mergeCell ref="AQ1007:AR1007"/>
    <mergeCell ref="AS1007:AT1007"/>
    <mergeCell ref="AU1007:AV1007"/>
    <mergeCell ref="AW1007:AX1007"/>
    <mergeCell ref="AY1007:AZ1007"/>
    <mergeCell ref="BA1007:BB1007"/>
    <mergeCell ref="BC1007:BD1007"/>
    <mergeCell ref="BE1007:BF1007"/>
    <mergeCell ref="BG1007:BH1007"/>
    <mergeCell ref="BI1007:BJ1007"/>
    <mergeCell ref="BK1007:BL1007"/>
    <mergeCell ref="BM1007:BN1007"/>
    <mergeCell ref="BO1007:BQ1007"/>
    <mergeCell ref="BS1007:BT1007"/>
    <mergeCell ref="AQ1006:AR1006"/>
    <mergeCell ref="AS1006:AT1006"/>
    <mergeCell ref="AU1006:AV1006"/>
    <mergeCell ref="AW1006:AX1006"/>
    <mergeCell ref="AY1006:AZ1006"/>
    <mergeCell ref="BA1006:BB1006"/>
    <mergeCell ref="BC1006:BD1006"/>
    <mergeCell ref="BE1006:BF1006"/>
    <mergeCell ref="BG1006:BH1006"/>
    <mergeCell ref="BI1006:BJ1006"/>
    <mergeCell ref="BK1006:BL1006"/>
    <mergeCell ref="BM1006:BN1006"/>
    <mergeCell ref="BO1006:BQ1006"/>
    <mergeCell ref="BS1006:BT1006"/>
    <mergeCell ref="BU1006:CA1006"/>
    <mergeCell ref="CB1006:CH1006"/>
    <mergeCell ref="BM1008:BN1008"/>
    <mergeCell ref="BO1008:BQ1008"/>
    <mergeCell ref="BS1008:BT1008"/>
    <mergeCell ref="BU1008:CA1008"/>
    <mergeCell ref="CB1008:CH1008"/>
    <mergeCell ref="B1009:C1009"/>
    <mergeCell ref="D1009:F1009"/>
    <mergeCell ref="G1009:H1009"/>
    <mergeCell ref="K1009:L1009"/>
    <mergeCell ref="M1009:N1009"/>
    <mergeCell ref="O1009:P1009"/>
    <mergeCell ref="Q1009:R1009"/>
    <mergeCell ref="S1009:T1009"/>
    <mergeCell ref="U1009:V1009"/>
    <mergeCell ref="W1009:X1009"/>
    <mergeCell ref="Y1009:Z1009"/>
    <mergeCell ref="AA1009:AB1009"/>
    <mergeCell ref="AC1009:AD1009"/>
    <mergeCell ref="AE1009:AF1009"/>
    <mergeCell ref="AG1009:AH1009"/>
    <mergeCell ref="AI1009:AJ1009"/>
    <mergeCell ref="AK1009:AL1009"/>
    <mergeCell ref="AM1009:AN1009"/>
    <mergeCell ref="AO1009:AP1009"/>
    <mergeCell ref="AQ1009:AR1009"/>
    <mergeCell ref="AS1009:AT1009"/>
    <mergeCell ref="AU1009:AV1009"/>
    <mergeCell ref="AW1009:AX1009"/>
    <mergeCell ref="AY1009:AZ1009"/>
    <mergeCell ref="BA1009:BB1009"/>
    <mergeCell ref="BC1009:BD1009"/>
    <mergeCell ref="BE1009:BF1009"/>
    <mergeCell ref="BU1007:CA1007"/>
    <mergeCell ref="CB1007:CH1007"/>
    <mergeCell ref="B1008:C1008"/>
    <mergeCell ref="D1008:F1008"/>
    <mergeCell ref="G1008:H1008"/>
    <mergeCell ref="K1008:L1008"/>
    <mergeCell ref="M1008:N1008"/>
    <mergeCell ref="O1008:P1008"/>
    <mergeCell ref="Q1008:R1008"/>
    <mergeCell ref="S1008:T1008"/>
    <mergeCell ref="U1008:V1008"/>
    <mergeCell ref="W1008:X1008"/>
    <mergeCell ref="Y1008:Z1008"/>
    <mergeCell ref="AA1008:AB1008"/>
    <mergeCell ref="AC1008:AD1008"/>
    <mergeCell ref="AE1008:AF1008"/>
    <mergeCell ref="AG1008:AH1008"/>
    <mergeCell ref="AI1008:AJ1008"/>
    <mergeCell ref="AK1008:AL1008"/>
    <mergeCell ref="AM1008:AN1008"/>
    <mergeCell ref="AO1008:AP1008"/>
    <mergeCell ref="AQ1008:AR1008"/>
    <mergeCell ref="AS1008:AT1008"/>
    <mergeCell ref="AU1008:AV1008"/>
    <mergeCell ref="AW1008:AX1008"/>
    <mergeCell ref="AY1008:AZ1008"/>
    <mergeCell ref="BA1008:BB1008"/>
    <mergeCell ref="BC1008:BD1008"/>
    <mergeCell ref="BE1008:BF1008"/>
    <mergeCell ref="BG1008:BH1008"/>
    <mergeCell ref="BI1008:BJ1008"/>
    <mergeCell ref="BK1008:BL1008"/>
    <mergeCell ref="BA1010:BB1010"/>
    <mergeCell ref="BC1010:BD1010"/>
    <mergeCell ref="BE1010:BF1010"/>
    <mergeCell ref="BG1010:BH1010"/>
    <mergeCell ref="BI1010:BJ1010"/>
    <mergeCell ref="BK1010:BL1010"/>
    <mergeCell ref="BM1010:BN1010"/>
    <mergeCell ref="BO1010:BQ1010"/>
    <mergeCell ref="BS1010:BT1010"/>
    <mergeCell ref="BU1010:CA1010"/>
    <mergeCell ref="CB1010:CH1010"/>
    <mergeCell ref="B1011:C1011"/>
    <mergeCell ref="D1011:F1011"/>
    <mergeCell ref="G1011:H1011"/>
    <mergeCell ref="K1011:L1011"/>
    <mergeCell ref="M1011:N1011"/>
    <mergeCell ref="O1011:P1011"/>
    <mergeCell ref="Q1011:R1011"/>
    <mergeCell ref="S1011:T1011"/>
    <mergeCell ref="U1011:V1011"/>
    <mergeCell ref="W1011:X1011"/>
    <mergeCell ref="Y1011:Z1011"/>
    <mergeCell ref="AA1011:AB1011"/>
    <mergeCell ref="AC1011:AD1011"/>
    <mergeCell ref="AE1011:AF1011"/>
    <mergeCell ref="AG1011:AH1011"/>
    <mergeCell ref="AI1011:AJ1011"/>
    <mergeCell ref="AK1011:AL1011"/>
    <mergeCell ref="AM1011:AN1011"/>
    <mergeCell ref="AO1011:AP1011"/>
    <mergeCell ref="AQ1011:AR1011"/>
    <mergeCell ref="AS1011:AT1011"/>
    <mergeCell ref="BG1009:BH1009"/>
    <mergeCell ref="BI1009:BJ1009"/>
    <mergeCell ref="BK1009:BL1009"/>
    <mergeCell ref="BM1009:BN1009"/>
    <mergeCell ref="BO1009:BQ1009"/>
    <mergeCell ref="BS1009:BT1009"/>
    <mergeCell ref="BU1009:CA1009"/>
    <mergeCell ref="CB1009:CH1009"/>
    <mergeCell ref="B1010:C1010"/>
    <mergeCell ref="D1010:F1010"/>
    <mergeCell ref="G1010:H1010"/>
    <mergeCell ref="K1010:L1010"/>
    <mergeCell ref="M1010:N1010"/>
    <mergeCell ref="O1010:P1010"/>
    <mergeCell ref="Q1010:R1010"/>
    <mergeCell ref="S1010:T1010"/>
    <mergeCell ref="U1010:V1010"/>
    <mergeCell ref="W1010:X1010"/>
    <mergeCell ref="Y1010:Z1010"/>
    <mergeCell ref="AA1010:AB1010"/>
    <mergeCell ref="AC1010:AD1010"/>
    <mergeCell ref="AE1010:AF1010"/>
    <mergeCell ref="AG1010:AH1010"/>
    <mergeCell ref="AI1010:AJ1010"/>
    <mergeCell ref="AK1010:AL1010"/>
    <mergeCell ref="AM1010:AN1010"/>
    <mergeCell ref="AO1010:AP1010"/>
    <mergeCell ref="AQ1010:AR1010"/>
    <mergeCell ref="AS1010:AT1010"/>
    <mergeCell ref="AU1010:AV1010"/>
    <mergeCell ref="AW1010:AX1010"/>
    <mergeCell ref="AY1010:AZ1010"/>
    <mergeCell ref="AO1012:AP1012"/>
    <mergeCell ref="AQ1012:AR1012"/>
    <mergeCell ref="AS1012:AT1012"/>
    <mergeCell ref="AU1012:AV1012"/>
    <mergeCell ref="AW1012:AX1012"/>
    <mergeCell ref="AY1012:AZ1012"/>
    <mergeCell ref="BA1012:BB1012"/>
    <mergeCell ref="BC1012:BD1012"/>
    <mergeCell ref="BE1012:BF1012"/>
    <mergeCell ref="BG1012:BH1012"/>
    <mergeCell ref="BI1012:BJ1012"/>
    <mergeCell ref="BK1012:BL1012"/>
    <mergeCell ref="BM1012:BN1012"/>
    <mergeCell ref="BO1012:BQ1012"/>
    <mergeCell ref="BS1012:BT1012"/>
    <mergeCell ref="BU1012:CA1012"/>
    <mergeCell ref="CB1012:CH1012"/>
    <mergeCell ref="AU1011:AV1011"/>
    <mergeCell ref="AW1011:AX1011"/>
    <mergeCell ref="AY1011:AZ1011"/>
    <mergeCell ref="BA1011:BB1011"/>
    <mergeCell ref="BC1011:BD1011"/>
    <mergeCell ref="BE1011:BF1011"/>
    <mergeCell ref="BG1011:BH1011"/>
    <mergeCell ref="BI1011:BJ1011"/>
    <mergeCell ref="BK1011:BL1011"/>
    <mergeCell ref="BM1011:BN1011"/>
    <mergeCell ref="BO1011:BQ1011"/>
    <mergeCell ref="BS1011:BT1011"/>
    <mergeCell ref="BU1011:CA1011"/>
    <mergeCell ref="CB1011:CH1011"/>
    <mergeCell ref="B1012:C1012"/>
    <mergeCell ref="D1012:F1012"/>
    <mergeCell ref="G1012:H1012"/>
    <mergeCell ref="K1012:L1012"/>
    <mergeCell ref="M1012:N1012"/>
    <mergeCell ref="O1012:P1012"/>
    <mergeCell ref="Q1012:R1012"/>
    <mergeCell ref="S1012:T1012"/>
    <mergeCell ref="U1012:V1012"/>
    <mergeCell ref="W1012:X1012"/>
    <mergeCell ref="Y1012:Z1012"/>
    <mergeCell ref="AA1012:AB1012"/>
    <mergeCell ref="AC1012:AD1012"/>
    <mergeCell ref="AE1012:AF1012"/>
    <mergeCell ref="AG1012:AH1012"/>
    <mergeCell ref="AI1012:AJ1012"/>
    <mergeCell ref="AK1012:AL1012"/>
    <mergeCell ref="AM1012:AN1012"/>
  </mergeCells>
  <conditionalFormatting sqref="A13:CI1012">
    <cfRule type="expression" dxfId="0" priority="1">
      <formula>$BR13="YES"</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4A47042A-9824-40DA-BD6E-F197FA7C1FC7}">
          <x14:formula1>
            <xm:f>'Pick List '!$M$64:$M$71</xm:f>
          </x14:formula1>
          <xm:sqref>BO13:BQ1012</xm:sqref>
        </x14:dataValidation>
        <x14:dataValidation type="list" allowBlank="1" showInputMessage="1" showErrorMessage="1" xr:uid="{A7B14665-A51A-4D67-932A-4F433265AE8F}">
          <x14:formula1>
            <xm:f>'Pick List '!$L$4:$L$5</xm:f>
          </x14:formula1>
          <xm:sqref>J13:J1012</xm:sqref>
        </x14:dataValidation>
        <x14:dataValidation type="list" allowBlank="1" showInputMessage="1" showErrorMessage="1" xr:uid="{017C845E-A1BC-44C1-A303-67DFFF9EA713}">
          <x14:formula1>
            <xm:f>'Pick List '!$E$4:$E$10</xm:f>
          </x14:formula1>
          <xm:sqref>K13:L1012</xm:sqref>
        </x14:dataValidation>
        <x14:dataValidation type="list" allowBlank="1" showInputMessage="1" showErrorMessage="1" xr:uid="{08C92775-7ABD-45A3-8191-A69F052360B6}">
          <x14:formula1>
            <xm:f>'Pick List '!$I$4:$I$6</xm:f>
          </x14:formula1>
          <xm:sqref>M13:N1012</xm:sqref>
        </x14:dataValidation>
        <x14:dataValidation type="list" allowBlank="1" showInputMessage="1" showErrorMessage="1" xr:uid="{E541F5CA-8D3D-478F-AB1F-3BE929B2A387}">
          <x14:formula1>
            <xm:f>'Pick List '!$M$15:$M$16</xm:f>
          </x14:formula1>
          <xm:sqref>O13:R1012</xm:sqref>
        </x14:dataValidation>
        <x14:dataValidation type="list" allowBlank="1" showInputMessage="1" showErrorMessage="1" xr:uid="{E720E224-B4A5-47AC-955F-2DD9640BD26C}">
          <x14:formula1>
            <xm:f>'Pick List '!$M$74:$M$75</xm:f>
          </x14:formula1>
          <xm:sqref>BR13:BR1012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46117-3110-4EED-96BD-5F61DE35390E}">
  <sheetPr>
    <tabColor theme="9" tint="0.39997558519241921"/>
  </sheetPr>
  <dimension ref="A1:CE578"/>
  <sheetViews>
    <sheetView topLeftCell="AW1" workbookViewId="0">
      <pane ySplit="1" topLeftCell="A505" activePane="bottomLeft" state="frozen"/>
      <selection activeCell="AM1" sqref="AM1"/>
      <selection pane="bottomLeft" activeCell="B12" sqref="B12:CE511"/>
    </sheetView>
  </sheetViews>
  <sheetFormatPr defaultRowHeight="15" x14ac:dyDescent="0.25"/>
  <cols>
    <col min="1" max="1" width="4.7109375" customWidth="1"/>
    <col min="2" max="2" width="5.85546875" customWidth="1"/>
    <col min="3" max="3" width="5.5703125" customWidth="1"/>
    <col min="4" max="51" width="4.7109375" customWidth="1"/>
    <col min="52" max="60" width="5.7109375" customWidth="1"/>
    <col min="61" max="92" width="4.7109375" customWidth="1"/>
  </cols>
  <sheetData>
    <row r="1" spans="1:83" ht="60" customHeight="1" x14ac:dyDescent="0.25">
      <c r="A1" s="27" t="s">
        <v>324</v>
      </c>
      <c r="B1" s="386" t="s">
        <v>358</v>
      </c>
      <c r="C1" s="386"/>
      <c r="D1" s="389" t="s">
        <v>359</v>
      </c>
      <c r="E1" s="389"/>
      <c r="F1" s="389"/>
      <c r="G1" s="389"/>
      <c r="H1" s="389"/>
      <c r="I1" s="390" t="s">
        <v>360</v>
      </c>
      <c r="J1" s="390"/>
      <c r="K1" s="390"/>
      <c r="L1" s="390"/>
      <c r="M1" s="390"/>
      <c r="N1" s="390"/>
      <c r="O1" s="390"/>
      <c r="P1" s="390"/>
      <c r="Q1" s="391" t="s">
        <v>361</v>
      </c>
      <c r="R1" s="391"/>
      <c r="S1" s="391"/>
      <c r="T1" s="391"/>
      <c r="U1" s="391"/>
      <c r="V1" s="391"/>
      <c r="W1" s="391"/>
      <c r="X1" s="391"/>
      <c r="Y1" s="391"/>
      <c r="Z1" s="391"/>
      <c r="AA1" s="390" t="s">
        <v>362</v>
      </c>
      <c r="AB1" s="390"/>
      <c r="AC1" s="390"/>
      <c r="AD1" s="390"/>
      <c r="AE1" s="392" t="s">
        <v>363</v>
      </c>
      <c r="AF1" s="392"/>
      <c r="AG1" s="392"/>
      <c r="AH1" s="392"/>
      <c r="AI1" s="385" t="s">
        <v>354</v>
      </c>
      <c r="AJ1" s="385"/>
      <c r="AK1" s="385"/>
      <c r="AL1" s="385"/>
      <c r="AM1" s="385"/>
      <c r="AN1" s="385"/>
      <c r="AO1" s="386" t="s">
        <v>364</v>
      </c>
      <c r="AP1" s="386"/>
      <c r="AQ1" s="386"/>
      <c r="AR1" s="387" t="s">
        <v>365</v>
      </c>
      <c r="AS1" s="387"/>
      <c r="AT1" s="387"/>
      <c r="AU1" s="388" t="s">
        <v>460</v>
      </c>
      <c r="AV1" s="388"/>
      <c r="AW1" s="388"/>
      <c r="AX1" s="381" t="s">
        <v>461</v>
      </c>
      <c r="AY1" s="381"/>
      <c r="AZ1" s="28" t="s">
        <v>451</v>
      </c>
      <c r="BA1" s="29" t="s">
        <v>452</v>
      </c>
      <c r="BB1" s="28" t="s">
        <v>453</v>
      </c>
      <c r="BC1" s="29" t="s">
        <v>454</v>
      </c>
      <c r="BD1" s="28" t="s">
        <v>455</v>
      </c>
      <c r="BE1" s="29" t="s">
        <v>456</v>
      </c>
      <c r="BF1" s="28" t="s">
        <v>457</v>
      </c>
      <c r="BG1" s="29" t="s">
        <v>458</v>
      </c>
      <c r="BH1" s="28" t="s">
        <v>459</v>
      </c>
      <c r="BI1" s="30" t="s">
        <v>369</v>
      </c>
      <c r="BJ1" s="31" t="s">
        <v>370</v>
      </c>
      <c r="BK1" s="30" t="s">
        <v>371</v>
      </c>
      <c r="BL1" s="31" t="s">
        <v>372</v>
      </c>
      <c r="BM1" s="30" t="s">
        <v>373</v>
      </c>
      <c r="BN1" s="31" t="s">
        <v>374</v>
      </c>
      <c r="BO1" s="30" t="s">
        <v>375</v>
      </c>
      <c r="BP1" s="31" t="s">
        <v>376</v>
      </c>
      <c r="BQ1" s="30" t="s">
        <v>377</v>
      </c>
      <c r="BR1" s="365" t="s">
        <v>355</v>
      </c>
      <c r="BS1" s="366"/>
      <c r="BT1" s="366"/>
      <c r="BU1" s="366"/>
      <c r="BV1" s="366"/>
      <c r="BW1" s="366"/>
      <c r="BX1" s="366"/>
      <c r="BY1" s="366"/>
      <c r="BZ1" s="366"/>
      <c r="CA1" s="366"/>
      <c r="CB1" s="366"/>
      <c r="CC1" s="366"/>
      <c r="CD1" s="366"/>
      <c r="CE1" s="367"/>
    </row>
    <row r="2" spans="1:83" ht="18.75" x14ac:dyDescent="0.25">
      <c r="A2" s="393" t="str">
        <f>'BASE GRANTEE INFO &amp; UPDATES'!A1</f>
        <v>WV Bureau for Behavioral Health Services - Substance Use Disorders - Pregnant  and Postpartum Women  v 20200301F</v>
      </c>
      <c r="B2" s="394"/>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394"/>
      <c r="AH2" s="394"/>
      <c r="AI2" s="394"/>
      <c r="AJ2" s="394"/>
      <c r="AK2" s="394"/>
      <c r="AL2" s="394"/>
      <c r="AM2" s="394"/>
      <c r="AN2" s="394"/>
      <c r="AO2" s="394"/>
      <c r="AP2" s="394"/>
      <c r="AQ2" s="395"/>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row>
    <row r="3" spans="1:83" ht="16.5" customHeight="1" x14ac:dyDescent="0.25">
      <c r="A3" s="396" t="str">
        <f>'BASE GRANTEE INFO &amp; UPDATES'!A2</f>
        <v xml:space="preserve">Program reports need to be submitted electronically, via e-mail to DHHRBBHReporting@wv.gov  within 25 calendar days of the end of each month </v>
      </c>
      <c r="B3" s="397"/>
      <c r="C3" s="397"/>
      <c r="D3" s="397"/>
      <c r="E3" s="397"/>
      <c r="F3" s="397"/>
      <c r="G3" s="397"/>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397"/>
      <c r="AJ3" s="397"/>
      <c r="AK3" s="397"/>
      <c r="AL3" s="397"/>
      <c r="AM3" s="397"/>
      <c r="AN3" s="397"/>
      <c r="AO3" s="397"/>
      <c r="AP3" s="397"/>
      <c r="AQ3" s="398"/>
      <c r="AR3" s="70"/>
      <c r="AS3" s="70"/>
      <c r="AT3" s="70"/>
      <c r="AU3" s="70"/>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row>
    <row r="4" spans="1:83" ht="15.75" customHeight="1" x14ac:dyDescent="0.25">
      <c r="A4" s="327" t="s">
        <v>379</v>
      </c>
      <c r="B4" s="328"/>
      <c r="C4" s="328"/>
      <c r="D4" s="328"/>
      <c r="E4" s="328"/>
      <c r="F4" s="328"/>
      <c r="G4" s="328"/>
      <c r="H4" s="328"/>
      <c r="I4" s="328"/>
      <c r="J4" s="328"/>
      <c r="K4" s="328"/>
      <c r="L4" s="328"/>
      <c r="M4" s="328"/>
      <c r="N4" s="328"/>
      <c r="O4" s="328"/>
      <c r="P4" s="328"/>
      <c r="Q4" s="328"/>
      <c r="R4" s="328"/>
      <c r="S4" s="328"/>
      <c r="T4" s="328"/>
      <c r="U4" s="328"/>
      <c r="V4" s="328"/>
      <c r="W4" s="328"/>
      <c r="X4" s="328"/>
      <c r="Y4" s="328"/>
      <c r="Z4" s="328"/>
      <c r="AA4" s="328"/>
      <c r="AB4" s="328"/>
      <c r="AC4" s="328"/>
      <c r="AD4" s="328"/>
      <c r="AE4" s="328"/>
      <c r="AF4" s="328"/>
      <c r="AG4" s="328"/>
      <c r="AH4" s="328"/>
      <c r="AI4" s="328"/>
      <c r="AJ4" s="328"/>
      <c r="AK4" s="328"/>
      <c r="AL4" s="328"/>
      <c r="AM4" s="328"/>
      <c r="AN4" s="328"/>
      <c r="AO4" s="328"/>
      <c r="AP4" s="328"/>
      <c r="AQ4" s="328"/>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row>
    <row r="5" spans="1:83" x14ac:dyDescent="0.25">
      <c r="A5" s="247" t="s">
        <v>1</v>
      </c>
      <c r="B5" s="248"/>
      <c r="C5" s="248"/>
      <c r="D5" s="248"/>
      <c r="E5" s="248"/>
      <c r="F5" s="248"/>
      <c r="G5" s="248"/>
      <c r="H5" s="248"/>
      <c r="I5" s="248"/>
      <c r="J5" s="248"/>
      <c r="K5" s="248"/>
      <c r="L5" s="248"/>
      <c r="M5" s="249"/>
      <c r="N5" s="329" t="str">
        <f>'BASE GRANTEE INFO &amp; UPDATES'!N4</f>
        <v>Program Name (Listed on the Statement of Work)</v>
      </c>
      <c r="O5" s="329"/>
      <c r="P5" s="329"/>
      <c r="Q5" s="329"/>
      <c r="R5" s="329"/>
      <c r="S5" s="329"/>
      <c r="T5" s="329"/>
      <c r="U5" s="329"/>
      <c r="V5" s="329"/>
      <c r="W5" s="329"/>
      <c r="X5" s="329"/>
      <c r="Y5" s="329"/>
      <c r="Z5" s="1"/>
      <c r="AA5" s="257" t="s">
        <v>2</v>
      </c>
      <c r="AB5" s="257"/>
      <c r="AC5" s="257"/>
      <c r="AD5" s="257"/>
      <c r="AE5" s="257"/>
      <c r="AF5" s="329" t="str">
        <f>'BASE GRANTEE INFO &amp; UPDATES'!AF4</f>
        <v xml:space="preserve">Grantee's Formal Name (Name on the Grant) </v>
      </c>
      <c r="AG5" s="329"/>
      <c r="AH5" s="329"/>
      <c r="AI5" s="329"/>
      <c r="AJ5" s="329"/>
      <c r="AK5" s="329"/>
      <c r="AL5" s="329"/>
      <c r="AM5" s="329"/>
      <c r="AN5" s="329"/>
      <c r="AO5" s="329"/>
      <c r="AP5" s="329"/>
      <c r="AQ5" s="329"/>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row>
    <row r="6" spans="1:83" x14ac:dyDescent="0.25">
      <c r="A6" s="247" t="s">
        <v>4</v>
      </c>
      <c r="B6" s="248"/>
      <c r="C6" s="248"/>
      <c r="D6" s="248"/>
      <c r="E6" s="248"/>
      <c r="F6" s="248"/>
      <c r="G6" s="248"/>
      <c r="H6" s="248"/>
      <c r="I6" s="248"/>
      <c r="J6" s="248"/>
      <c r="K6" s="248"/>
      <c r="L6" s="248"/>
      <c r="M6" s="249"/>
      <c r="N6" s="329" t="str">
        <f>'BASE GRANTEE INFO &amp; UPDATES'!N5</f>
        <v>Grantee's Name for the program</v>
      </c>
      <c r="O6" s="329"/>
      <c r="P6" s="329"/>
      <c r="Q6" s="329"/>
      <c r="R6" s="329"/>
      <c r="S6" s="329"/>
      <c r="T6" s="329"/>
      <c r="U6" s="329"/>
      <c r="V6" s="329"/>
      <c r="W6" s="329"/>
      <c r="X6" s="329"/>
      <c r="Y6" s="329"/>
      <c r="Z6" s="2"/>
      <c r="AA6" s="259" t="s">
        <v>5</v>
      </c>
      <c r="AB6" s="259"/>
      <c r="AC6" s="259"/>
      <c r="AD6" s="259"/>
      <c r="AE6" s="259"/>
      <c r="AF6" s="329" t="str">
        <f>'BASE GRANTEE INFO &amp; UPDATES'!AF5</f>
        <v>John Doe, Jane Doe</v>
      </c>
      <c r="AG6" s="329"/>
      <c r="AH6" s="329"/>
      <c r="AI6" s="329"/>
      <c r="AJ6" s="329"/>
      <c r="AK6" s="329"/>
      <c r="AL6" s="329"/>
      <c r="AM6" s="329"/>
      <c r="AN6" s="329"/>
      <c r="AO6" s="329"/>
      <c r="AP6" s="329"/>
      <c r="AQ6" s="329"/>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c r="BV6" s="32"/>
      <c r="BW6" s="32"/>
      <c r="BX6" s="32"/>
      <c r="BY6" s="32"/>
      <c r="BZ6" s="32"/>
      <c r="CA6" s="32"/>
      <c r="CB6" s="32"/>
      <c r="CC6" s="32"/>
      <c r="CD6" s="32"/>
      <c r="CE6" s="32"/>
    </row>
    <row r="7" spans="1:83" ht="15" customHeight="1" x14ac:dyDescent="0.25">
      <c r="A7" s="250" t="s">
        <v>7</v>
      </c>
      <c r="B7" s="251"/>
      <c r="C7" s="251"/>
      <c r="D7" s="251"/>
      <c r="E7" s="251"/>
      <c r="F7" s="251"/>
      <c r="G7" s="251"/>
      <c r="H7" s="251"/>
      <c r="I7" s="251"/>
      <c r="J7" s="251"/>
      <c r="K7" s="251"/>
      <c r="L7" s="251"/>
      <c r="M7" s="252"/>
      <c r="N7" s="331" t="str">
        <f>'BASE GRANTEE INFO &amp; UPDATES'!N6</f>
        <v>123 Any Street, Any City, WV 12345</v>
      </c>
      <c r="O7" s="331"/>
      <c r="P7" s="331"/>
      <c r="Q7" s="331"/>
      <c r="R7" s="331"/>
      <c r="S7" s="331"/>
      <c r="T7" s="331"/>
      <c r="U7" s="331"/>
      <c r="V7" s="331"/>
      <c r="W7" s="331"/>
      <c r="X7" s="331"/>
      <c r="Y7" s="331"/>
      <c r="Z7" s="2"/>
      <c r="AA7" s="262" t="s">
        <v>323</v>
      </c>
      <c r="AB7" s="262"/>
      <c r="AC7" s="262"/>
      <c r="AD7" s="262"/>
      <c r="AE7" s="262"/>
      <c r="AF7" s="329" t="str">
        <f>'BASE GRANTEE INFO &amp; UPDATES'!AF6</f>
        <v>(304) 123-4567 (304) 891-2345</v>
      </c>
      <c r="AG7" s="329"/>
      <c r="AH7" s="329"/>
      <c r="AI7" s="329"/>
      <c r="AJ7" s="329"/>
      <c r="AK7" s="329"/>
      <c r="AL7" s="329"/>
      <c r="AM7" s="329"/>
      <c r="AN7" s="329"/>
      <c r="AO7" s="329"/>
      <c r="AP7" s="329"/>
      <c r="AQ7" s="329"/>
      <c r="AR7" s="32"/>
      <c r="AS7" s="32"/>
      <c r="AT7" s="32"/>
      <c r="AU7" s="32"/>
      <c r="AV7" s="32"/>
      <c r="AW7" s="32"/>
      <c r="AX7" s="32"/>
      <c r="AY7" s="32"/>
      <c r="AZ7" s="32"/>
      <c r="BA7" s="32"/>
      <c r="BB7" s="32"/>
      <c r="BC7" s="32"/>
      <c r="BD7" s="32"/>
      <c r="BE7" s="32"/>
      <c r="BF7" s="32"/>
      <c r="BG7" s="32"/>
      <c r="BH7" s="32"/>
      <c r="BI7" s="32"/>
      <c r="BJ7" s="32"/>
      <c r="BK7" s="32"/>
      <c r="BL7" s="32"/>
      <c r="BM7" s="32"/>
      <c r="BN7" s="32"/>
      <c r="BO7" s="32"/>
      <c r="BP7" s="32"/>
      <c r="BQ7" s="32"/>
      <c r="BR7" s="32"/>
      <c r="BS7" s="32"/>
      <c r="BT7" s="32"/>
      <c r="BU7" s="32"/>
      <c r="BV7" s="32"/>
      <c r="BW7" s="32"/>
      <c r="BX7" s="32"/>
      <c r="BY7" s="32"/>
      <c r="BZ7" s="32"/>
      <c r="CA7" s="32"/>
      <c r="CB7" s="32"/>
      <c r="CC7" s="32"/>
      <c r="CD7" s="32"/>
      <c r="CE7" s="32"/>
    </row>
    <row r="8" spans="1:83" x14ac:dyDescent="0.25">
      <c r="A8" s="253"/>
      <c r="B8" s="254"/>
      <c r="C8" s="254"/>
      <c r="D8" s="254"/>
      <c r="E8" s="254"/>
      <c r="F8" s="254"/>
      <c r="G8" s="254"/>
      <c r="H8" s="254"/>
      <c r="I8" s="254"/>
      <c r="J8" s="254"/>
      <c r="K8" s="254"/>
      <c r="L8" s="254"/>
      <c r="M8" s="255"/>
      <c r="N8" s="331"/>
      <c r="O8" s="331"/>
      <c r="P8" s="331"/>
      <c r="Q8" s="331"/>
      <c r="R8" s="331"/>
      <c r="S8" s="331"/>
      <c r="T8" s="331"/>
      <c r="U8" s="331"/>
      <c r="V8" s="331"/>
      <c r="W8" s="331"/>
      <c r="X8" s="331"/>
      <c r="Y8" s="331"/>
      <c r="Z8" s="2"/>
      <c r="AA8" s="262" t="s">
        <v>10</v>
      </c>
      <c r="AB8" s="262"/>
      <c r="AC8" s="262"/>
      <c r="AD8" s="262"/>
      <c r="AE8" s="262"/>
      <c r="AF8" s="329" t="str">
        <f>'BASE GRANTEE INFO &amp; UPDATES'!AF7</f>
        <v>G20</v>
      </c>
      <c r="AG8" s="329"/>
      <c r="AH8" s="329"/>
      <c r="AI8" s="329"/>
      <c r="AJ8" s="329"/>
      <c r="AK8" s="329"/>
      <c r="AL8" s="329"/>
      <c r="AM8" s="329"/>
      <c r="AN8" s="329"/>
      <c r="AO8" s="329"/>
      <c r="AP8" s="329"/>
      <c r="AQ8" s="329"/>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row>
    <row r="9" spans="1:83" ht="15.75" customHeight="1" x14ac:dyDescent="0.25">
      <c r="A9" s="276" t="s">
        <v>12</v>
      </c>
      <c r="B9" s="277"/>
      <c r="C9" s="277"/>
      <c r="D9" s="277"/>
      <c r="E9" s="277"/>
      <c r="F9" s="277"/>
      <c r="G9" s="277"/>
      <c r="H9" s="277"/>
      <c r="I9" s="277"/>
      <c r="J9" s="277"/>
      <c r="K9" s="277"/>
      <c r="L9" s="277"/>
      <c r="M9" s="278"/>
      <c r="N9" s="332" t="str">
        <f>'BASE GRANTEE INFO &amp; UPDATES'!N8</f>
        <v>October 1 - 31</v>
      </c>
      <c r="O9" s="332"/>
      <c r="P9" s="332"/>
      <c r="Q9" s="332"/>
      <c r="R9" s="332"/>
      <c r="S9" s="332"/>
      <c r="T9" s="332"/>
      <c r="U9" s="332"/>
      <c r="V9" s="332">
        <f>'BASE GRANTEE INFO &amp; UPDATES'!V8</f>
        <v>2019</v>
      </c>
      <c r="W9" s="332"/>
      <c r="X9" s="332"/>
      <c r="Y9" s="332"/>
      <c r="Z9" s="2"/>
      <c r="AA9" s="274" t="s">
        <v>14</v>
      </c>
      <c r="AB9" s="274"/>
      <c r="AC9" s="274"/>
      <c r="AD9" s="274"/>
      <c r="AE9" s="274"/>
      <c r="AF9" s="340" t="str">
        <f>'BASE GRANTEE INFO &amp; UPDATES'!AF8</f>
        <v>0000000</v>
      </c>
      <c r="AG9" s="399"/>
      <c r="AH9" s="399"/>
      <c r="AI9" s="399"/>
      <c r="AJ9" s="399"/>
      <c r="AK9" s="399"/>
      <c r="AL9" s="399"/>
      <c r="AM9" s="399"/>
      <c r="AN9" s="399"/>
      <c r="AO9" s="399"/>
      <c r="AP9" s="399"/>
      <c r="AQ9" s="399"/>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row>
    <row r="10" spans="1:83" ht="45" customHeight="1" x14ac:dyDescent="0.25">
      <c r="A10" s="330" t="s">
        <v>430</v>
      </c>
      <c r="B10" s="330"/>
      <c r="C10" s="330"/>
      <c r="D10" s="330"/>
      <c r="E10" s="330"/>
      <c r="F10" s="330"/>
      <c r="G10" s="330"/>
      <c r="H10" s="330"/>
      <c r="I10" s="330"/>
      <c r="J10" s="330"/>
      <c r="K10" s="330"/>
      <c r="L10" s="330"/>
      <c r="M10" s="330"/>
      <c r="N10" s="330"/>
      <c r="O10" s="330"/>
      <c r="P10" s="330"/>
      <c r="Q10" s="330"/>
      <c r="R10" s="330"/>
      <c r="S10" s="330"/>
      <c r="T10" s="330"/>
      <c r="U10" s="330"/>
      <c r="V10" s="330"/>
      <c r="W10" s="330"/>
      <c r="X10" s="330"/>
      <c r="Y10" s="330"/>
      <c r="Z10" s="330"/>
      <c r="AA10" s="330"/>
      <c r="AB10" s="330"/>
      <c r="AC10" s="330"/>
      <c r="AD10" s="330"/>
      <c r="AE10" s="330"/>
      <c r="AF10" s="330"/>
      <c r="AG10" s="330"/>
      <c r="AH10" s="330"/>
      <c r="AI10" s="330"/>
      <c r="AJ10" s="330"/>
      <c r="AK10" s="330"/>
      <c r="AL10" s="330"/>
      <c r="AM10" s="330"/>
      <c r="AN10" s="330"/>
      <c r="AO10" s="330"/>
      <c r="AP10" s="330"/>
      <c r="AQ10" s="330"/>
      <c r="AR10" s="32"/>
      <c r="AS10" s="32"/>
      <c r="AT10" s="32"/>
      <c r="AU10" s="32"/>
      <c r="AV10" s="32"/>
      <c r="AW10" s="32"/>
      <c r="AX10" s="32"/>
      <c r="AY10" s="32"/>
      <c r="AZ10" s="368" t="s">
        <v>462</v>
      </c>
      <c r="BA10" s="369"/>
      <c r="BB10" s="369"/>
      <c r="BC10" s="369"/>
      <c r="BD10" s="369"/>
      <c r="BE10" s="369"/>
      <c r="BF10" s="369"/>
      <c r="BG10" s="369"/>
      <c r="BH10" s="370"/>
      <c r="BI10" s="371" t="s">
        <v>378</v>
      </c>
      <c r="BJ10" s="372"/>
      <c r="BK10" s="372"/>
      <c r="BL10" s="372"/>
      <c r="BM10" s="372"/>
      <c r="BN10" s="372"/>
      <c r="BO10" s="372"/>
      <c r="BP10" s="372"/>
      <c r="BQ10" s="373"/>
      <c r="BR10" s="32"/>
      <c r="BS10" s="32"/>
      <c r="BT10" s="32"/>
      <c r="BU10" s="32"/>
      <c r="BV10" s="32"/>
      <c r="BW10" s="32"/>
      <c r="BX10" s="32"/>
      <c r="BY10" s="32"/>
      <c r="BZ10" s="32"/>
      <c r="CA10" s="32"/>
      <c r="CB10" s="32"/>
      <c r="CC10" s="32"/>
      <c r="CD10" s="32"/>
      <c r="CE10" s="32"/>
    </row>
    <row r="11" spans="1:83" ht="60" customHeight="1" x14ac:dyDescent="0.25">
      <c r="A11" s="26" t="s">
        <v>324</v>
      </c>
      <c r="B11" s="382" t="s">
        <v>358</v>
      </c>
      <c r="C11" s="382"/>
      <c r="D11" s="383" t="s">
        <v>359</v>
      </c>
      <c r="E11" s="383"/>
      <c r="F11" s="383"/>
      <c r="G11" s="383"/>
      <c r="H11" s="383"/>
      <c r="I11" s="374" t="s">
        <v>360</v>
      </c>
      <c r="J11" s="374"/>
      <c r="K11" s="374"/>
      <c r="L11" s="374"/>
      <c r="M11" s="374"/>
      <c r="N11" s="374"/>
      <c r="O11" s="374"/>
      <c r="P11" s="374"/>
      <c r="Q11" s="384" t="s">
        <v>361</v>
      </c>
      <c r="R11" s="384"/>
      <c r="S11" s="384"/>
      <c r="T11" s="384"/>
      <c r="U11" s="384"/>
      <c r="V11" s="384"/>
      <c r="W11" s="384"/>
      <c r="X11" s="384"/>
      <c r="Y11" s="384"/>
      <c r="Z11" s="384"/>
      <c r="AA11" s="374" t="s">
        <v>362</v>
      </c>
      <c r="AB11" s="374"/>
      <c r="AC11" s="374"/>
      <c r="AD11" s="374"/>
      <c r="AE11" s="384" t="s">
        <v>363</v>
      </c>
      <c r="AF11" s="384"/>
      <c r="AG11" s="384"/>
      <c r="AH11" s="384"/>
      <c r="AI11" s="374" t="s">
        <v>354</v>
      </c>
      <c r="AJ11" s="374"/>
      <c r="AK11" s="374"/>
      <c r="AL11" s="374"/>
      <c r="AM11" s="374"/>
      <c r="AN11" s="374"/>
      <c r="AO11" s="378" t="s">
        <v>364</v>
      </c>
      <c r="AP11" s="378"/>
      <c r="AQ11" s="378"/>
      <c r="AR11" s="379" t="s">
        <v>365</v>
      </c>
      <c r="AS11" s="379"/>
      <c r="AT11" s="379"/>
      <c r="AU11" s="380" t="s">
        <v>366</v>
      </c>
      <c r="AV11" s="380"/>
      <c r="AW11" s="380"/>
      <c r="AX11" s="381" t="s">
        <v>367</v>
      </c>
      <c r="AY11" s="381"/>
      <c r="AZ11" s="63">
        <f>'BASE GRANTEE INFO &amp; UPDATES'!B11</f>
        <v>0</v>
      </c>
      <c r="BA11" s="64">
        <f>'BASE GRANTEE INFO &amp; UPDATES'!B12</f>
        <v>0</v>
      </c>
      <c r="BB11" s="63">
        <f>'BASE GRANTEE INFO &amp; UPDATES'!B13</f>
        <v>0</v>
      </c>
      <c r="BC11" s="64">
        <f>'BASE GRANTEE INFO &amp; UPDATES'!B14</f>
        <v>0</v>
      </c>
      <c r="BD11" s="63">
        <f>'BASE GRANTEE INFO &amp; UPDATES'!B15</f>
        <v>0</v>
      </c>
      <c r="BE11" s="64">
        <f>'BASE GRANTEE INFO &amp; UPDATES'!B16</f>
        <v>0</v>
      </c>
      <c r="BF11" s="63">
        <f>'BASE GRANTEE INFO &amp; UPDATES'!X11</f>
        <v>0</v>
      </c>
      <c r="BG11" s="64">
        <f>'BASE GRANTEE INFO &amp; UPDATES'!X12</f>
        <v>0</v>
      </c>
      <c r="BH11" s="63">
        <f>'BASE GRANTEE INFO &amp; UPDATES'!X13</f>
        <v>0</v>
      </c>
      <c r="BI11" s="30" t="s">
        <v>369</v>
      </c>
      <c r="BJ11" s="31" t="s">
        <v>370</v>
      </c>
      <c r="BK11" s="30" t="s">
        <v>371</v>
      </c>
      <c r="BL11" s="31" t="s">
        <v>372</v>
      </c>
      <c r="BM11" s="30" t="s">
        <v>373</v>
      </c>
      <c r="BN11" s="31" t="s">
        <v>374</v>
      </c>
      <c r="BO11" s="30" t="s">
        <v>375</v>
      </c>
      <c r="BP11" s="31" t="s">
        <v>376</v>
      </c>
      <c r="BQ11" s="30" t="s">
        <v>377</v>
      </c>
      <c r="BR11" s="365" t="s">
        <v>355</v>
      </c>
      <c r="BS11" s="366"/>
      <c r="BT11" s="366"/>
      <c r="BU11" s="366"/>
      <c r="BV11" s="366"/>
      <c r="BW11" s="366"/>
      <c r="BX11" s="366"/>
      <c r="BY11" s="366"/>
      <c r="BZ11" s="366"/>
      <c r="CA11" s="366"/>
      <c r="CB11" s="366"/>
      <c r="CC11" s="366"/>
      <c r="CD11" s="366"/>
      <c r="CE11" s="367"/>
    </row>
    <row r="12" spans="1:83" ht="35.1" customHeight="1" x14ac:dyDescent="0.25">
      <c r="A12" s="27">
        <f>ROW(A1)</f>
        <v>1</v>
      </c>
      <c r="B12" s="375"/>
      <c r="C12" s="375"/>
      <c r="D12" s="376"/>
      <c r="E12" s="376"/>
      <c r="F12" s="376"/>
      <c r="G12" s="376"/>
      <c r="H12" s="376"/>
      <c r="I12" s="360"/>
      <c r="J12" s="360"/>
      <c r="K12" s="360"/>
      <c r="L12" s="360"/>
      <c r="M12" s="360"/>
      <c r="N12" s="360"/>
      <c r="O12" s="360"/>
      <c r="P12" s="360"/>
      <c r="Q12" s="377"/>
      <c r="R12" s="377"/>
      <c r="S12" s="377"/>
      <c r="T12" s="377"/>
      <c r="U12" s="377"/>
      <c r="V12" s="377"/>
      <c r="W12" s="377"/>
      <c r="X12" s="377"/>
      <c r="Y12" s="377"/>
      <c r="Z12" s="377"/>
      <c r="AA12" s="360"/>
      <c r="AB12" s="360"/>
      <c r="AC12" s="360"/>
      <c r="AD12" s="360"/>
      <c r="AE12" s="377"/>
      <c r="AF12" s="377"/>
      <c r="AG12" s="377"/>
      <c r="AH12" s="377"/>
      <c r="AI12" s="360"/>
      <c r="AJ12" s="360"/>
      <c r="AK12" s="360"/>
      <c r="AL12" s="360"/>
      <c r="AM12" s="360"/>
      <c r="AN12" s="360"/>
      <c r="AO12" s="361"/>
      <c r="AP12" s="361"/>
      <c r="AQ12" s="361"/>
      <c r="AR12" s="362"/>
      <c r="AS12" s="362"/>
      <c r="AT12" s="362"/>
      <c r="AU12" s="363"/>
      <c r="AV12" s="363"/>
      <c r="AW12" s="363"/>
      <c r="AX12" s="364"/>
      <c r="AY12" s="364"/>
      <c r="AZ12" s="45"/>
      <c r="BA12" s="46"/>
      <c r="BB12" s="45"/>
      <c r="BC12" s="46"/>
      <c r="BD12" s="45"/>
      <c r="BE12" s="46"/>
      <c r="BF12" s="45"/>
      <c r="BG12" s="46"/>
      <c r="BH12" s="45"/>
      <c r="BI12" s="41"/>
      <c r="BJ12" s="42"/>
      <c r="BK12" s="41"/>
      <c r="BL12" s="42"/>
      <c r="BM12" s="41"/>
      <c r="BN12" s="42"/>
      <c r="BO12" s="41"/>
      <c r="BP12" s="42"/>
      <c r="BQ12" s="41"/>
      <c r="BR12" s="359"/>
      <c r="BS12" s="359"/>
      <c r="BT12" s="359"/>
      <c r="BU12" s="359"/>
      <c r="BV12" s="359"/>
      <c r="BW12" s="359"/>
      <c r="BX12" s="359"/>
      <c r="BY12" s="359"/>
      <c r="BZ12" s="359"/>
      <c r="CA12" s="359"/>
      <c r="CB12" s="359"/>
      <c r="CC12" s="359"/>
      <c r="CD12" s="359"/>
      <c r="CE12" s="359"/>
    </row>
    <row r="13" spans="1:83" ht="35.1" customHeight="1" x14ac:dyDescent="0.25">
      <c r="A13" s="27">
        <f t="shared" ref="A13:A76" si="0">ROW(A2)</f>
        <v>2</v>
      </c>
      <c r="B13" s="375"/>
      <c r="C13" s="375"/>
      <c r="D13" s="376"/>
      <c r="E13" s="376"/>
      <c r="F13" s="376"/>
      <c r="G13" s="376"/>
      <c r="H13" s="376"/>
      <c r="I13" s="360"/>
      <c r="J13" s="360"/>
      <c r="K13" s="360"/>
      <c r="L13" s="360"/>
      <c r="M13" s="360"/>
      <c r="N13" s="360"/>
      <c r="O13" s="360"/>
      <c r="P13" s="360"/>
      <c r="Q13" s="377"/>
      <c r="R13" s="377"/>
      <c r="S13" s="377"/>
      <c r="T13" s="377"/>
      <c r="U13" s="377"/>
      <c r="V13" s="377"/>
      <c r="W13" s="377"/>
      <c r="X13" s="377"/>
      <c r="Y13" s="377"/>
      <c r="Z13" s="377"/>
      <c r="AA13" s="360"/>
      <c r="AB13" s="360"/>
      <c r="AC13" s="360"/>
      <c r="AD13" s="360"/>
      <c r="AE13" s="377"/>
      <c r="AF13" s="377"/>
      <c r="AG13" s="377"/>
      <c r="AH13" s="377"/>
      <c r="AI13" s="360"/>
      <c r="AJ13" s="360"/>
      <c r="AK13" s="360"/>
      <c r="AL13" s="360"/>
      <c r="AM13" s="360"/>
      <c r="AN13" s="360"/>
      <c r="AO13" s="361"/>
      <c r="AP13" s="361"/>
      <c r="AQ13" s="361"/>
      <c r="AR13" s="362"/>
      <c r="AS13" s="362"/>
      <c r="AT13" s="362"/>
      <c r="AU13" s="363"/>
      <c r="AV13" s="363"/>
      <c r="AW13" s="363"/>
      <c r="AX13" s="364"/>
      <c r="AY13" s="364"/>
      <c r="AZ13" s="45"/>
      <c r="BA13" s="46"/>
      <c r="BB13" s="45"/>
      <c r="BC13" s="46"/>
      <c r="BD13" s="45"/>
      <c r="BE13" s="46"/>
      <c r="BF13" s="45"/>
      <c r="BG13" s="46"/>
      <c r="BH13" s="45"/>
      <c r="BI13" s="43"/>
      <c r="BJ13" s="44"/>
      <c r="BK13" s="43"/>
      <c r="BL13" s="44"/>
      <c r="BM13" s="43"/>
      <c r="BN13" s="44"/>
      <c r="BO13" s="43"/>
      <c r="BP13" s="44"/>
      <c r="BQ13" s="43"/>
      <c r="BR13" s="359"/>
      <c r="BS13" s="359"/>
      <c r="BT13" s="359"/>
      <c r="BU13" s="359"/>
      <c r="BV13" s="359"/>
      <c r="BW13" s="359"/>
      <c r="BX13" s="359"/>
      <c r="BY13" s="359"/>
      <c r="BZ13" s="359"/>
      <c r="CA13" s="359"/>
      <c r="CB13" s="359"/>
      <c r="CC13" s="359"/>
      <c r="CD13" s="359"/>
      <c r="CE13" s="359"/>
    </row>
    <row r="14" spans="1:83" ht="35.1" customHeight="1" x14ac:dyDescent="0.25">
      <c r="A14" s="27">
        <f t="shared" si="0"/>
        <v>3</v>
      </c>
      <c r="B14" s="375"/>
      <c r="C14" s="375"/>
      <c r="D14" s="376"/>
      <c r="E14" s="376"/>
      <c r="F14" s="376"/>
      <c r="G14" s="376"/>
      <c r="H14" s="376"/>
      <c r="I14" s="360"/>
      <c r="J14" s="360"/>
      <c r="K14" s="360"/>
      <c r="L14" s="360"/>
      <c r="M14" s="360"/>
      <c r="N14" s="360"/>
      <c r="O14" s="360"/>
      <c r="P14" s="360"/>
      <c r="Q14" s="377"/>
      <c r="R14" s="377"/>
      <c r="S14" s="377"/>
      <c r="T14" s="377"/>
      <c r="U14" s="377"/>
      <c r="V14" s="377"/>
      <c r="W14" s="377"/>
      <c r="X14" s="377"/>
      <c r="Y14" s="377"/>
      <c r="Z14" s="377"/>
      <c r="AA14" s="360"/>
      <c r="AB14" s="360"/>
      <c r="AC14" s="360"/>
      <c r="AD14" s="360"/>
      <c r="AE14" s="377"/>
      <c r="AF14" s="377"/>
      <c r="AG14" s="377"/>
      <c r="AH14" s="377"/>
      <c r="AI14" s="360"/>
      <c r="AJ14" s="360"/>
      <c r="AK14" s="360"/>
      <c r="AL14" s="360"/>
      <c r="AM14" s="360"/>
      <c r="AN14" s="360"/>
      <c r="AO14" s="361"/>
      <c r="AP14" s="361"/>
      <c r="AQ14" s="361"/>
      <c r="AR14" s="362"/>
      <c r="AS14" s="362"/>
      <c r="AT14" s="362"/>
      <c r="AU14" s="363"/>
      <c r="AV14" s="363"/>
      <c r="AW14" s="363"/>
      <c r="AX14" s="364"/>
      <c r="AY14" s="364"/>
      <c r="AZ14" s="45"/>
      <c r="BA14" s="46"/>
      <c r="BB14" s="45"/>
      <c r="BC14" s="46"/>
      <c r="BD14" s="45"/>
      <c r="BE14" s="46"/>
      <c r="BF14" s="45"/>
      <c r="BG14" s="46"/>
      <c r="BH14" s="45"/>
      <c r="BI14" s="43"/>
      <c r="BJ14" s="44"/>
      <c r="BK14" s="43"/>
      <c r="BL14" s="44"/>
      <c r="BM14" s="43"/>
      <c r="BN14" s="44"/>
      <c r="BO14" s="43"/>
      <c r="BP14" s="44"/>
      <c r="BQ14" s="43"/>
      <c r="BR14" s="359"/>
      <c r="BS14" s="359"/>
      <c r="BT14" s="359"/>
      <c r="BU14" s="359"/>
      <c r="BV14" s="359"/>
      <c r="BW14" s="359"/>
      <c r="BX14" s="359"/>
      <c r="BY14" s="359"/>
      <c r="BZ14" s="359"/>
      <c r="CA14" s="359"/>
      <c r="CB14" s="359"/>
      <c r="CC14" s="359"/>
      <c r="CD14" s="359"/>
      <c r="CE14" s="359"/>
    </row>
    <row r="15" spans="1:83" ht="35.1" customHeight="1" x14ac:dyDescent="0.25">
      <c r="A15" s="27">
        <f t="shared" si="0"/>
        <v>4</v>
      </c>
      <c r="B15" s="375"/>
      <c r="C15" s="375"/>
      <c r="D15" s="376"/>
      <c r="E15" s="376"/>
      <c r="F15" s="376"/>
      <c r="G15" s="376"/>
      <c r="H15" s="376"/>
      <c r="I15" s="360"/>
      <c r="J15" s="360"/>
      <c r="K15" s="360"/>
      <c r="L15" s="360"/>
      <c r="M15" s="360"/>
      <c r="N15" s="360"/>
      <c r="O15" s="360"/>
      <c r="P15" s="360"/>
      <c r="Q15" s="377"/>
      <c r="R15" s="377"/>
      <c r="S15" s="377"/>
      <c r="T15" s="377"/>
      <c r="U15" s="377"/>
      <c r="V15" s="377"/>
      <c r="W15" s="377"/>
      <c r="X15" s="377"/>
      <c r="Y15" s="377"/>
      <c r="Z15" s="377"/>
      <c r="AA15" s="360"/>
      <c r="AB15" s="360"/>
      <c r="AC15" s="360"/>
      <c r="AD15" s="360"/>
      <c r="AE15" s="377"/>
      <c r="AF15" s="377"/>
      <c r="AG15" s="377"/>
      <c r="AH15" s="377"/>
      <c r="AI15" s="360"/>
      <c r="AJ15" s="360"/>
      <c r="AK15" s="360"/>
      <c r="AL15" s="360"/>
      <c r="AM15" s="360"/>
      <c r="AN15" s="360"/>
      <c r="AO15" s="361"/>
      <c r="AP15" s="361"/>
      <c r="AQ15" s="361"/>
      <c r="AR15" s="362"/>
      <c r="AS15" s="362"/>
      <c r="AT15" s="362"/>
      <c r="AU15" s="363"/>
      <c r="AV15" s="363"/>
      <c r="AW15" s="363"/>
      <c r="AX15" s="364"/>
      <c r="AY15" s="364"/>
      <c r="AZ15" s="45"/>
      <c r="BA15" s="46"/>
      <c r="BB15" s="45"/>
      <c r="BC15" s="46"/>
      <c r="BD15" s="45"/>
      <c r="BE15" s="46"/>
      <c r="BF15" s="45"/>
      <c r="BG15" s="46"/>
      <c r="BH15" s="45"/>
      <c r="BI15" s="43"/>
      <c r="BJ15" s="44"/>
      <c r="BK15" s="43"/>
      <c r="BL15" s="44"/>
      <c r="BM15" s="43"/>
      <c r="BN15" s="44"/>
      <c r="BO15" s="43"/>
      <c r="BP15" s="44"/>
      <c r="BQ15" s="43"/>
      <c r="BR15" s="359"/>
      <c r="BS15" s="359"/>
      <c r="BT15" s="359"/>
      <c r="BU15" s="359"/>
      <c r="BV15" s="359"/>
      <c r="BW15" s="359"/>
      <c r="BX15" s="359"/>
      <c r="BY15" s="359"/>
      <c r="BZ15" s="359"/>
      <c r="CA15" s="359"/>
      <c r="CB15" s="359"/>
      <c r="CC15" s="359"/>
      <c r="CD15" s="359"/>
      <c r="CE15" s="359"/>
    </row>
    <row r="16" spans="1:83" ht="35.1" customHeight="1" x14ac:dyDescent="0.25">
      <c r="A16" s="27">
        <f t="shared" si="0"/>
        <v>5</v>
      </c>
      <c r="B16" s="375"/>
      <c r="C16" s="375"/>
      <c r="D16" s="376"/>
      <c r="E16" s="376"/>
      <c r="F16" s="376"/>
      <c r="G16" s="376"/>
      <c r="H16" s="376"/>
      <c r="I16" s="360"/>
      <c r="J16" s="360"/>
      <c r="K16" s="360"/>
      <c r="L16" s="360"/>
      <c r="M16" s="360"/>
      <c r="N16" s="360"/>
      <c r="O16" s="360"/>
      <c r="P16" s="360"/>
      <c r="Q16" s="377"/>
      <c r="R16" s="377"/>
      <c r="S16" s="377"/>
      <c r="T16" s="377"/>
      <c r="U16" s="377"/>
      <c r="V16" s="377"/>
      <c r="W16" s="377"/>
      <c r="X16" s="377"/>
      <c r="Y16" s="377"/>
      <c r="Z16" s="377"/>
      <c r="AA16" s="360"/>
      <c r="AB16" s="360"/>
      <c r="AC16" s="360"/>
      <c r="AD16" s="360"/>
      <c r="AE16" s="377"/>
      <c r="AF16" s="377"/>
      <c r="AG16" s="377"/>
      <c r="AH16" s="377"/>
      <c r="AI16" s="360"/>
      <c r="AJ16" s="360"/>
      <c r="AK16" s="360"/>
      <c r="AL16" s="360"/>
      <c r="AM16" s="360"/>
      <c r="AN16" s="360"/>
      <c r="AO16" s="361"/>
      <c r="AP16" s="361"/>
      <c r="AQ16" s="361"/>
      <c r="AR16" s="362"/>
      <c r="AS16" s="362"/>
      <c r="AT16" s="362"/>
      <c r="AU16" s="363"/>
      <c r="AV16" s="363"/>
      <c r="AW16" s="363"/>
      <c r="AX16" s="364"/>
      <c r="AY16" s="364"/>
      <c r="AZ16" s="45"/>
      <c r="BA16" s="46"/>
      <c r="BB16" s="45"/>
      <c r="BC16" s="46"/>
      <c r="BD16" s="45"/>
      <c r="BE16" s="46"/>
      <c r="BF16" s="45"/>
      <c r="BG16" s="46"/>
      <c r="BH16" s="45"/>
      <c r="BI16" s="43"/>
      <c r="BJ16" s="44"/>
      <c r="BK16" s="43"/>
      <c r="BL16" s="44"/>
      <c r="BM16" s="43"/>
      <c r="BN16" s="44"/>
      <c r="BO16" s="43"/>
      <c r="BP16" s="44"/>
      <c r="BQ16" s="43"/>
      <c r="BR16" s="359"/>
      <c r="BS16" s="359"/>
      <c r="BT16" s="359"/>
      <c r="BU16" s="359"/>
      <c r="BV16" s="359"/>
      <c r="BW16" s="359"/>
      <c r="BX16" s="359"/>
      <c r="BY16" s="359"/>
      <c r="BZ16" s="359"/>
      <c r="CA16" s="359"/>
      <c r="CB16" s="359"/>
      <c r="CC16" s="359"/>
      <c r="CD16" s="359"/>
      <c r="CE16" s="359"/>
    </row>
    <row r="17" spans="1:83" ht="35.1" customHeight="1" x14ac:dyDescent="0.25">
      <c r="A17" s="27">
        <f t="shared" si="0"/>
        <v>6</v>
      </c>
      <c r="B17" s="375"/>
      <c r="C17" s="375"/>
      <c r="D17" s="376"/>
      <c r="E17" s="376"/>
      <c r="F17" s="376"/>
      <c r="G17" s="376"/>
      <c r="H17" s="376"/>
      <c r="I17" s="360"/>
      <c r="J17" s="360"/>
      <c r="K17" s="360"/>
      <c r="L17" s="360"/>
      <c r="M17" s="360"/>
      <c r="N17" s="360"/>
      <c r="O17" s="360"/>
      <c r="P17" s="360"/>
      <c r="Q17" s="377"/>
      <c r="R17" s="377"/>
      <c r="S17" s="377"/>
      <c r="T17" s="377"/>
      <c r="U17" s="377"/>
      <c r="V17" s="377"/>
      <c r="W17" s="377"/>
      <c r="X17" s="377"/>
      <c r="Y17" s="377"/>
      <c r="Z17" s="377"/>
      <c r="AA17" s="360"/>
      <c r="AB17" s="360"/>
      <c r="AC17" s="360"/>
      <c r="AD17" s="360"/>
      <c r="AE17" s="377"/>
      <c r="AF17" s="377"/>
      <c r="AG17" s="377"/>
      <c r="AH17" s="377"/>
      <c r="AI17" s="360"/>
      <c r="AJ17" s="360"/>
      <c r="AK17" s="360"/>
      <c r="AL17" s="360"/>
      <c r="AM17" s="360"/>
      <c r="AN17" s="360"/>
      <c r="AO17" s="361"/>
      <c r="AP17" s="361"/>
      <c r="AQ17" s="361"/>
      <c r="AR17" s="362"/>
      <c r="AS17" s="362"/>
      <c r="AT17" s="362"/>
      <c r="AU17" s="363"/>
      <c r="AV17" s="363"/>
      <c r="AW17" s="363"/>
      <c r="AX17" s="364"/>
      <c r="AY17" s="364"/>
      <c r="AZ17" s="45"/>
      <c r="BA17" s="46"/>
      <c r="BB17" s="45"/>
      <c r="BC17" s="46"/>
      <c r="BD17" s="45"/>
      <c r="BE17" s="46"/>
      <c r="BF17" s="45"/>
      <c r="BG17" s="46"/>
      <c r="BH17" s="45"/>
      <c r="BI17" s="43"/>
      <c r="BJ17" s="44"/>
      <c r="BK17" s="43"/>
      <c r="BL17" s="44"/>
      <c r="BM17" s="43"/>
      <c r="BN17" s="44"/>
      <c r="BO17" s="43"/>
      <c r="BP17" s="44"/>
      <c r="BQ17" s="43"/>
      <c r="BR17" s="359"/>
      <c r="BS17" s="359"/>
      <c r="BT17" s="359"/>
      <c r="BU17" s="359"/>
      <c r="BV17" s="359"/>
      <c r="BW17" s="359"/>
      <c r="BX17" s="359"/>
      <c r="BY17" s="359"/>
      <c r="BZ17" s="359"/>
      <c r="CA17" s="359"/>
      <c r="CB17" s="359"/>
      <c r="CC17" s="359"/>
      <c r="CD17" s="359"/>
      <c r="CE17" s="359"/>
    </row>
    <row r="18" spans="1:83" ht="35.1" customHeight="1" x14ac:dyDescent="0.25">
      <c r="A18" s="27">
        <f t="shared" si="0"/>
        <v>7</v>
      </c>
      <c r="B18" s="375"/>
      <c r="C18" s="375"/>
      <c r="D18" s="376"/>
      <c r="E18" s="376"/>
      <c r="F18" s="376"/>
      <c r="G18" s="376"/>
      <c r="H18" s="376"/>
      <c r="I18" s="360"/>
      <c r="J18" s="360"/>
      <c r="K18" s="360"/>
      <c r="L18" s="360"/>
      <c r="M18" s="360"/>
      <c r="N18" s="360"/>
      <c r="O18" s="360"/>
      <c r="P18" s="360"/>
      <c r="Q18" s="377"/>
      <c r="R18" s="377"/>
      <c r="S18" s="377"/>
      <c r="T18" s="377"/>
      <c r="U18" s="377"/>
      <c r="V18" s="377"/>
      <c r="W18" s="377"/>
      <c r="X18" s="377"/>
      <c r="Y18" s="377"/>
      <c r="Z18" s="377"/>
      <c r="AA18" s="360"/>
      <c r="AB18" s="360"/>
      <c r="AC18" s="360"/>
      <c r="AD18" s="360"/>
      <c r="AE18" s="377"/>
      <c r="AF18" s="377"/>
      <c r="AG18" s="377"/>
      <c r="AH18" s="377"/>
      <c r="AI18" s="360"/>
      <c r="AJ18" s="360"/>
      <c r="AK18" s="360"/>
      <c r="AL18" s="360"/>
      <c r="AM18" s="360"/>
      <c r="AN18" s="360"/>
      <c r="AO18" s="361"/>
      <c r="AP18" s="361"/>
      <c r="AQ18" s="361"/>
      <c r="AR18" s="362"/>
      <c r="AS18" s="362"/>
      <c r="AT18" s="362"/>
      <c r="AU18" s="363"/>
      <c r="AV18" s="363"/>
      <c r="AW18" s="363"/>
      <c r="AX18" s="364"/>
      <c r="AY18" s="364"/>
      <c r="AZ18" s="45"/>
      <c r="BA18" s="46"/>
      <c r="BB18" s="45"/>
      <c r="BC18" s="46"/>
      <c r="BD18" s="45"/>
      <c r="BE18" s="46"/>
      <c r="BF18" s="45"/>
      <c r="BG18" s="46"/>
      <c r="BH18" s="45"/>
      <c r="BI18" s="43"/>
      <c r="BJ18" s="44"/>
      <c r="BK18" s="43"/>
      <c r="BL18" s="44"/>
      <c r="BM18" s="43"/>
      <c r="BN18" s="44"/>
      <c r="BO18" s="43"/>
      <c r="BP18" s="44"/>
      <c r="BQ18" s="43"/>
      <c r="BR18" s="359"/>
      <c r="BS18" s="359"/>
      <c r="BT18" s="359"/>
      <c r="BU18" s="359"/>
      <c r="BV18" s="359"/>
      <c r="BW18" s="359"/>
      <c r="BX18" s="359"/>
      <c r="BY18" s="359"/>
      <c r="BZ18" s="359"/>
      <c r="CA18" s="359"/>
      <c r="CB18" s="359"/>
      <c r="CC18" s="359"/>
      <c r="CD18" s="359"/>
      <c r="CE18" s="359"/>
    </row>
    <row r="19" spans="1:83" ht="35.1" customHeight="1" x14ac:dyDescent="0.25">
      <c r="A19" s="27">
        <f t="shared" si="0"/>
        <v>8</v>
      </c>
      <c r="B19" s="375"/>
      <c r="C19" s="375"/>
      <c r="D19" s="376"/>
      <c r="E19" s="376"/>
      <c r="F19" s="376"/>
      <c r="G19" s="376"/>
      <c r="H19" s="376"/>
      <c r="I19" s="360"/>
      <c r="J19" s="360"/>
      <c r="K19" s="360"/>
      <c r="L19" s="360"/>
      <c r="M19" s="360"/>
      <c r="N19" s="360"/>
      <c r="O19" s="360"/>
      <c r="P19" s="360"/>
      <c r="Q19" s="377"/>
      <c r="R19" s="377"/>
      <c r="S19" s="377"/>
      <c r="T19" s="377"/>
      <c r="U19" s="377"/>
      <c r="V19" s="377"/>
      <c r="W19" s="377"/>
      <c r="X19" s="377"/>
      <c r="Y19" s="377"/>
      <c r="Z19" s="377"/>
      <c r="AA19" s="360"/>
      <c r="AB19" s="360"/>
      <c r="AC19" s="360"/>
      <c r="AD19" s="360"/>
      <c r="AE19" s="377"/>
      <c r="AF19" s="377"/>
      <c r="AG19" s="377"/>
      <c r="AH19" s="377"/>
      <c r="AI19" s="360"/>
      <c r="AJ19" s="360"/>
      <c r="AK19" s="360"/>
      <c r="AL19" s="360"/>
      <c r="AM19" s="360"/>
      <c r="AN19" s="360"/>
      <c r="AO19" s="361"/>
      <c r="AP19" s="361"/>
      <c r="AQ19" s="361"/>
      <c r="AR19" s="362"/>
      <c r="AS19" s="362"/>
      <c r="AT19" s="362"/>
      <c r="AU19" s="363"/>
      <c r="AV19" s="363"/>
      <c r="AW19" s="363"/>
      <c r="AX19" s="364"/>
      <c r="AY19" s="364"/>
      <c r="AZ19" s="45"/>
      <c r="BA19" s="46"/>
      <c r="BB19" s="45"/>
      <c r="BC19" s="46"/>
      <c r="BD19" s="45"/>
      <c r="BE19" s="46"/>
      <c r="BF19" s="45"/>
      <c r="BG19" s="46"/>
      <c r="BH19" s="45"/>
      <c r="BI19" s="43"/>
      <c r="BJ19" s="44"/>
      <c r="BK19" s="43"/>
      <c r="BL19" s="44"/>
      <c r="BM19" s="43"/>
      <c r="BN19" s="44"/>
      <c r="BO19" s="43"/>
      <c r="BP19" s="44"/>
      <c r="BQ19" s="43"/>
      <c r="BR19" s="359"/>
      <c r="BS19" s="359"/>
      <c r="BT19" s="359"/>
      <c r="BU19" s="359"/>
      <c r="BV19" s="359"/>
      <c r="BW19" s="359"/>
      <c r="BX19" s="359"/>
      <c r="BY19" s="359"/>
      <c r="BZ19" s="359"/>
      <c r="CA19" s="359"/>
      <c r="CB19" s="359"/>
      <c r="CC19" s="359"/>
      <c r="CD19" s="359"/>
      <c r="CE19" s="359"/>
    </row>
    <row r="20" spans="1:83" ht="35.1" customHeight="1" x14ac:dyDescent="0.25">
      <c r="A20" s="27">
        <f t="shared" si="0"/>
        <v>9</v>
      </c>
      <c r="B20" s="375"/>
      <c r="C20" s="375"/>
      <c r="D20" s="376"/>
      <c r="E20" s="376"/>
      <c r="F20" s="376"/>
      <c r="G20" s="376"/>
      <c r="H20" s="376"/>
      <c r="I20" s="360"/>
      <c r="J20" s="360"/>
      <c r="K20" s="360"/>
      <c r="L20" s="360"/>
      <c r="M20" s="360"/>
      <c r="N20" s="360"/>
      <c r="O20" s="360"/>
      <c r="P20" s="360"/>
      <c r="Q20" s="377"/>
      <c r="R20" s="377"/>
      <c r="S20" s="377"/>
      <c r="T20" s="377"/>
      <c r="U20" s="377"/>
      <c r="V20" s="377"/>
      <c r="W20" s="377"/>
      <c r="X20" s="377"/>
      <c r="Y20" s="377"/>
      <c r="Z20" s="377"/>
      <c r="AA20" s="360"/>
      <c r="AB20" s="360"/>
      <c r="AC20" s="360"/>
      <c r="AD20" s="360"/>
      <c r="AE20" s="377"/>
      <c r="AF20" s="377"/>
      <c r="AG20" s="377"/>
      <c r="AH20" s="377"/>
      <c r="AI20" s="360"/>
      <c r="AJ20" s="360"/>
      <c r="AK20" s="360"/>
      <c r="AL20" s="360"/>
      <c r="AM20" s="360"/>
      <c r="AN20" s="360"/>
      <c r="AO20" s="361"/>
      <c r="AP20" s="361"/>
      <c r="AQ20" s="361"/>
      <c r="AR20" s="362"/>
      <c r="AS20" s="362"/>
      <c r="AT20" s="362"/>
      <c r="AU20" s="363"/>
      <c r="AV20" s="363"/>
      <c r="AW20" s="363"/>
      <c r="AX20" s="364"/>
      <c r="AY20" s="364"/>
      <c r="AZ20" s="45"/>
      <c r="BA20" s="46"/>
      <c r="BB20" s="45"/>
      <c r="BC20" s="46"/>
      <c r="BD20" s="45"/>
      <c r="BE20" s="46"/>
      <c r="BF20" s="45"/>
      <c r="BG20" s="46"/>
      <c r="BH20" s="45"/>
      <c r="BI20" s="43"/>
      <c r="BJ20" s="44"/>
      <c r="BK20" s="43"/>
      <c r="BL20" s="44"/>
      <c r="BM20" s="43"/>
      <c r="BN20" s="44"/>
      <c r="BO20" s="43"/>
      <c r="BP20" s="44"/>
      <c r="BQ20" s="43"/>
      <c r="BR20" s="359"/>
      <c r="BS20" s="359"/>
      <c r="BT20" s="359"/>
      <c r="BU20" s="359"/>
      <c r="BV20" s="359"/>
      <c r="BW20" s="359"/>
      <c r="BX20" s="359"/>
      <c r="BY20" s="359"/>
      <c r="BZ20" s="359"/>
      <c r="CA20" s="359"/>
      <c r="CB20" s="359"/>
      <c r="CC20" s="359"/>
      <c r="CD20" s="359"/>
      <c r="CE20" s="359"/>
    </row>
    <row r="21" spans="1:83" ht="35.1" customHeight="1" x14ac:dyDescent="0.25">
      <c r="A21" s="27">
        <f t="shared" si="0"/>
        <v>10</v>
      </c>
      <c r="B21" s="375"/>
      <c r="C21" s="375"/>
      <c r="D21" s="376"/>
      <c r="E21" s="376"/>
      <c r="F21" s="376"/>
      <c r="G21" s="376"/>
      <c r="H21" s="376"/>
      <c r="I21" s="360"/>
      <c r="J21" s="360"/>
      <c r="K21" s="360"/>
      <c r="L21" s="360"/>
      <c r="M21" s="360"/>
      <c r="N21" s="360"/>
      <c r="O21" s="360"/>
      <c r="P21" s="360"/>
      <c r="Q21" s="377"/>
      <c r="R21" s="377"/>
      <c r="S21" s="377"/>
      <c r="T21" s="377"/>
      <c r="U21" s="377"/>
      <c r="V21" s="377"/>
      <c r="W21" s="377"/>
      <c r="X21" s="377"/>
      <c r="Y21" s="377"/>
      <c r="Z21" s="377"/>
      <c r="AA21" s="360"/>
      <c r="AB21" s="360"/>
      <c r="AC21" s="360"/>
      <c r="AD21" s="360"/>
      <c r="AE21" s="377"/>
      <c r="AF21" s="377"/>
      <c r="AG21" s="377"/>
      <c r="AH21" s="377"/>
      <c r="AI21" s="360"/>
      <c r="AJ21" s="360"/>
      <c r="AK21" s="360"/>
      <c r="AL21" s="360"/>
      <c r="AM21" s="360"/>
      <c r="AN21" s="360"/>
      <c r="AO21" s="361"/>
      <c r="AP21" s="361"/>
      <c r="AQ21" s="361"/>
      <c r="AR21" s="362"/>
      <c r="AS21" s="362"/>
      <c r="AT21" s="362"/>
      <c r="AU21" s="363"/>
      <c r="AV21" s="363"/>
      <c r="AW21" s="363"/>
      <c r="AX21" s="364"/>
      <c r="AY21" s="364"/>
      <c r="AZ21" s="45"/>
      <c r="BA21" s="46"/>
      <c r="BB21" s="45"/>
      <c r="BC21" s="46"/>
      <c r="BD21" s="45"/>
      <c r="BE21" s="46"/>
      <c r="BF21" s="45"/>
      <c r="BG21" s="46"/>
      <c r="BH21" s="45"/>
      <c r="BI21" s="43"/>
      <c r="BJ21" s="44"/>
      <c r="BK21" s="43"/>
      <c r="BL21" s="44"/>
      <c r="BM21" s="43"/>
      <c r="BN21" s="44"/>
      <c r="BO21" s="43"/>
      <c r="BP21" s="44"/>
      <c r="BQ21" s="43"/>
      <c r="BR21" s="359"/>
      <c r="BS21" s="359"/>
      <c r="BT21" s="359"/>
      <c r="BU21" s="359"/>
      <c r="BV21" s="359"/>
      <c r="BW21" s="359"/>
      <c r="BX21" s="359"/>
      <c r="BY21" s="359"/>
      <c r="BZ21" s="359"/>
      <c r="CA21" s="359"/>
      <c r="CB21" s="359"/>
      <c r="CC21" s="359"/>
      <c r="CD21" s="359"/>
      <c r="CE21" s="359"/>
    </row>
    <row r="22" spans="1:83" ht="35.1" customHeight="1" x14ac:dyDescent="0.25">
      <c r="A22" s="27">
        <f>ROW(A11)</f>
        <v>11</v>
      </c>
      <c r="B22" s="375"/>
      <c r="C22" s="375"/>
      <c r="D22" s="376"/>
      <c r="E22" s="376"/>
      <c r="F22" s="376"/>
      <c r="G22" s="376"/>
      <c r="H22" s="376"/>
      <c r="I22" s="360"/>
      <c r="J22" s="360"/>
      <c r="K22" s="360"/>
      <c r="L22" s="360"/>
      <c r="M22" s="360"/>
      <c r="N22" s="360"/>
      <c r="O22" s="360"/>
      <c r="P22" s="360"/>
      <c r="Q22" s="377"/>
      <c r="R22" s="377"/>
      <c r="S22" s="377"/>
      <c r="T22" s="377"/>
      <c r="U22" s="377"/>
      <c r="V22" s="377"/>
      <c r="W22" s="377"/>
      <c r="X22" s="377"/>
      <c r="Y22" s="377"/>
      <c r="Z22" s="377"/>
      <c r="AA22" s="360"/>
      <c r="AB22" s="360"/>
      <c r="AC22" s="360"/>
      <c r="AD22" s="360"/>
      <c r="AE22" s="377"/>
      <c r="AF22" s="377"/>
      <c r="AG22" s="377"/>
      <c r="AH22" s="377"/>
      <c r="AI22" s="360"/>
      <c r="AJ22" s="360"/>
      <c r="AK22" s="360"/>
      <c r="AL22" s="360"/>
      <c r="AM22" s="360"/>
      <c r="AN22" s="360"/>
      <c r="AO22" s="361"/>
      <c r="AP22" s="361"/>
      <c r="AQ22" s="361"/>
      <c r="AR22" s="362"/>
      <c r="AS22" s="362"/>
      <c r="AT22" s="362"/>
      <c r="AU22" s="363"/>
      <c r="AV22" s="363"/>
      <c r="AW22" s="363"/>
      <c r="AX22" s="364"/>
      <c r="AY22" s="364"/>
      <c r="AZ22" s="45"/>
      <c r="BA22" s="46"/>
      <c r="BB22" s="45"/>
      <c r="BC22" s="46"/>
      <c r="BD22" s="45"/>
      <c r="BE22" s="46"/>
      <c r="BF22" s="45"/>
      <c r="BG22" s="46"/>
      <c r="BH22" s="45"/>
      <c r="BI22" s="43"/>
      <c r="BJ22" s="44"/>
      <c r="BK22" s="43"/>
      <c r="BL22" s="44"/>
      <c r="BM22" s="43"/>
      <c r="BN22" s="44"/>
      <c r="BO22" s="43"/>
      <c r="BP22" s="44"/>
      <c r="BQ22" s="43"/>
      <c r="BR22" s="359"/>
      <c r="BS22" s="359"/>
      <c r="BT22" s="359"/>
      <c r="BU22" s="359"/>
      <c r="BV22" s="359"/>
      <c r="BW22" s="359"/>
      <c r="BX22" s="359"/>
      <c r="BY22" s="359"/>
      <c r="BZ22" s="359"/>
      <c r="CA22" s="359"/>
      <c r="CB22" s="359"/>
      <c r="CC22" s="359"/>
      <c r="CD22" s="359"/>
      <c r="CE22" s="359"/>
    </row>
    <row r="23" spans="1:83" ht="35.1" customHeight="1" x14ac:dyDescent="0.25">
      <c r="A23" s="27">
        <f t="shared" si="0"/>
        <v>12</v>
      </c>
      <c r="B23" s="375"/>
      <c r="C23" s="375"/>
      <c r="D23" s="376"/>
      <c r="E23" s="376"/>
      <c r="F23" s="376"/>
      <c r="G23" s="376"/>
      <c r="H23" s="376"/>
      <c r="I23" s="360"/>
      <c r="J23" s="360"/>
      <c r="K23" s="360"/>
      <c r="L23" s="360"/>
      <c r="M23" s="360"/>
      <c r="N23" s="360"/>
      <c r="O23" s="360"/>
      <c r="P23" s="360"/>
      <c r="Q23" s="377"/>
      <c r="R23" s="377"/>
      <c r="S23" s="377"/>
      <c r="T23" s="377"/>
      <c r="U23" s="377"/>
      <c r="V23" s="377"/>
      <c r="W23" s="377"/>
      <c r="X23" s="377"/>
      <c r="Y23" s="377"/>
      <c r="Z23" s="377"/>
      <c r="AA23" s="360"/>
      <c r="AB23" s="360"/>
      <c r="AC23" s="360"/>
      <c r="AD23" s="360"/>
      <c r="AE23" s="377"/>
      <c r="AF23" s="377"/>
      <c r="AG23" s="377"/>
      <c r="AH23" s="377"/>
      <c r="AI23" s="360"/>
      <c r="AJ23" s="360"/>
      <c r="AK23" s="360"/>
      <c r="AL23" s="360"/>
      <c r="AM23" s="360"/>
      <c r="AN23" s="360"/>
      <c r="AO23" s="361"/>
      <c r="AP23" s="361"/>
      <c r="AQ23" s="361"/>
      <c r="AR23" s="362"/>
      <c r="AS23" s="362"/>
      <c r="AT23" s="362"/>
      <c r="AU23" s="363"/>
      <c r="AV23" s="363"/>
      <c r="AW23" s="363"/>
      <c r="AX23" s="364"/>
      <c r="AY23" s="364"/>
      <c r="AZ23" s="45"/>
      <c r="BA23" s="46"/>
      <c r="BB23" s="45"/>
      <c r="BC23" s="46"/>
      <c r="BD23" s="45"/>
      <c r="BE23" s="46"/>
      <c r="BF23" s="45"/>
      <c r="BG23" s="46"/>
      <c r="BH23" s="45"/>
      <c r="BI23" s="43"/>
      <c r="BJ23" s="44"/>
      <c r="BK23" s="43"/>
      <c r="BL23" s="44"/>
      <c r="BM23" s="43"/>
      <c r="BN23" s="44"/>
      <c r="BO23" s="43"/>
      <c r="BP23" s="44"/>
      <c r="BQ23" s="43"/>
      <c r="BR23" s="359"/>
      <c r="BS23" s="359"/>
      <c r="BT23" s="359"/>
      <c r="BU23" s="359"/>
      <c r="BV23" s="359"/>
      <c r="BW23" s="359"/>
      <c r="BX23" s="359"/>
      <c r="BY23" s="359"/>
      <c r="BZ23" s="359"/>
      <c r="CA23" s="359"/>
      <c r="CB23" s="359"/>
      <c r="CC23" s="359"/>
      <c r="CD23" s="359"/>
      <c r="CE23" s="359"/>
    </row>
    <row r="24" spans="1:83" ht="35.1" customHeight="1" x14ac:dyDescent="0.25">
      <c r="A24" s="27">
        <f t="shared" si="0"/>
        <v>13</v>
      </c>
      <c r="B24" s="375"/>
      <c r="C24" s="375"/>
      <c r="D24" s="376"/>
      <c r="E24" s="376"/>
      <c r="F24" s="376"/>
      <c r="G24" s="376"/>
      <c r="H24" s="376"/>
      <c r="I24" s="360"/>
      <c r="J24" s="360"/>
      <c r="K24" s="360"/>
      <c r="L24" s="360"/>
      <c r="M24" s="360"/>
      <c r="N24" s="360"/>
      <c r="O24" s="360"/>
      <c r="P24" s="360"/>
      <c r="Q24" s="377"/>
      <c r="R24" s="377"/>
      <c r="S24" s="377"/>
      <c r="T24" s="377"/>
      <c r="U24" s="377"/>
      <c r="V24" s="377"/>
      <c r="W24" s="377"/>
      <c r="X24" s="377"/>
      <c r="Y24" s="377"/>
      <c r="Z24" s="377"/>
      <c r="AA24" s="360"/>
      <c r="AB24" s="360"/>
      <c r="AC24" s="360"/>
      <c r="AD24" s="360"/>
      <c r="AE24" s="377"/>
      <c r="AF24" s="377"/>
      <c r="AG24" s="377"/>
      <c r="AH24" s="377"/>
      <c r="AI24" s="360"/>
      <c r="AJ24" s="360"/>
      <c r="AK24" s="360"/>
      <c r="AL24" s="360"/>
      <c r="AM24" s="360"/>
      <c r="AN24" s="360"/>
      <c r="AO24" s="361"/>
      <c r="AP24" s="361"/>
      <c r="AQ24" s="361"/>
      <c r="AR24" s="362"/>
      <c r="AS24" s="362"/>
      <c r="AT24" s="362"/>
      <c r="AU24" s="363"/>
      <c r="AV24" s="363"/>
      <c r="AW24" s="363"/>
      <c r="AX24" s="364"/>
      <c r="AY24" s="364"/>
      <c r="AZ24" s="45"/>
      <c r="BA24" s="46"/>
      <c r="BB24" s="45"/>
      <c r="BC24" s="46"/>
      <c r="BD24" s="45"/>
      <c r="BE24" s="46"/>
      <c r="BF24" s="45"/>
      <c r="BG24" s="46"/>
      <c r="BH24" s="45"/>
      <c r="BI24" s="43"/>
      <c r="BJ24" s="44"/>
      <c r="BK24" s="43"/>
      <c r="BL24" s="44"/>
      <c r="BM24" s="43"/>
      <c r="BN24" s="44"/>
      <c r="BO24" s="43"/>
      <c r="BP24" s="44"/>
      <c r="BQ24" s="43"/>
      <c r="BR24" s="359"/>
      <c r="BS24" s="359"/>
      <c r="BT24" s="359"/>
      <c r="BU24" s="359"/>
      <c r="BV24" s="359"/>
      <c r="BW24" s="359"/>
      <c r="BX24" s="359"/>
      <c r="BY24" s="359"/>
      <c r="BZ24" s="359"/>
      <c r="CA24" s="359"/>
      <c r="CB24" s="359"/>
      <c r="CC24" s="359"/>
      <c r="CD24" s="359"/>
      <c r="CE24" s="359"/>
    </row>
    <row r="25" spans="1:83" ht="35.1" customHeight="1" x14ac:dyDescent="0.25">
      <c r="A25" s="27">
        <f t="shared" si="0"/>
        <v>14</v>
      </c>
      <c r="B25" s="375"/>
      <c r="C25" s="375"/>
      <c r="D25" s="376"/>
      <c r="E25" s="376"/>
      <c r="F25" s="376"/>
      <c r="G25" s="376"/>
      <c r="H25" s="376"/>
      <c r="I25" s="360"/>
      <c r="J25" s="360"/>
      <c r="K25" s="360"/>
      <c r="L25" s="360"/>
      <c r="M25" s="360"/>
      <c r="N25" s="360"/>
      <c r="O25" s="360"/>
      <c r="P25" s="360"/>
      <c r="Q25" s="377"/>
      <c r="R25" s="377"/>
      <c r="S25" s="377"/>
      <c r="T25" s="377"/>
      <c r="U25" s="377"/>
      <c r="V25" s="377"/>
      <c r="W25" s="377"/>
      <c r="X25" s="377"/>
      <c r="Y25" s="377"/>
      <c r="Z25" s="377"/>
      <c r="AA25" s="360"/>
      <c r="AB25" s="360"/>
      <c r="AC25" s="360"/>
      <c r="AD25" s="360"/>
      <c r="AE25" s="377"/>
      <c r="AF25" s="377"/>
      <c r="AG25" s="377"/>
      <c r="AH25" s="377"/>
      <c r="AI25" s="360"/>
      <c r="AJ25" s="360"/>
      <c r="AK25" s="360"/>
      <c r="AL25" s="360"/>
      <c r="AM25" s="360"/>
      <c r="AN25" s="360"/>
      <c r="AO25" s="361"/>
      <c r="AP25" s="361"/>
      <c r="AQ25" s="361"/>
      <c r="AR25" s="362"/>
      <c r="AS25" s="362"/>
      <c r="AT25" s="362"/>
      <c r="AU25" s="363"/>
      <c r="AV25" s="363"/>
      <c r="AW25" s="363"/>
      <c r="AX25" s="364"/>
      <c r="AY25" s="364"/>
      <c r="AZ25" s="45"/>
      <c r="BA25" s="46"/>
      <c r="BB25" s="45"/>
      <c r="BC25" s="46"/>
      <c r="BD25" s="45"/>
      <c r="BE25" s="46"/>
      <c r="BF25" s="45"/>
      <c r="BG25" s="46"/>
      <c r="BH25" s="45"/>
      <c r="BI25" s="43"/>
      <c r="BJ25" s="44"/>
      <c r="BK25" s="43"/>
      <c r="BL25" s="44"/>
      <c r="BM25" s="43"/>
      <c r="BN25" s="44"/>
      <c r="BO25" s="43"/>
      <c r="BP25" s="44"/>
      <c r="BQ25" s="43"/>
      <c r="BR25" s="359"/>
      <c r="BS25" s="359"/>
      <c r="BT25" s="359"/>
      <c r="BU25" s="359"/>
      <c r="BV25" s="359"/>
      <c r="BW25" s="359"/>
      <c r="BX25" s="359"/>
      <c r="BY25" s="359"/>
      <c r="BZ25" s="359"/>
      <c r="CA25" s="359"/>
      <c r="CB25" s="359"/>
      <c r="CC25" s="359"/>
      <c r="CD25" s="359"/>
      <c r="CE25" s="359"/>
    </row>
    <row r="26" spans="1:83" ht="35.1" customHeight="1" x14ac:dyDescent="0.25">
      <c r="A26" s="27">
        <f t="shared" si="0"/>
        <v>15</v>
      </c>
      <c r="B26" s="375"/>
      <c r="C26" s="375"/>
      <c r="D26" s="376"/>
      <c r="E26" s="376"/>
      <c r="F26" s="376"/>
      <c r="G26" s="376"/>
      <c r="H26" s="376"/>
      <c r="I26" s="360"/>
      <c r="J26" s="360"/>
      <c r="K26" s="360"/>
      <c r="L26" s="360"/>
      <c r="M26" s="360"/>
      <c r="N26" s="360"/>
      <c r="O26" s="360"/>
      <c r="P26" s="360"/>
      <c r="Q26" s="377"/>
      <c r="R26" s="377"/>
      <c r="S26" s="377"/>
      <c r="T26" s="377"/>
      <c r="U26" s="377"/>
      <c r="V26" s="377"/>
      <c r="W26" s="377"/>
      <c r="X26" s="377"/>
      <c r="Y26" s="377"/>
      <c r="Z26" s="377"/>
      <c r="AA26" s="360"/>
      <c r="AB26" s="360"/>
      <c r="AC26" s="360"/>
      <c r="AD26" s="360"/>
      <c r="AE26" s="377"/>
      <c r="AF26" s="377"/>
      <c r="AG26" s="377"/>
      <c r="AH26" s="377"/>
      <c r="AI26" s="360"/>
      <c r="AJ26" s="360"/>
      <c r="AK26" s="360"/>
      <c r="AL26" s="360"/>
      <c r="AM26" s="360"/>
      <c r="AN26" s="360"/>
      <c r="AO26" s="361"/>
      <c r="AP26" s="361"/>
      <c r="AQ26" s="361"/>
      <c r="AR26" s="362"/>
      <c r="AS26" s="362"/>
      <c r="AT26" s="362"/>
      <c r="AU26" s="363"/>
      <c r="AV26" s="363"/>
      <c r="AW26" s="363"/>
      <c r="AX26" s="364"/>
      <c r="AY26" s="364"/>
      <c r="AZ26" s="45"/>
      <c r="BA26" s="46"/>
      <c r="BB26" s="45"/>
      <c r="BC26" s="46"/>
      <c r="BD26" s="45"/>
      <c r="BE26" s="46"/>
      <c r="BF26" s="45"/>
      <c r="BG26" s="46"/>
      <c r="BH26" s="45"/>
      <c r="BI26" s="43"/>
      <c r="BJ26" s="44"/>
      <c r="BK26" s="43"/>
      <c r="BL26" s="44"/>
      <c r="BM26" s="43"/>
      <c r="BN26" s="44"/>
      <c r="BO26" s="43"/>
      <c r="BP26" s="44"/>
      <c r="BQ26" s="43"/>
      <c r="BR26" s="359"/>
      <c r="BS26" s="359"/>
      <c r="BT26" s="359"/>
      <c r="BU26" s="359"/>
      <c r="BV26" s="359"/>
      <c r="BW26" s="359"/>
      <c r="BX26" s="359"/>
      <c r="BY26" s="359"/>
      <c r="BZ26" s="359"/>
      <c r="CA26" s="359"/>
      <c r="CB26" s="359"/>
      <c r="CC26" s="359"/>
      <c r="CD26" s="359"/>
      <c r="CE26" s="359"/>
    </row>
    <row r="27" spans="1:83" ht="35.1" customHeight="1" x14ac:dyDescent="0.25">
      <c r="A27" s="27">
        <f t="shared" si="0"/>
        <v>16</v>
      </c>
      <c r="B27" s="375"/>
      <c r="C27" s="375"/>
      <c r="D27" s="376"/>
      <c r="E27" s="376"/>
      <c r="F27" s="376"/>
      <c r="G27" s="376"/>
      <c r="H27" s="376"/>
      <c r="I27" s="360"/>
      <c r="J27" s="360"/>
      <c r="K27" s="360"/>
      <c r="L27" s="360"/>
      <c r="M27" s="360"/>
      <c r="N27" s="360"/>
      <c r="O27" s="360"/>
      <c r="P27" s="360"/>
      <c r="Q27" s="377"/>
      <c r="R27" s="377"/>
      <c r="S27" s="377"/>
      <c r="T27" s="377"/>
      <c r="U27" s="377"/>
      <c r="V27" s="377"/>
      <c r="W27" s="377"/>
      <c r="X27" s="377"/>
      <c r="Y27" s="377"/>
      <c r="Z27" s="377"/>
      <c r="AA27" s="360"/>
      <c r="AB27" s="360"/>
      <c r="AC27" s="360"/>
      <c r="AD27" s="360"/>
      <c r="AE27" s="377"/>
      <c r="AF27" s="377"/>
      <c r="AG27" s="377"/>
      <c r="AH27" s="377"/>
      <c r="AI27" s="360"/>
      <c r="AJ27" s="360"/>
      <c r="AK27" s="360"/>
      <c r="AL27" s="360"/>
      <c r="AM27" s="360"/>
      <c r="AN27" s="360"/>
      <c r="AO27" s="361"/>
      <c r="AP27" s="361"/>
      <c r="AQ27" s="361"/>
      <c r="AR27" s="362"/>
      <c r="AS27" s="362"/>
      <c r="AT27" s="362"/>
      <c r="AU27" s="363"/>
      <c r="AV27" s="363"/>
      <c r="AW27" s="363"/>
      <c r="AX27" s="364"/>
      <c r="AY27" s="364"/>
      <c r="AZ27" s="45"/>
      <c r="BA27" s="46"/>
      <c r="BB27" s="45"/>
      <c r="BC27" s="46"/>
      <c r="BD27" s="45"/>
      <c r="BE27" s="46"/>
      <c r="BF27" s="45"/>
      <c r="BG27" s="46"/>
      <c r="BH27" s="45"/>
      <c r="BI27" s="43"/>
      <c r="BJ27" s="44"/>
      <c r="BK27" s="43"/>
      <c r="BL27" s="44"/>
      <c r="BM27" s="43"/>
      <c r="BN27" s="44"/>
      <c r="BO27" s="43"/>
      <c r="BP27" s="44"/>
      <c r="BQ27" s="43"/>
      <c r="BR27" s="359"/>
      <c r="BS27" s="359"/>
      <c r="BT27" s="359"/>
      <c r="BU27" s="359"/>
      <c r="BV27" s="359"/>
      <c r="BW27" s="359"/>
      <c r="BX27" s="359"/>
      <c r="BY27" s="359"/>
      <c r="BZ27" s="359"/>
      <c r="CA27" s="359"/>
      <c r="CB27" s="359"/>
      <c r="CC27" s="359"/>
      <c r="CD27" s="359"/>
      <c r="CE27" s="359"/>
    </row>
    <row r="28" spans="1:83" ht="35.1" customHeight="1" x14ac:dyDescent="0.25">
      <c r="A28" s="27">
        <f t="shared" si="0"/>
        <v>17</v>
      </c>
      <c r="B28" s="375"/>
      <c r="C28" s="375"/>
      <c r="D28" s="376"/>
      <c r="E28" s="376"/>
      <c r="F28" s="376"/>
      <c r="G28" s="376"/>
      <c r="H28" s="376"/>
      <c r="I28" s="360"/>
      <c r="J28" s="360"/>
      <c r="K28" s="360"/>
      <c r="L28" s="360"/>
      <c r="M28" s="360"/>
      <c r="N28" s="360"/>
      <c r="O28" s="360"/>
      <c r="P28" s="360"/>
      <c r="Q28" s="377"/>
      <c r="R28" s="377"/>
      <c r="S28" s="377"/>
      <c r="T28" s="377"/>
      <c r="U28" s="377"/>
      <c r="V28" s="377"/>
      <c r="W28" s="377"/>
      <c r="X28" s="377"/>
      <c r="Y28" s="377"/>
      <c r="Z28" s="377"/>
      <c r="AA28" s="360"/>
      <c r="AB28" s="360"/>
      <c r="AC28" s="360"/>
      <c r="AD28" s="360"/>
      <c r="AE28" s="377"/>
      <c r="AF28" s="377"/>
      <c r="AG28" s="377"/>
      <c r="AH28" s="377"/>
      <c r="AI28" s="360"/>
      <c r="AJ28" s="360"/>
      <c r="AK28" s="360"/>
      <c r="AL28" s="360"/>
      <c r="AM28" s="360"/>
      <c r="AN28" s="360"/>
      <c r="AO28" s="361"/>
      <c r="AP28" s="361"/>
      <c r="AQ28" s="361"/>
      <c r="AR28" s="362"/>
      <c r="AS28" s="362"/>
      <c r="AT28" s="362"/>
      <c r="AU28" s="363"/>
      <c r="AV28" s="363"/>
      <c r="AW28" s="363"/>
      <c r="AX28" s="364"/>
      <c r="AY28" s="364"/>
      <c r="AZ28" s="45"/>
      <c r="BA28" s="46"/>
      <c r="BB28" s="45"/>
      <c r="BC28" s="46"/>
      <c r="BD28" s="45"/>
      <c r="BE28" s="46"/>
      <c r="BF28" s="45"/>
      <c r="BG28" s="46"/>
      <c r="BH28" s="45"/>
      <c r="BI28" s="43"/>
      <c r="BJ28" s="44"/>
      <c r="BK28" s="43"/>
      <c r="BL28" s="44"/>
      <c r="BM28" s="43"/>
      <c r="BN28" s="44"/>
      <c r="BO28" s="43"/>
      <c r="BP28" s="44"/>
      <c r="BQ28" s="43"/>
      <c r="BR28" s="359"/>
      <c r="BS28" s="359"/>
      <c r="BT28" s="359"/>
      <c r="BU28" s="359"/>
      <c r="BV28" s="359"/>
      <c r="BW28" s="359"/>
      <c r="BX28" s="359"/>
      <c r="BY28" s="359"/>
      <c r="BZ28" s="359"/>
      <c r="CA28" s="359"/>
      <c r="CB28" s="359"/>
      <c r="CC28" s="359"/>
      <c r="CD28" s="359"/>
      <c r="CE28" s="359"/>
    </row>
    <row r="29" spans="1:83" ht="35.1" customHeight="1" x14ac:dyDescent="0.25">
      <c r="A29" s="27">
        <f t="shared" si="0"/>
        <v>18</v>
      </c>
      <c r="B29" s="375"/>
      <c r="C29" s="375"/>
      <c r="D29" s="376"/>
      <c r="E29" s="376"/>
      <c r="F29" s="376"/>
      <c r="G29" s="376"/>
      <c r="H29" s="376"/>
      <c r="I29" s="360"/>
      <c r="J29" s="360"/>
      <c r="K29" s="360"/>
      <c r="L29" s="360"/>
      <c r="M29" s="360"/>
      <c r="N29" s="360"/>
      <c r="O29" s="360"/>
      <c r="P29" s="360"/>
      <c r="Q29" s="377"/>
      <c r="R29" s="377"/>
      <c r="S29" s="377"/>
      <c r="T29" s="377"/>
      <c r="U29" s="377"/>
      <c r="V29" s="377"/>
      <c r="W29" s="377"/>
      <c r="X29" s="377"/>
      <c r="Y29" s="377"/>
      <c r="Z29" s="377"/>
      <c r="AA29" s="360"/>
      <c r="AB29" s="360"/>
      <c r="AC29" s="360"/>
      <c r="AD29" s="360"/>
      <c r="AE29" s="377"/>
      <c r="AF29" s="377"/>
      <c r="AG29" s="377"/>
      <c r="AH29" s="377"/>
      <c r="AI29" s="360"/>
      <c r="AJ29" s="360"/>
      <c r="AK29" s="360"/>
      <c r="AL29" s="360"/>
      <c r="AM29" s="360"/>
      <c r="AN29" s="360"/>
      <c r="AO29" s="361"/>
      <c r="AP29" s="361"/>
      <c r="AQ29" s="361"/>
      <c r="AR29" s="362"/>
      <c r="AS29" s="362"/>
      <c r="AT29" s="362"/>
      <c r="AU29" s="363"/>
      <c r="AV29" s="363"/>
      <c r="AW29" s="363"/>
      <c r="AX29" s="364"/>
      <c r="AY29" s="364"/>
      <c r="AZ29" s="45"/>
      <c r="BA29" s="46"/>
      <c r="BB29" s="45"/>
      <c r="BC29" s="46"/>
      <c r="BD29" s="45"/>
      <c r="BE29" s="46"/>
      <c r="BF29" s="45"/>
      <c r="BG29" s="46"/>
      <c r="BH29" s="45"/>
      <c r="BI29" s="43"/>
      <c r="BJ29" s="44"/>
      <c r="BK29" s="43"/>
      <c r="BL29" s="44"/>
      <c r="BM29" s="43"/>
      <c r="BN29" s="44"/>
      <c r="BO29" s="43"/>
      <c r="BP29" s="44"/>
      <c r="BQ29" s="43"/>
      <c r="BR29" s="359"/>
      <c r="BS29" s="359"/>
      <c r="BT29" s="359"/>
      <c r="BU29" s="359"/>
      <c r="BV29" s="359"/>
      <c r="BW29" s="359"/>
      <c r="BX29" s="359"/>
      <c r="BY29" s="359"/>
      <c r="BZ29" s="359"/>
      <c r="CA29" s="359"/>
      <c r="CB29" s="359"/>
      <c r="CC29" s="359"/>
      <c r="CD29" s="359"/>
      <c r="CE29" s="359"/>
    </row>
    <row r="30" spans="1:83" ht="35.1" customHeight="1" x14ac:dyDescent="0.25">
      <c r="A30" s="27">
        <f t="shared" si="0"/>
        <v>19</v>
      </c>
      <c r="B30" s="375"/>
      <c r="C30" s="375"/>
      <c r="D30" s="376"/>
      <c r="E30" s="376"/>
      <c r="F30" s="376"/>
      <c r="G30" s="376"/>
      <c r="H30" s="376"/>
      <c r="I30" s="360"/>
      <c r="J30" s="360"/>
      <c r="K30" s="360"/>
      <c r="L30" s="360"/>
      <c r="M30" s="360"/>
      <c r="N30" s="360"/>
      <c r="O30" s="360"/>
      <c r="P30" s="360"/>
      <c r="Q30" s="377"/>
      <c r="R30" s="377"/>
      <c r="S30" s="377"/>
      <c r="T30" s="377"/>
      <c r="U30" s="377"/>
      <c r="V30" s="377"/>
      <c r="W30" s="377"/>
      <c r="X30" s="377"/>
      <c r="Y30" s="377"/>
      <c r="Z30" s="377"/>
      <c r="AA30" s="360"/>
      <c r="AB30" s="360"/>
      <c r="AC30" s="360"/>
      <c r="AD30" s="360"/>
      <c r="AE30" s="377"/>
      <c r="AF30" s="377"/>
      <c r="AG30" s="377"/>
      <c r="AH30" s="377"/>
      <c r="AI30" s="360"/>
      <c r="AJ30" s="360"/>
      <c r="AK30" s="360"/>
      <c r="AL30" s="360"/>
      <c r="AM30" s="360"/>
      <c r="AN30" s="360"/>
      <c r="AO30" s="361"/>
      <c r="AP30" s="361"/>
      <c r="AQ30" s="361"/>
      <c r="AR30" s="362"/>
      <c r="AS30" s="362"/>
      <c r="AT30" s="362"/>
      <c r="AU30" s="363"/>
      <c r="AV30" s="363"/>
      <c r="AW30" s="363"/>
      <c r="AX30" s="364"/>
      <c r="AY30" s="364"/>
      <c r="AZ30" s="45"/>
      <c r="BA30" s="46"/>
      <c r="BB30" s="45"/>
      <c r="BC30" s="46"/>
      <c r="BD30" s="45"/>
      <c r="BE30" s="46"/>
      <c r="BF30" s="45"/>
      <c r="BG30" s="46"/>
      <c r="BH30" s="45"/>
      <c r="BI30" s="43"/>
      <c r="BJ30" s="44"/>
      <c r="BK30" s="43"/>
      <c r="BL30" s="44"/>
      <c r="BM30" s="43"/>
      <c r="BN30" s="44"/>
      <c r="BO30" s="43"/>
      <c r="BP30" s="44"/>
      <c r="BQ30" s="43"/>
      <c r="BR30" s="359"/>
      <c r="BS30" s="359"/>
      <c r="BT30" s="359"/>
      <c r="BU30" s="359"/>
      <c r="BV30" s="359"/>
      <c r="BW30" s="359"/>
      <c r="BX30" s="359"/>
      <c r="BY30" s="359"/>
      <c r="BZ30" s="359"/>
      <c r="CA30" s="359"/>
      <c r="CB30" s="359"/>
      <c r="CC30" s="359"/>
      <c r="CD30" s="359"/>
      <c r="CE30" s="359"/>
    </row>
    <row r="31" spans="1:83" ht="35.1" customHeight="1" x14ac:dyDescent="0.25">
      <c r="A31" s="27">
        <f t="shared" si="0"/>
        <v>20</v>
      </c>
      <c r="B31" s="375"/>
      <c r="C31" s="375"/>
      <c r="D31" s="376"/>
      <c r="E31" s="376"/>
      <c r="F31" s="376"/>
      <c r="G31" s="376"/>
      <c r="H31" s="376"/>
      <c r="I31" s="360"/>
      <c r="J31" s="360"/>
      <c r="K31" s="360"/>
      <c r="L31" s="360"/>
      <c r="M31" s="360"/>
      <c r="N31" s="360"/>
      <c r="O31" s="360"/>
      <c r="P31" s="360"/>
      <c r="Q31" s="377"/>
      <c r="R31" s="377"/>
      <c r="S31" s="377"/>
      <c r="T31" s="377"/>
      <c r="U31" s="377"/>
      <c r="V31" s="377"/>
      <c r="W31" s="377"/>
      <c r="X31" s="377"/>
      <c r="Y31" s="377"/>
      <c r="Z31" s="377"/>
      <c r="AA31" s="360"/>
      <c r="AB31" s="360"/>
      <c r="AC31" s="360"/>
      <c r="AD31" s="360"/>
      <c r="AE31" s="377"/>
      <c r="AF31" s="377"/>
      <c r="AG31" s="377"/>
      <c r="AH31" s="377"/>
      <c r="AI31" s="360"/>
      <c r="AJ31" s="360"/>
      <c r="AK31" s="360"/>
      <c r="AL31" s="360"/>
      <c r="AM31" s="360"/>
      <c r="AN31" s="360"/>
      <c r="AO31" s="361"/>
      <c r="AP31" s="361"/>
      <c r="AQ31" s="361"/>
      <c r="AR31" s="362"/>
      <c r="AS31" s="362"/>
      <c r="AT31" s="362"/>
      <c r="AU31" s="363"/>
      <c r="AV31" s="363"/>
      <c r="AW31" s="363"/>
      <c r="AX31" s="364"/>
      <c r="AY31" s="364"/>
      <c r="AZ31" s="45"/>
      <c r="BA31" s="46"/>
      <c r="BB31" s="45"/>
      <c r="BC31" s="46"/>
      <c r="BD31" s="45"/>
      <c r="BE31" s="46"/>
      <c r="BF31" s="45"/>
      <c r="BG31" s="46"/>
      <c r="BH31" s="45"/>
      <c r="BI31" s="43"/>
      <c r="BJ31" s="44"/>
      <c r="BK31" s="43"/>
      <c r="BL31" s="44"/>
      <c r="BM31" s="43"/>
      <c r="BN31" s="44"/>
      <c r="BO31" s="43"/>
      <c r="BP31" s="44"/>
      <c r="BQ31" s="43"/>
      <c r="BR31" s="359"/>
      <c r="BS31" s="359"/>
      <c r="BT31" s="359"/>
      <c r="BU31" s="359"/>
      <c r="BV31" s="359"/>
      <c r="BW31" s="359"/>
      <c r="BX31" s="359"/>
      <c r="BY31" s="359"/>
      <c r="BZ31" s="359"/>
      <c r="CA31" s="359"/>
      <c r="CB31" s="359"/>
      <c r="CC31" s="359"/>
      <c r="CD31" s="359"/>
      <c r="CE31" s="359"/>
    </row>
    <row r="32" spans="1:83" ht="35.1" customHeight="1" x14ac:dyDescent="0.25">
      <c r="A32" s="27">
        <f>ROW(A21)</f>
        <v>21</v>
      </c>
      <c r="B32" s="375"/>
      <c r="C32" s="375"/>
      <c r="D32" s="376"/>
      <c r="E32" s="376"/>
      <c r="F32" s="376"/>
      <c r="G32" s="376"/>
      <c r="H32" s="376"/>
      <c r="I32" s="360"/>
      <c r="J32" s="360"/>
      <c r="K32" s="360"/>
      <c r="L32" s="360"/>
      <c r="M32" s="360"/>
      <c r="N32" s="360"/>
      <c r="O32" s="360"/>
      <c r="P32" s="360"/>
      <c r="Q32" s="377"/>
      <c r="R32" s="377"/>
      <c r="S32" s="377"/>
      <c r="T32" s="377"/>
      <c r="U32" s="377"/>
      <c r="V32" s="377"/>
      <c r="W32" s="377"/>
      <c r="X32" s="377"/>
      <c r="Y32" s="377"/>
      <c r="Z32" s="377"/>
      <c r="AA32" s="360"/>
      <c r="AB32" s="360"/>
      <c r="AC32" s="360"/>
      <c r="AD32" s="360"/>
      <c r="AE32" s="377"/>
      <c r="AF32" s="377"/>
      <c r="AG32" s="377"/>
      <c r="AH32" s="377"/>
      <c r="AI32" s="360"/>
      <c r="AJ32" s="360"/>
      <c r="AK32" s="360"/>
      <c r="AL32" s="360"/>
      <c r="AM32" s="360"/>
      <c r="AN32" s="360"/>
      <c r="AO32" s="361"/>
      <c r="AP32" s="361"/>
      <c r="AQ32" s="361"/>
      <c r="AR32" s="362"/>
      <c r="AS32" s="362"/>
      <c r="AT32" s="362"/>
      <c r="AU32" s="363"/>
      <c r="AV32" s="363"/>
      <c r="AW32" s="363"/>
      <c r="AX32" s="364"/>
      <c r="AY32" s="364"/>
      <c r="AZ32" s="45"/>
      <c r="BA32" s="46"/>
      <c r="BB32" s="45"/>
      <c r="BC32" s="46"/>
      <c r="BD32" s="45"/>
      <c r="BE32" s="46"/>
      <c r="BF32" s="45"/>
      <c r="BG32" s="46"/>
      <c r="BH32" s="45"/>
      <c r="BI32" s="43"/>
      <c r="BJ32" s="44"/>
      <c r="BK32" s="43"/>
      <c r="BL32" s="44"/>
      <c r="BM32" s="43"/>
      <c r="BN32" s="44"/>
      <c r="BO32" s="43"/>
      <c r="BP32" s="44"/>
      <c r="BQ32" s="43"/>
      <c r="BR32" s="359"/>
      <c r="BS32" s="359"/>
      <c r="BT32" s="359"/>
      <c r="BU32" s="359"/>
      <c r="BV32" s="359"/>
      <c r="BW32" s="359"/>
      <c r="BX32" s="359"/>
      <c r="BY32" s="359"/>
      <c r="BZ32" s="359"/>
      <c r="CA32" s="359"/>
      <c r="CB32" s="359"/>
      <c r="CC32" s="359"/>
      <c r="CD32" s="359"/>
      <c r="CE32" s="359"/>
    </row>
    <row r="33" spans="1:83" ht="35.1" customHeight="1" x14ac:dyDescent="0.25">
      <c r="A33" s="27">
        <f t="shared" si="0"/>
        <v>22</v>
      </c>
      <c r="B33" s="375"/>
      <c r="C33" s="375"/>
      <c r="D33" s="376"/>
      <c r="E33" s="376"/>
      <c r="F33" s="376"/>
      <c r="G33" s="376"/>
      <c r="H33" s="376"/>
      <c r="I33" s="360"/>
      <c r="J33" s="360"/>
      <c r="K33" s="360"/>
      <c r="L33" s="360"/>
      <c r="M33" s="360"/>
      <c r="N33" s="360"/>
      <c r="O33" s="360"/>
      <c r="P33" s="360"/>
      <c r="Q33" s="377"/>
      <c r="R33" s="377"/>
      <c r="S33" s="377"/>
      <c r="T33" s="377"/>
      <c r="U33" s="377"/>
      <c r="V33" s="377"/>
      <c r="W33" s="377"/>
      <c r="X33" s="377"/>
      <c r="Y33" s="377"/>
      <c r="Z33" s="377"/>
      <c r="AA33" s="360"/>
      <c r="AB33" s="360"/>
      <c r="AC33" s="360"/>
      <c r="AD33" s="360"/>
      <c r="AE33" s="377"/>
      <c r="AF33" s="377"/>
      <c r="AG33" s="377"/>
      <c r="AH33" s="377"/>
      <c r="AI33" s="360"/>
      <c r="AJ33" s="360"/>
      <c r="AK33" s="360"/>
      <c r="AL33" s="360"/>
      <c r="AM33" s="360"/>
      <c r="AN33" s="360"/>
      <c r="AO33" s="361"/>
      <c r="AP33" s="361"/>
      <c r="AQ33" s="361"/>
      <c r="AR33" s="362"/>
      <c r="AS33" s="362"/>
      <c r="AT33" s="362"/>
      <c r="AU33" s="363"/>
      <c r="AV33" s="363"/>
      <c r="AW33" s="363"/>
      <c r="AX33" s="364"/>
      <c r="AY33" s="364"/>
      <c r="AZ33" s="45"/>
      <c r="BA33" s="46"/>
      <c r="BB33" s="45"/>
      <c r="BC33" s="46"/>
      <c r="BD33" s="45"/>
      <c r="BE33" s="46"/>
      <c r="BF33" s="45"/>
      <c r="BG33" s="46"/>
      <c r="BH33" s="45"/>
      <c r="BI33" s="43"/>
      <c r="BJ33" s="44"/>
      <c r="BK33" s="43"/>
      <c r="BL33" s="44"/>
      <c r="BM33" s="43"/>
      <c r="BN33" s="44"/>
      <c r="BO33" s="43"/>
      <c r="BP33" s="44"/>
      <c r="BQ33" s="43"/>
      <c r="BR33" s="359"/>
      <c r="BS33" s="359"/>
      <c r="BT33" s="359"/>
      <c r="BU33" s="359"/>
      <c r="BV33" s="359"/>
      <c r="BW33" s="359"/>
      <c r="BX33" s="359"/>
      <c r="BY33" s="359"/>
      <c r="BZ33" s="359"/>
      <c r="CA33" s="359"/>
      <c r="CB33" s="359"/>
      <c r="CC33" s="359"/>
      <c r="CD33" s="359"/>
      <c r="CE33" s="359"/>
    </row>
    <row r="34" spans="1:83" ht="35.1" customHeight="1" x14ac:dyDescent="0.25">
      <c r="A34" s="27">
        <f t="shared" si="0"/>
        <v>23</v>
      </c>
      <c r="B34" s="375"/>
      <c r="C34" s="375"/>
      <c r="D34" s="376"/>
      <c r="E34" s="376"/>
      <c r="F34" s="376"/>
      <c r="G34" s="376"/>
      <c r="H34" s="376"/>
      <c r="I34" s="360"/>
      <c r="J34" s="360"/>
      <c r="K34" s="360"/>
      <c r="L34" s="360"/>
      <c r="M34" s="360"/>
      <c r="N34" s="360"/>
      <c r="O34" s="360"/>
      <c r="P34" s="360"/>
      <c r="Q34" s="377"/>
      <c r="R34" s="377"/>
      <c r="S34" s="377"/>
      <c r="T34" s="377"/>
      <c r="U34" s="377"/>
      <c r="V34" s="377"/>
      <c r="W34" s="377"/>
      <c r="X34" s="377"/>
      <c r="Y34" s="377"/>
      <c r="Z34" s="377"/>
      <c r="AA34" s="360"/>
      <c r="AB34" s="360"/>
      <c r="AC34" s="360"/>
      <c r="AD34" s="360"/>
      <c r="AE34" s="377"/>
      <c r="AF34" s="377"/>
      <c r="AG34" s="377"/>
      <c r="AH34" s="377"/>
      <c r="AI34" s="360"/>
      <c r="AJ34" s="360"/>
      <c r="AK34" s="360"/>
      <c r="AL34" s="360"/>
      <c r="AM34" s="360"/>
      <c r="AN34" s="360"/>
      <c r="AO34" s="361"/>
      <c r="AP34" s="361"/>
      <c r="AQ34" s="361"/>
      <c r="AR34" s="362"/>
      <c r="AS34" s="362"/>
      <c r="AT34" s="362"/>
      <c r="AU34" s="363"/>
      <c r="AV34" s="363"/>
      <c r="AW34" s="363"/>
      <c r="AX34" s="364"/>
      <c r="AY34" s="364"/>
      <c r="AZ34" s="45"/>
      <c r="BA34" s="46"/>
      <c r="BB34" s="45"/>
      <c r="BC34" s="46"/>
      <c r="BD34" s="45"/>
      <c r="BE34" s="46"/>
      <c r="BF34" s="45"/>
      <c r="BG34" s="46"/>
      <c r="BH34" s="45"/>
      <c r="BI34" s="43"/>
      <c r="BJ34" s="44"/>
      <c r="BK34" s="43"/>
      <c r="BL34" s="44"/>
      <c r="BM34" s="43"/>
      <c r="BN34" s="44"/>
      <c r="BO34" s="43"/>
      <c r="BP34" s="44"/>
      <c r="BQ34" s="43"/>
      <c r="BR34" s="359"/>
      <c r="BS34" s="359"/>
      <c r="BT34" s="359"/>
      <c r="BU34" s="359"/>
      <c r="BV34" s="359"/>
      <c r="BW34" s="359"/>
      <c r="BX34" s="359"/>
      <c r="BY34" s="359"/>
      <c r="BZ34" s="359"/>
      <c r="CA34" s="359"/>
      <c r="CB34" s="359"/>
      <c r="CC34" s="359"/>
      <c r="CD34" s="359"/>
      <c r="CE34" s="359"/>
    </row>
    <row r="35" spans="1:83" ht="35.1" customHeight="1" x14ac:dyDescent="0.25">
      <c r="A35" s="27">
        <f t="shared" si="0"/>
        <v>24</v>
      </c>
      <c r="B35" s="375"/>
      <c r="C35" s="375"/>
      <c r="D35" s="376"/>
      <c r="E35" s="376"/>
      <c r="F35" s="376"/>
      <c r="G35" s="376"/>
      <c r="H35" s="376"/>
      <c r="I35" s="360"/>
      <c r="J35" s="360"/>
      <c r="K35" s="360"/>
      <c r="L35" s="360"/>
      <c r="M35" s="360"/>
      <c r="N35" s="360"/>
      <c r="O35" s="360"/>
      <c r="P35" s="360"/>
      <c r="Q35" s="377"/>
      <c r="R35" s="377"/>
      <c r="S35" s="377"/>
      <c r="T35" s="377"/>
      <c r="U35" s="377"/>
      <c r="V35" s="377"/>
      <c r="W35" s="377"/>
      <c r="X35" s="377"/>
      <c r="Y35" s="377"/>
      <c r="Z35" s="377"/>
      <c r="AA35" s="360"/>
      <c r="AB35" s="360"/>
      <c r="AC35" s="360"/>
      <c r="AD35" s="360"/>
      <c r="AE35" s="377"/>
      <c r="AF35" s="377"/>
      <c r="AG35" s="377"/>
      <c r="AH35" s="377"/>
      <c r="AI35" s="360"/>
      <c r="AJ35" s="360"/>
      <c r="AK35" s="360"/>
      <c r="AL35" s="360"/>
      <c r="AM35" s="360"/>
      <c r="AN35" s="360"/>
      <c r="AO35" s="361"/>
      <c r="AP35" s="361"/>
      <c r="AQ35" s="361"/>
      <c r="AR35" s="362"/>
      <c r="AS35" s="362"/>
      <c r="AT35" s="362"/>
      <c r="AU35" s="363"/>
      <c r="AV35" s="363"/>
      <c r="AW35" s="363"/>
      <c r="AX35" s="364"/>
      <c r="AY35" s="364"/>
      <c r="AZ35" s="45"/>
      <c r="BA35" s="46"/>
      <c r="BB35" s="45"/>
      <c r="BC35" s="46"/>
      <c r="BD35" s="45"/>
      <c r="BE35" s="46"/>
      <c r="BF35" s="45"/>
      <c r="BG35" s="46"/>
      <c r="BH35" s="45"/>
      <c r="BI35" s="43"/>
      <c r="BJ35" s="44"/>
      <c r="BK35" s="43"/>
      <c r="BL35" s="44"/>
      <c r="BM35" s="43"/>
      <c r="BN35" s="44"/>
      <c r="BO35" s="43"/>
      <c r="BP35" s="44"/>
      <c r="BQ35" s="43"/>
      <c r="BR35" s="359"/>
      <c r="BS35" s="359"/>
      <c r="BT35" s="359"/>
      <c r="BU35" s="359"/>
      <c r="BV35" s="359"/>
      <c r="BW35" s="359"/>
      <c r="BX35" s="359"/>
      <c r="BY35" s="359"/>
      <c r="BZ35" s="359"/>
      <c r="CA35" s="359"/>
      <c r="CB35" s="359"/>
      <c r="CC35" s="359"/>
      <c r="CD35" s="359"/>
      <c r="CE35" s="359"/>
    </row>
    <row r="36" spans="1:83" ht="35.1" customHeight="1" x14ac:dyDescent="0.25">
      <c r="A36" s="27">
        <f t="shared" si="0"/>
        <v>25</v>
      </c>
      <c r="B36" s="375"/>
      <c r="C36" s="375"/>
      <c r="D36" s="376"/>
      <c r="E36" s="376"/>
      <c r="F36" s="376"/>
      <c r="G36" s="376"/>
      <c r="H36" s="376"/>
      <c r="I36" s="360"/>
      <c r="J36" s="360"/>
      <c r="K36" s="360"/>
      <c r="L36" s="360"/>
      <c r="M36" s="360"/>
      <c r="N36" s="360"/>
      <c r="O36" s="360"/>
      <c r="P36" s="360"/>
      <c r="Q36" s="377"/>
      <c r="R36" s="377"/>
      <c r="S36" s="377"/>
      <c r="T36" s="377"/>
      <c r="U36" s="377"/>
      <c r="V36" s="377"/>
      <c r="W36" s="377"/>
      <c r="X36" s="377"/>
      <c r="Y36" s="377"/>
      <c r="Z36" s="377"/>
      <c r="AA36" s="360"/>
      <c r="AB36" s="360"/>
      <c r="AC36" s="360"/>
      <c r="AD36" s="360"/>
      <c r="AE36" s="377"/>
      <c r="AF36" s="377"/>
      <c r="AG36" s="377"/>
      <c r="AH36" s="377"/>
      <c r="AI36" s="360"/>
      <c r="AJ36" s="360"/>
      <c r="AK36" s="360"/>
      <c r="AL36" s="360"/>
      <c r="AM36" s="360"/>
      <c r="AN36" s="360"/>
      <c r="AO36" s="361"/>
      <c r="AP36" s="361"/>
      <c r="AQ36" s="361"/>
      <c r="AR36" s="362"/>
      <c r="AS36" s="362"/>
      <c r="AT36" s="362"/>
      <c r="AU36" s="363"/>
      <c r="AV36" s="363"/>
      <c r="AW36" s="363"/>
      <c r="AX36" s="364"/>
      <c r="AY36" s="364"/>
      <c r="AZ36" s="45"/>
      <c r="BA36" s="46"/>
      <c r="BB36" s="45"/>
      <c r="BC36" s="46"/>
      <c r="BD36" s="45"/>
      <c r="BE36" s="46"/>
      <c r="BF36" s="45"/>
      <c r="BG36" s="46"/>
      <c r="BH36" s="45"/>
      <c r="BI36" s="43"/>
      <c r="BJ36" s="44"/>
      <c r="BK36" s="43"/>
      <c r="BL36" s="44"/>
      <c r="BM36" s="43"/>
      <c r="BN36" s="44"/>
      <c r="BO36" s="43"/>
      <c r="BP36" s="44"/>
      <c r="BQ36" s="43"/>
      <c r="BR36" s="359"/>
      <c r="BS36" s="359"/>
      <c r="BT36" s="359"/>
      <c r="BU36" s="359"/>
      <c r="BV36" s="359"/>
      <c r="BW36" s="359"/>
      <c r="BX36" s="359"/>
      <c r="BY36" s="359"/>
      <c r="BZ36" s="359"/>
      <c r="CA36" s="359"/>
      <c r="CB36" s="359"/>
      <c r="CC36" s="359"/>
      <c r="CD36" s="359"/>
      <c r="CE36" s="359"/>
    </row>
    <row r="37" spans="1:83" ht="35.1" customHeight="1" x14ac:dyDescent="0.25">
      <c r="A37" s="27">
        <f t="shared" si="0"/>
        <v>26</v>
      </c>
      <c r="B37" s="375"/>
      <c r="C37" s="375"/>
      <c r="D37" s="376"/>
      <c r="E37" s="376"/>
      <c r="F37" s="376"/>
      <c r="G37" s="376"/>
      <c r="H37" s="376"/>
      <c r="I37" s="360"/>
      <c r="J37" s="360"/>
      <c r="K37" s="360"/>
      <c r="L37" s="360"/>
      <c r="M37" s="360"/>
      <c r="N37" s="360"/>
      <c r="O37" s="360"/>
      <c r="P37" s="360"/>
      <c r="Q37" s="377"/>
      <c r="R37" s="377"/>
      <c r="S37" s="377"/>
      <c r="T37" s="377"/>
      <c r="U37" s="377"/>
      <c r="V37" s="377"/>
      <c r="W37" s="377"/>
      <c r="X37" s="377"/>
      <c r="Y37" s="377"/>
      <c r="Z37" s="377"/>
      <c r="AA37" s="360"/>
      <c r="AB37" s="360"/>
      <c r="AC37" s="360"/>
      <c r="AD37" s="360"/>
      <c r="AE37" s="377"/>
      <c r="AF37" s="377"/>
      <c r="AG37" s="377"/>
      <c r="AH37" s="377"/>
      <c r="AI37" s="360"/>
      <c r="AJ37" s="360"/>
      <c r="AK37" s="360"/>
      <c r="AL37" s="360"/>
      <c r="AM37" s="360"/>
      <c r="AN37" s="360"/>
      <c r="AO37" s="361"/>
      <c r="AP37" s="361"/>
      <c r="AQ37" s="361"/>
      <c r="AR37" s="362"/>
      <c r="AS37" s="362"/>
      <c r="AT37" s="362"/>
      <c r="AU37" s="363"/>
      <c r="AV37" s="363"/>
      <c r="AW37" s="363"/>
      <c r="AX37" s="364"/>
      <c r="AY37" s="364"/>
      <c r="AZ37" s="45"/>
      <c r="BA37" s="46"/>
      <c r="BB37" s="45"/>
      <c r="BC37" s="46"/>
      <c r="BD37" s="45"/>
      <c r="BE37" s="46"/>
      <c r="BF37" s="45"/>
      <c r="BG37" s="46"/>
      <c r="BH37" s="45"/>
      <c r="BI37" s="43"/>
      <c r="BJ37" s="44"/>
      <c r="BK37" s="43"/>
      <c r="BL37" s="44"/>
      <c r="BM37" s="43"/>
      <c r="BN37" s="44"/>
      <c r="BO37" s="43"/>
      <c r="BP37" s="44"/>
      <c r="BQ37" s="43"/>
      <c r="BR37" s="359"/>
      <c r="BS37" s="359"/>
      <c r="BT37" s="359"/>
      <c r="BU37" s="359"/>
      <c r="BV37" s="359"/>
      <c r="BW37" s="359"/>
      <c r="BX37" s="359"/>
      <c r="BY37" s="359"/>
      <c r="BZ37" s="359"/>
      <c r="CA37" s="359"/>
      <c r="CB37" s="359"/>
      <c r="CC37" s="359"/>
      <c r="CD37" s="359"/>
      <c r="CE37" s="359"/>
    </row>
    <row r="38" spans="1:83" ht="35.1" customHeight="1" x14ac:dyDescent="0.25">
      <c r="A38" s="27">
        <f t="shared" si="0"/>
        <v>27</v>
      </c>
      <c r="B38" s="375"/>
      <c r="C38" s="375"/>
      <c r="D38" s="376"/>
      <c r="E38" s="376"/>
      <c r="F38" s="376"/>
      <c r="G38" s="376"/>
      <c r="H38" s="376"/>
      <c r="I38" s="360"/>
      <c r="J38" s="360"/>
      <c r="K38" s="360"/>
      <c r="L38" s="360"/>
      <c r="M38" s="360"/>
      <c r="N38" s="360"/>
      <c r="O38" s="360"/>
      <c r="P38" s="360"/>
      <c r="Q38" s="377"/>
      <c r="R38" s="377"/>
      <c r="S38" s="377"/>
      <c r="T38" s="377"/>
      <c r="U38" s="377"/>
      <c r="V38" s="377"/>
      <c r="W38" s="377"/>
      <c r="X38" s="377"/>
      <c r="Y38" s="377"/>
      <c r="Z38" s="377"/>
      <c r="AA38" s="360"/>
      <c r="AB38" s="360"/>
      <c r="AC38" s="360"/>
      <c r="AD38" s="360"/>
      <c r="AE38" s="377"/>
      <c r="AF38" s="377"/>
      <c r="AG38" s="377"/>
      <c r="AH38" s="377"/>
      <c r="AI38" s="360"/>
      <c r="AJ38" s="360"/>
      <c r="AK38" s="360"/>
      <c r="AL38" s="360"/>
      <c r="AM38" s="360"/>
      <c r="AN38" s="360"/>
      <c r="AO38" s="361"/>
      <c r="AP38" s="361"/>
      <c r="AQ38" s="361"/>
      <c r="AR38" s="362"/>
      <c r="AS38" s="362"/>
      <c r="AT38" s="362"/>
      <c r="AU38" s="363"/>
      <c r="AV38" s="363"/>
      <c r="AW38" s="363"/>
      <c r="AX38" s="364"/>
      <c r="AY38" s="364"/>
      <c r="AZ38" s="45"/>
      <c r="BA38" s="46"/>
      <c r="BB38" s="45"/>
      <c r="BC38" s="46"/>
      <c r="BD38" s="45"/>
      <c r="BE38" s="46"/>
      <c r="BF38" s="45"/>
      <c r="BG38" s="46"/>
      <c r="BH38" s="45"/>
      <c r="BI38" s="43"/>
      <c r="BJ38" s="44"/>
      <c r="BK38" s="43"/>
      <c r="BL38" s="44"/>
      <c r="BM38" s="43"/>
      <c r="BN38" s="44"/>
      <c r="BO38" s="43"/>
      <c r="BP38" s="44"/>
      <c r="BQ38" s="43"/>
      <c r="BR38" s="359"/>
      <c r="BS38" s="359"/>
      <c r="BT38" s="359"/>
      <c r="BU38" s="359"/>
      <c r="BV38" s="359"/>
      <c r="BW38" s="359"/>
      <c r="BX38" s="359"/>
      <c r="BY38" s="359"/>
      <c r="BZ38" s="359"/>
      <c r="CA38" s="359"/>
      <c r="CB38" s="359"/>
      <c r="CC38" s="359"/>
      <c r="CD38" s="359"/>
      <c r="CE38" s="359"/>
    </row>
    <row r="39" spans="1:83" ht="35.1" customHeight="1" x14ac:dyDescent="0.25">
      <c r="A39" s="27">
        <f t="shared" si="0"/>
        <v>28</v>
      </c>
      <c r="B39" s="375"/>
      <c r="C39" s="375"/>
      <c r="D39" s="376"/>
      <c r="E39" s="376"/>
      <c r="F39" s="376"/>
      <c r="G39" s="376"/>
      <c r="H39" s="376"/>
      <c r="I39" s="360"/>
      <c r="J39" s="360"/>
      <c r="K39" s="360"/>
      <c r="L39" s="360"/>
      <c r="M39" s="360"/>
      <c r="N39" s="360"/>
      <c r="O39" s="360"/>
      <c r="P39" s="360"/>
      <c r="Q39" s="377"/>
      <c r="R39" s="377"/>
      <c r="S39" s="377"/>
      <c r="T39" s="377"/>
      <c r="U39" s="377"/>
      <c r="V39" s="377"/>
      <c r="W39" s="377"/>
      <c r="X39" s="377"/>
      <c r="Y39" s="377"/>
      <c r="Z39" s="377"/>
      <c r="AA39" s="360"/>
      <c r="AB39" s="360"/>
      <c r="AC39" s="360"/>
      <c r="AD39" s="360"/>
      <c r="AE39" s="377"/>
      <c r="AF39" s="377"/>
      <c r="AG39" s="377"/>
      <c r="AH39" s="377"/>
      <c r="AI39" s="360"/>
      <c r="AJ39" s="360"/>
      <c r="AK39" s="360"/>
      <c r="AL39" s="360"/>
      <c r="AM39" s="360"/>
      <c r="AN39" s="360"/>
      <c r="AO39" s="361"/>
      <c r="AP39" s="361"/>
      <c r="AQ39" s="361"/>
      <c r="AR39" s="362"/>
      <c r="AS39" s="362"/>
      <c r="AT39" s="362"/>
      <c r="AU39" s="363"/>
      <c r="AV39" s="363"/>
      <c r="AW39" s="363"/>
      <c r="AX39" s="364"/>
      <c r="AY39" s="364"/>
      <c r="AZ39" s="45"/>
      <c r="BA39" s="46"/>
      <c r="BB39" s="45"/>
      <c r="BC39" s="46"/>
      <c r="BD39" s="45"/>
      <c r="BE39" s="46"/>
      <c r="BF39" s="45"/>
      <c r="BG39" s="46"/>
      <c r="BH39" s="45"/>
      <c r="BI39" s="43"/>
      <c r="BJ39" s="44"/>
      <c r="BK39" s="43"/>
      <c r="BL39" s="44"/>
      <c r="BM39" s="43"/>
      <c r="BN39" s="44"/>
      <c r="BO39" s="43"/>
      <c r="BP39" s="44"/>
      <c r="BQ39" s="43"/>
      <c r="BR39" s="359"/>
      <c r="BS39" s="359"/>
      <c r="BT39" s="359"/>
      <c r="BU39" s="359"/>
      <c r="BV39" s="359"/>
      <c r="BW39" s="359"/>
      <c r="BX39" s="359"/>
      <c r="BY39" s="359"/>
      <c r="BZ39" s="359"/>
      <c r="CA39" s="359"/>
      <c r="CB39" s="359"/>
      <c r="CC39" s="359"/>
      <c r="CD39" s="359"/>
      <c r="CE39" s="359"/>
    </row>
    <row r="40" spans="1:83" ht="35.1" customHeight="1" x14ac:dyDescent="0.25">
      <c r="A40" s="27">
        <f t="shared" si="0"/>
        <v>29</v>
      </c>
      <c r="B40" s="375"/>
      <c r="C40" s="375"/>
      <c r="D40" s="376"/>
      <c r="E40" s="376"/>
      <c r="F40" s="376"/>
      <c r="G40" s="376"/>
      <c r="H40" s="376"/>
      <c r="I40" s="360"/>
      <c r="J40" s="360"/>
      <c r="K40" s="360"/>
      <c r="L40" s="360"/>
      <c r="M40" s="360"/>
      <c r="N40" s="360"/>
      <c r="O40" s="360"/>
      <c r="P40" s="360"/>
      <c r="Q40" s="377"/>
      <c r="R40" s="377"/>
      <c r="S40" s="377"/>
      <c r="T40" s="377"/>
      <c r="U40" s="377"/>
      <c r="V40" s="377"/>
      <c r="W40" s="377"/>
      <c r="X40" s="377"/>
      <c r="Y40" s="377"/>
      <c r="Z40" s="377"/>
      <c r="AA40" s="360"/>
      <c r="AB40" s="360"/>
      <c r="AC40" s="360"/>
      <c r="AD40" s="360"/>
      <c r="AE40" s="377"/>
      <c r="AF40" s="377"/>
      <c r="AG40" s="377"/>
      <c r="AH40" s="377"/>
      <c r="AI40" s="360"/>
      <c r="AJ40" s="360"/>
      <c r="AK40" s="360"/>
      <c r="AL40" s="360"/>
      <c r="AM40" s="360"/>
      <c r="AN40" s="360"/>
      <c r="AO40" s="361"/>
      <c r="AP40" s="361"/>
      <c r="AQ40" s="361"/>
      <c r="AR40" s="362"/>
      <c r="AS40" s="362"/>
      <c r="AT40" s="362"/>
      <c r="AU40" s="363"/>
      <c r="AV40" s="363"/>
      <c r="AW40" s="363"/>
      <c r="AX40" s="364"/>
      <c r="AY40" s="364"/>
      <c r="AZ40" s="45"/>
      <c r="BA40" s="46"/>
      <c r="BB40" s="45"/>
      <c r="BC40" s="46"/>
      <c r="BD40" s="45"/>
      <c r="BE40" s="46"/>
      <c r="BF40" s="45"/>
      <c r="BG40" s="46"/>
      <c r="BH40" s="45"/>
      <c r="BI40" s="43"/>
      <c r="BJ40" s="44"/>
      <c r="BK40" s="43"/>
      <c r="BL40" s="44"/>
      <c r="BM40" s="43"/>
      <c r="BN40" s="44"/>
      <c r="BO40" s="43"/>
      <c r="BP40" s="44"/>
      <c r="BQ40" s="43"/>
      <c r="BR40" s="359"/>
      <c r="BS40" s="359"/>
      <c r="BT40" s="359"/>
      <c r="BU40" s="359"/>
      <c r="BV40" s="359"/>
      <c r="BW40" s="359"/>
      <c r="BX40" s="359"/>
      <c r="BY40" s="359"/>
      <c r="BZ40" s="359"/>
      <c r="CA40" s="359"/>
      <c r="CB40" s="359"/>
      <c r="CC40" s="359"/>
      <c r="CD40" s="359"/>
      <c r="CE40" s="359"/>
    </row>
    <row r="41" spans="1:83" ht="35.1" customHeight="1" x14ac:dyDescent="0.25">
      <c r="A41" s="27">
        <f t="shared" si="0"/>
        <v>30</v>
      </c>
      <c r="B41" s="375"/>
      <c r="C41" s="375"/>
      <c r="D41" s="376"/>
      <c r="E41" s="376"/>
      <c r="F41" s="376"/>
      <c r="G41" s="376"/>
      <c r="H41" s="376"/>
      <c r="I41" s="360"/>
      <c r="J41" s="360"/>
      <c r="K41" s="360"/>
      <c r="L41" s="360"/>
      <c r="M41" s="360"/>
      <c r="N41" s="360"/>
      <c r="O41" s="360"/>
      <c r="P41" s="360"/>
      <c r="Q41" s="377"/>
      <c r="R41" s="377"/>
      <c r="S41" s="377"/>
      <c r="T41" s="377"/>
      <c r="U41" s="377"/>
      <c r="V41" s="377"/>
      <c r="W41" s="377"/>
      <c r="X41" s="377"/>
      <c r="Y41" s="377"/>
      <c r="Z41" s="377"/>
      <c r="AA41" s="360"/>
      <c r="AB41" s="360"/>
      <c r="AC41" s="360"/>
      <c r="AD41" s="360"/>
      <c r="AE41" s="377"/>
      <c r="AF41" s="377"/>
      <c r="AG41" s="377"/>
      <c r="AH41" s="377"/>
      <c r="AI41" s="360"/>
      <c r="AJ41" s="360"/>
      <c r="AK41" s="360"/>
      <c r="AL41" s="360"/>
      <c r="AM41" s="360"/>
      <c r="AN41" s="360"/>
      <c r="AO41" s="361"/>
      <c r="AP41" s="361"/>
      <c r="AQ41" s="361"/>
      <c r="AR41" s="362"/>
      <c r="AS41" s="362"/>
      <c r="AT41" s="362"/>
      <c r="AU41" s="363"/>
      <c r="AV41" s="363"/>
      <c r="AW41" s="363"/>
      <c r="AX41" s="364"/>
      <c r="AY41" s="364"/>
      <c r="AZ41" s="45"/>
      <c r="BA41" s="46"/>
      <c r="BB41" s="45"/>
      <c r="BC41" s="46"/>
      <c r="BD41" s="45"/>
      <c r="BE41" s="46"/>
      <c r="BF41" s="45"/>
      <c r="BG41" s="46"/>
      <c r="BH41" s="45"/>
      <c r="BI41" s="43"/>
      <c r="BJ41" s="44"/>
      <c r="BK41" s="43"/>
      <c r="BL41" s="44"/>
      <c r="BM41" s="43"/>
      <c r="BN41" s="44"/>
      <c r="BO41" s="43"/>
      <c r="BP41" s="44"/>
      <c r="BQ41" s="43"/>
      <c r="BR41" s="359"/>
      <c r="BS41" s="359"/>
      <c r="BT41" s="359"/>
      <c r="BU41" s="359"/>
      <c r="BV41" s="359"/>
      <c r="BW41" s="359"/>
      <c r="BX41" s="359"/>
      <c r="BY41" s="359"/>
      <c r="BZ41" s="359"/>
      <c r="CA41" s="359"/>
      <c r="CB41" s="359"/>
      <c r="CC41" s="359"/>
      <c r="CD41" s="359"/>
      <c r="CE41" s="359"/>
    </row>
    <row r="42" spans="1:83" ht="35.1" customHeight="1" x14ac:dyDescent="0.25">
      <c r="A42" s="27">
        <f>ROW(A31)</f>
        <v>31</v>
      </c>
      <c r="B42" s="375"/>
      <c r="C42" s="375"/>
      <c r="D42" s="376"/>
      <c r="E42" s="376"/>
      <c r="F42" s="376"/>
      <c r="G42" s="376"/>
      <c r="H42" s="376"/>
      <c r="I42" s="360"/>
      <c r="J42" s="360"/>
      <c r="K42" s="360"/>
      <c r="L42" s="360"/>
      <c r="M42" s="360"/>
      <c r="N42" s="360"/>
      <c r="O42" s="360"/>
      <c r="P42" s="360"/>
      <c r="Q42" s="377"/>
      <c r="R42" s="377"/>
      <c r="S42" s="377"/>
      <c r="T42" s="377"/>
      <c r="U42" s="377"/>
      <c r="V42" s="377"/>
      <c r="W42" s="377"/>
      <c r="X42" s="377"/>
      <c r="Y42" s="377"/>
      <c r="Z42" s="377"/>
      <c r="AA42" s="360"/>
      <c r="AB42" s="360"/>
      <c r="AC42" s="360"/>
      <c r="AD42" s="360"/>
      <c r="AE42" s="377"/>
      <c r="AF42" s="377"/>
      <c r="AG42" s="377"/>
      <c r="AH42" s="377"/>
      <c r="AI42" s="360"/>
      <c r="AJ42" s="360"/>
      <c r="AK42" s="360"/>
      <c r="AL42" s="360"/>
      <c r="AM42" s="360"/>
      <c r="AN42" s="360"/>
      <c r="AO42" s="361"/>
      <c r="AP42" s="361"/>
      <c r="AQ42" s="361"/>
      <c r="AR42" s="362"/>
      <c r="AS42" s="362"/>
      <c r="AT42" s="362"/>
      <c r="AU42" s="363"/>
      <c r="AV42" s="363"/>
      <c r="AW42" s="363"/>
      <c r="AX42" s="364"/>
      <c r="AY42" s="364"/>
      <c r="AZ42" s="45"/>
      <c r="BA42" s="46"/>
      <c r="BB42" s="45"/>
      <c r="BC42" s="46"/>
      <c r="BD42" s="45"/>
      <c r="BE42" s="46"/>
      <c r="BF42" s="45"/>
      <c r="BG42" s="46"/>
      <c r="BH42" s="45"/>
      <c r="BI42" s="43"/>
      <c r="BJ42" s="44"/>
      <c r="BK42" s="43"/>
      <c r="BL42" s="44"/>
      <c r="BM42" s="43"/>
      <c r="BN42" s="44"/>
      <c r="BO42" s="43"/>
      <c r="BP42" s="44"/>
      <c r="BQ42" s="43"/>
      <c r="BR42" s="359"/>
      <c r="BS42" s="359"/>
      <c r="BT42" s="359"/>
      <c r="BU42" s="359"/>
      <c r="BV42" s="359"/>
      <c r="BW42" s="359"/>
      <c r="BX42" s="359"/>
      <c r="BY42" s="359"/>
      <c r="BZ42" s="359"/>
      <c r="CA42" s="359"/>
      <c r="CB42" s="359"/>
      <c r="CC42" s="359"/>
      <c r="CD42" s="359"/>
      <c r="CE42" s="359"/>
    </row>
    <row r="43" spans="1:83" ht="35.1" customHeight="1" x14ac:dyDescent="0.25">
      <c r="A43" s="27">
        <f t="shared" si="0"/>
        <v>32</v>
      </c>
      <c r="B43" s="375"/>
      <c r="C43" s="375"/>
      <c r="D43" s="376"/>
      <c r="E43" s="376"/>
      <c r="F43" s="376"/>
      <c r="G43" s="376"/>
      <c r="H43" s="376"/>
      <c r="I43" s="360"/>
      <c r="J43" s="360"/>
      <c r="K43" s="360"/>
      <c r="L43" s="360"/>
      <c r="M43" s="360"/>
      <c r="N43" s="360"/>
      <c r="O43" s="360"/>
      <c r="P43" s="360"/>
      <c r="Q43" s="377"/>
      <c r="R43" s="377"/>
      <c r="S43" s="377"/>
      <c r="T43" s="377"/>
      <c r="U43" s="377"/>
      <c r="V43" s="377"/>
      <c r="W43" s="377"/>
      <c r="X43" s="377"/>
      <c r="Y43" s="377"/>
      <c r="Z43" s="377"/>
      <c r="AA43" s="360"/>
      <c r="AB43" s="360"/>
      <c r="AC43" s="360"/>
      <c r="AD43" s="360"/>
      <c r="AE43" s="377"/>
      <c r="AF43" s="377"/>
      <c r="AG43" s="377"/>
      <c r="AH43" s="377"/>
      <c r="AI43" s="360"/>
      <c r="AJ43" s="360"/>
      <c r="AK43" s="360"/>
      <c r="AL43" s="360"/>
      <c r="AM43" s="360"/>
      <c r="AN43" s="360"/>
      <c r="AO43" s="361"/>
      <c r="AP43" s="361"/>
      <c r="AQ43" s="361"/>
      <c r="AR43" s="362"/>
      <c r="AS43" s="362"/>
      <c r="AT43" s="362"/>
      <c r="AU43" s="363"/>
      <c r="AV43" s="363"/>
      <c r="AW43" s="363"/>
      <c r="AX43" s="364"/>
      <c r="AY43" s="364"/>
      <c r="AZ43" s="45"/>
      <c r="BA43" s="46"/>
      <c r="BB43" s="45"/>
      <c r="BC43" s="46"/>
      <c r="BD43" s="45"/>
      <c r="BE43" s="46"/>
      <c r="BF43" s="45"/>
      <c r="BG43" s="46"/>
      <c r="BH43" s="45"/>
      <c r="BI43" s="43"/>
      <c r="BJ43" s="44"/>
      <c r="BK43" s="43"/>
      <c r="BL43" s="44"/>
      <c r="BM43" s="43"/>
      <c r="BN43" s="44"/>
      <c r="BO43" s="43"/>
      <c r="BP43" s="44"/>
      <c r="BQ43" s="43"/>
      <c r="BR43" s="359"/>
      <c r="BS43" s="359"/>
      <c r="BT43" s="359"/>
      <c r="BU43" s="359"/>
      <c r="BV43" s="359"/>
      <c r="BW43" s="359"/>
      <c r="BX43" s="359"/>
      <c r="BY43" s="359"/>
      <c r="BZ43" s="359"/>
      <c r="CA43" s="359"/>
      <c r="CB43" s="359"/>
      <c r="CC43" s="359"/>
      <c r="CD43" s="359"/>
      <c r="CE43" s="359"/>
    </row>
    <row r="44" spans="1:83" ht="35.1" customHeight="1" x14ac:dyDescent="0.25">
      <c r="A44" s="27">
        <f t="shared" si="0"/>
        <v>33</v>
      </c>
      <c r="B44" s="375"/>
      <c r="C44" s="375"/>
      <c r="D44" s="376"/>
      <c r="E44" s="376"/>
      <c r="F44" s="376"/>
      <c r="G44" s="376"/>
      <c r="H44" s="376"/>
      <c r="I44" s="360"/>
      <c r="J44" s="360"/>
      <c r="K44" s="360"/>
      <c r="L44" s="360"/>
      <c r="M44" s="360"/>
      <c r="N44" s="360"/>
      <c r="O44" s="360"/>
      <c r="P44" s="360"/>
      <c r="Q44" s="377"/>
      <c r="R44" s="377"/>
      <c r="S44" s="377"/>
      <c r="T44" s="377"/>
      <c r="U44" s="377"/>
      <c r="V44" s="377"/>
      <c r="W44" s="377"/>
      <c r="X44" s="377"/>
      <c r="Y44" s="377"/>
      <c r="Z44" s="377"/>
      <c r="AA44" s="360"/>
      <c r="AB44" s="360"/>
      <c r="AC44" s="360"/>
      <c r="AD44" s="360"/>
      <c r="AE44" s="377"/>
      <c r="AF44" s="377"/>
      <c r="AG44" s="377"/>
      <c r="AH44" s="377"/>
      <c r="AI44" s="360"/>
      <c r="AJ44" s="360"/>
      <c r="AK44" s="360"/>
      <c r="AL44" s="360"/>
      <c r="AM44" s="360"/>
      <c r="AN44" s="360"/>
      <c r="AO44" s="361"/>
      <c r="AP44" s="361"/>
      <c r="AQ44" s="361"/>
      <c r="AR44" s="362"/>
      <c r="AS44" s="362"/>
      <c r="AT44" s="362"/>
      <c r="AU44" s="363"/>
      <c r="AV44" s="363"/>
      <c r="AW44" s="363"/>
      <c r="AX44" s="364"/>
      <c r="AY44" s="364"/>
      <c r="AZ44" s="45"/>
      <c r="BA44" s="46"/>
      <c r="BB44" s="45"/>
      <c r="BC44" s="46"/>
      <c r="BD44" s="45"/>
      <c r="BE44" s="46"/>
      <c r="BF44" s="45"/>
      <c r="BG44" s="46"/>
      <c r="BH44" s="45"/>
      <c r="BI44" s="43"/>
      <c r="BJ44" s="44"/>
      <c r="BK44" s="43"/>
      <c r="BL44" s="44"/>
      <c r="BM44" s="43"/>
      <c r="BN44" s="44"/>
      <c r="BO44" s="43"/>
      <c r="BP44" s="44"/>
      <c r="BQ44" s="43"/>
      <c r="BR44" s="359"/>
      <c r="BS44" s="359"/>
      <c r="BT44" s="359"/>
      <c r="BU44" s="359"/>
      <c r="BV44" s="359"/>
      <c r="BW44" s="359"/>
      <c r="BX44" s="359"/>
      <c r="BY44" s="359"/>
      <c r="BZ44" s="359"/>
      <c r="CA44" s="359"/>
      <c r="CB44" s="359"/>
      <c r="CC44" s="359"/>
      <c r="CD44" s="359"/>
      <c r="CE44" s="359"/>
    </row>
    <row r="45" spans="1:83" ht="35.1" customHeight="1" x14ac:dyDescent="0.25">
      <c r="A45" s="27">
        <f t="shared" si="0"/>
        <v>34</v>
      </c>
      <c r="B45" s="375"/>
      <c r="C45" s="375"/>
      <c r="D45" s="376"/>
      <c r="E45" s="376"/>
      <c r="F45" s="376"/>
      <c r="G45" s="376"/>
      <c r="H45" s="376"/>
      <c r="I45" s="360"/>
      <c r="J45" s="360"/>
      <c r="K45" s="360"/>
      <c r="L45" s="360"/>
      <c r="M45" s="360"/>
      <c r="N45" s="360"/>
      <c r="O45" s="360"/>
      <c r="P45" s="360"/>
      <c r="Q45" s="377"/>
      <c r="R45" s="377"/>
      <c r="S45" s="377"/>
      <c r="T45" s="377"/>
      <c r="U45" s="377"/>
      <c r="V45" s="377"/>
      <c r="W45" s="377"/>
      <c r="X45" s="377"/>
      <c r="Y45" s="377"/>
      <c r="Z45" s="377"/>
      <c r="AA45" s="360"/>
      <c r="AB45" s="360"/>
      <c r="AC45" s="360"/>
      <c r="AD45" s="360"/>
      <c r="AE45" s="377"/>
      <c r="AF45" s="377"/>
      <c r="AG45" s="377"/>
      <c r="AH45" s="377"/>
      <c r="AI45" s="360"/>
      <c r="AJ45" s="360"/>
      <c r="AK45" s="360"/>
      <c r="AL45" s="360"/>
      <c r="AM45" s="360"/>
      <c r="AN45" s="360"/>
      <c r="AO45" s="361"/>
      <c r="AP45" s="361"/>
      <c r="AQ45" s="361"/>
      <c r="AR45" s="362"/>
      <c r="AS45" s="362"/>
      <c r="AT45" s="362"/>
      <c r="AU45" s="363"/>
      <c r="AV45" s="363"/>
      <c r="AW45" s="363"/>
      <c r="AX45" s="364"/>
      <c r="AY45" s="364"/>
      <c r="AZ45" s="45"/>
      <c r="BA45" s="46"/>
      <c r="BB45" s="45"/>
      <c r="BC45" s="46"/>
      <c r="BD45" s="45"/>
      <c r="BE45" s="46"/>
      <c r="BF45" s="45"/>
      <c r="BG45" s="46"/>
      <c r="BH45" s="45"/>
      <c r="BI45" s="43"/>
      <c r="BJ45" s="44"/>
      <c r="BK45" s="43"/>
      <c r="BL45" s="44"/>
      <c r="BM45" s="43"/>
      <c r="BN45" s="44"/>
      <c r="BO45" s="43"/>
      <c r="BP45" s="44"/>
      <c r="BQ45" s="43"/>
      <c r="BR45" s="359"/>
      <c r="BS45" s="359"/>
      <c r="BT45" s="359"/>
      <c r="BU45" s="359"/>
      <c r="BV45" s="359"/>
      <c r="BW45" s="359"/>
      <c r="BX45" s="359"/>
      <c r="BY45" s="359"/>
      <c r="BZ45" s="359"/>
      <c r="CA45" s="359"/>
      <c r="CB45" s="359"/>
      <c r="CC45" s="359"/>
      <c r="CD45" s="359"/>
      <c r="CE45" s="359"/>
    </row>
    <row r="46" spans="1:83" ht="35.1" customHeight="1" x14ac:dyDescent="0.25">
      <c r="A46" s="27">
        <f t="shared" si="0"/>
        <v>35</v>
      </c>
      <c r="B46" s="375"/>
      <c r="C46" s="375"/>
      <c r="D46" s="376"/>
      <c r="E46" s="376"/>
      <c r="F46" s="376"/>
      <c r="G46" s="376"/>
      <c r="H46" s="376"/>
      <c r="I46" s="360"/>
      <c r="J46" s="360"/>
      <c r="K46" s="360"/>
      <c r="L46" s="360"/>
      <c r="M46" s="360"/>
      <c r="N46" s="360"/>
      <c r="O46" s="360"/>
      <c r="P46" s="360"/>
      <c r="Q46" s="377"/>
      <c r="R46" s="377"/>
      <c r="S46" s="377"/>
      <c r="T46" s="377"/>
      <c r="U46" s="377"/>
      <c r="V46" s="377"/>
      <c r="W46" s="377"/>
      <c r="X46" s="377"/>
      <c r="Y46" s="377"/>
      <c r="Z46" s="377"/>
      <c r="AA46" s="360"/>
      <c r="AB46" s="360"/>
      <c r="AC46" s="360"/>
      <c r="AD46" s="360"/>
      <c r="AE46" s="377"/>
      <c r="AF46" s="377"/>
      <c r="AG46" s="377"/>
      <c r="AH46" s="377"/>
      <c r="AI46" s="360"/>
      <c r="AJ46" s="360"/>
      <c r="AK46" s="360"/>
      <c r="AL46" s="360"/>
      <c r="AM46" s="360"/>
      <c r="AN46" s="360"/>
      <c r="AO46" s="361"/>
      <c r="AP46" s="361"/>
      <c r="AQ46" s="361"/>
      <c r="AR46" s="362"/>
      <c r="AS46" s="362"/>
      <c r="AT46" s="362"/>
      <c r="AU46" s="363"/>
      <c r="AV46" s="363"/>
      <c r="AW46" s="363"/>
      <c r="AX46" s="364"/>
      <c r="AY46" s="364"/>
      <c r="AZ46" s="45"/>
      <c r="BA46" s="46"/>
      <c r="BB46" s="45"/>
      <c r="BC46" s="46"/>
      <c r="BD46" s="45"/>
      <c r="BE46" s="46"/>
      <c r="BF46" s="45"/>
      <c r="BG46" s="46"/>
      <c r="BH46" s="45"/>
      <c r="BI46" s="43"/>
      <c r="BJ46" s="44"/>
      <c r="BK46" s="43"/>
      <c r="BL46" s="44"/>
      <c r="BM46" s="43"/>
      <c r="BN46" s="44"/>
      <c r="BO46" s="43"/>
      <c r="BP46" s="44"/>
      <c r="BQ46" s="43"/>
      <c r="BR46" s="359"/>
      <c r="BS46" s="359"/>
      <c r="BT46" s="359"/>
      <c r="BU46" s="359"/>
      <c r="BV46" s="359"/>
      <c r="BW46" s="359"/>
      <c r="BX46" s="359"/>
      <c r="BY46" s="359"/>
      <c r="BZ46" s="359"/>
      <c r="CA46" s="359"/>
      <c r="CB46" s="359"/>
      <c r="CC46" s="359"/>
      <c r="CD46" s="359"/>
      <c r="CE46" s="359"/>
    </row>
    <row r="47" spans="1:83" ht="35.1" customHeight="1" x14ac:dyDescent="0.25">
      <c r="A47" s="27">
        <f t="shared" si="0"/>
        <v>36</v>
      </c>
      <c r="B47" s="375"/>
      <c r="C47" s="375"/>
      <c r="D47" s="376"/>
      <c r="E47" s="376"/>
      <c r="F47" s="376"/>
      <c r="G47" s="376"/>
      <c r="H47" s="376"/>
      <c r="I47" s="360"/>
      <c r="J47" s="360"/>
      <c r="K47" s="360"/>
      <c r="L47" s="360"/>
      <c r="M47" s="360"/>
      <c r="N47" s="360"/>
      <c r="O47" s="360"/>
      <c r="P47" s="360"/>
      <c r="Q47" s="377"/>
      <c r="R47" s="377"/>
      <c r="S47" s="377"/>
      <c r="T47" s="377"/>
      <c r="U47" s="377"/>
      <c r="V47" s="377"/>
      <c r="W47" s="377"/>
      <c r="X47" s="377"/>
      <c r="Y47" s="377"/>
      <c r="Z47" s="377"/>
      <c r="AA47" s="360"/>
      <c r="AB47" s="360"/>
      <c r="AC47" s="360"/>
      <c r="AD47" s="360"/>
      <c r="AE47" s="377"/>
      <c r="AF47" s="377"/>
      <c r="AG47" s="377"/>
      <c r="AH47" s="377"/>
      <c r="AI47" s="360"/>
      <c r="AJ47" s="360"/>
      <c r="AK47" s="360"/>
      <c r="AL47" s="360"/>
      <c r="AM47" s="360"/>
      <c r="AN47" s="360"/>
      <c r="AO47" s="361"/>
      <c r="AP47" s="361"/>
      <c r="AQ47" s="361"/>
      <c r="AR47" s="362"/>
      <c r="AS47" s="362"/>
      <c r="AT47" s="362"/>
      <c r="AU47" s="363"/>
      <c r="AV47" s="363"/>
      <c r="AW47" s="363"/>
      <c r="AX47" s="364"/>
      <c r="AY47" s="364"/>
      <c r="AZ47" s="45"/>
      <c r="BA47" s="46"/>
      <c r="BB47" s="45"/>
      <c r="BC47" s="46"/>
      <c r="BD47" s="45"/>
      <c r="BE47" s="46"/>
      <c r="BF47" s="45"/>
      <c r="BG47" s="46"/>
      <c r="BH47" s="45"/>
      <c r="BI47" s="43"/>
      <c r="BJ47" s="44"/>
      <c r="BK47" s="43"/>
      <c r="BL47" s="44"/>
      <c r="BM47" s="43"/>
      <c r="BN47" s="44"/>
      <c r="BO47" s="43"/>
      <c r="BP47" s="44"/>
      <c r="BQ47" s="43"/>
      <c r="BR47" s="359"/>
      <c r="BS47" s="359"/>
      <c r="BT47" s="359"/>
      <c r="BU47" s="359"/>
      <c r="BV47" s="359"/>
      <c r="BW47" s="359"/>
      <c r="BX47" s="359"/>
      <c r="BY47" s="359"/>
      <c r="BZ47" s="359"/>
      <c r="CA47" s="359"/>
      <c r="CB47" s="359"/>
      <c r="CC47" s="359"/>
      <c r="CD47" s="359"/>
      <c r="CE47" s="359"/>
    </row>
    <row r="48" spans="1:83" ht="35.1" customHeight="1" x14ac:dyDescent="0.25">
      <c r="A48" s="27">
        <f t="shared" si="0"/>
        <v>37</v>
      </c>
      <c r="B48" s="375"/>
      <c r="C48" s="375"/>
      <c r="D48" s="376"/>
      <c r="E48" s="376"/>
      <c r="F48" s="376"/>
      <c r="G48" s="376"/>
      <c r="H48" s="376"/>
      <c r="I48" s="360"/>
      <c r="J48" s="360"/>
      <c r="K48" s="360"/>
      <c r="L48" s="360"/>
      <c r="M48" s="360"/>
      <c r="N48" s="360"/>
      <c r="O48" s="360"/>
      <c r="P48" s="360"/>
      <c r="Q48" s="377"/>
      <c r="R48" s="377"/>
      <c r="S48" s="377"/>
      <c r="T48" s="377"/>
      <c r="U48" s="377"/>
      <c r="V48" s="377"/>
      <c r="W48" s="377"/>
      <c r="X48" s="377"/>
      <c r="Y48" s="377"/>
      <c r="Z48" s="377"/>
      <c r="AA48" s="360"/>
      <c r="AB48" s="360"/>
      <c r="AC48" s="360"/>
      <c r="AD48" s="360"/>
      <c r="AE48" s="377"/>
      <c r="AF48" s="377"/>
      <c r="AG48" s="377"/>
      <c r="AH48" s="377"/>
      <c r="AI48" s="360"/>
      <c r="AJ48" s="360"/>
      <c r="AK48" s="360"/>
      <c r="AL48" s="360"/>
      <c r="AM48" s="360"/>
      <c r="AN48" s="360"/>
      <c r="AO48" s="361"/>
      <c r="AP48" s="361"/>
      <c r="AQ48" s="361"/>
      <c r="AR48" s="362"/>
      <c r="AS48" s="362"/>
      <c r="AT48" s="362"/>
      <c r="AU48" s="363"/>
      <c r="AV48" s="363"/>
      <c r="AW48" s="363"/>
      <c r="AX48" s="364"/>
      <c r="AY48" s="364"/>
      <c r="AZ48" s="45"/>
      <c r="BA48" s="46"/>
      <c r="BB48" s="45"/>
      <c r="BC48" s="46"/>
      <c r="BD48" s="45"/>
      <c r="BE48" s="46"/>
      <c r="BF48" s="45"/>
      <c r="BG48" s="46"/>
      <c r="BH48" s="45"/>
      <c r="BI48" s="43"/>
      <c r="BJ48" s="44"/>
      <c r="BK48" s="43"/>
      <c r="BL48" s="44"/>
      <c r="BM48" s="43"/>
      <c r="BN48" s="44"/>
      <c r="BO48" s="43"/>
      <c r="BP48" s="44"/>
      <c r="BQ48" s="43"/>
      <c r="BR48" s="359"/>
      <c r="BS48" s="359"/>
      <c r="BT48" s="359"/>
      <c r="BU48" s="359"/>
      <c r="BV48" s="359"/>
      <c r="BW48" s="359"/>
      <c r="BX48" s="359"/>
      <c r="BY48" s="359"/>
      <c r="BZ48" s="359"/>
      <c r="CA48" s="359"/>
      <c r="CB48" s="359"/>
      <c r="CC48" s="359"/>
      <c r="CD48" s="359"/>
      <c r="CE48" s="359"/>
    </row>
    <row r="49" spans="1:83" ht="35.1" customHeight="1" x14ac:dyDescent="0.25">
      <c r="A49" s="27">
        <f t="shared" si="0"/>
        <v>38</v>
      </c>
      <c r="B49" s="375"/>
      <c r="C49" s="375"/>
      <c r="D49" s="376"/>
      <c r="E49" s="376"/>
      <c r="F49" s="376"/>
      <c r="G49" s="376"/>
      <c r="H49" s="376"/>
      <c r="I49" s="360"/>
      <c r="J49" s="360"/>
      <c r="K49" s="360"/>
      <c r="L49" s="360"/>
      <c r="M49" s="360"/>
      <c r="N49" s="360"/>
      <c r="O49" s="360"/>
      <c r="P49" s="360"/>
      <c r="Q49" s="377"/>
      <c r="R49" s="377"/>
      <c r="S49" s="377"/>
      <c r="T49" s="377"/>
      <c r="U49" s="377"/>
      <c r="V49" s="377"/>
      <c r="W49" s="377"/>
      <c r="X49" s="377"/>
      <c r="Y49" s="377"/>
      <c r="Z49" s="377"/>
      <c r="AA49" s="360"/>
      <c r="AB49" s="360"/>
      <c r="AC49" s="360"/>
      <c r="AD49" s="360"/>
      <c r="AE49" s="377"/>
      <c r="AF49" s="377"/>
      <c r="AG49" s="377"/>
      <c r="AH49" s="377"/>
      <c r="AI49" s="360"/>
      <c r="AJ49" s="360"/>
      <c r="AK49" s="360"/>
      <c r="AL49" s="360"/>
      <c r="AM49" s="360"/>
      <c r="AN49" s="360"/>
      <c r="AO49" s="361"/>
      <c r="AP49" s="361"/>
      <c r="AQ49" s="361"/>
      <c r="AR49" s="362"/>
      <c r="AS49" s="362"/>
      <c r="AT49" s="362"/>
      <c r="AU49" s="363"/>
      <c r="AV49" s="363"/>
      <c r="AW49" s="363"/>
      <c r="AX49" s="364"/>
      <c r="AY49" s="364"/>
      <c r="AZ49" s="45"/>
      <c r="BA49" s="46"/>
      <c r="BB49" s="45"/>
      <c r="BC49" s="46"/>
      <c r="BD49" s="45"/>
      <c r="BE49" s="46"/>
      <c r="BF49" s="45"/>
      <c r="BG49" s="46"/>
      <c r="BH49" s="45"/>
      <c r="BI49" s="43"/>
      <c r="BJ49" s="44"/>
      <c r="BK49" s="43"/>
      <c r="BL49" s="44"/>
      <c r="BM49" s="43"/>
      <c r="BN49" s="44"/>
      <c r="BO49" s="43"/>
      <c r="BP49" s="44"/>
      <c r="BQ49" s="43"/>
      <c r="BR49" s="359"/>
      <c r="BS49" s="359"/>
      <c r="BT49" s="359"/>
      <c r="BU49" s="359"/>
      <c r="BV49" s="359"/>
      <c r="BW49" s="359"/>
      <c r="BX49" s="359"/>
      <c r="BY49" s="359"/>
      <c r="BZ49" s="359"/>
      <c r="CA49" s="359"/>
      <c r="CB49" s="359"/>
      <c r="CC49" s="359"/>
      <c r="CD49" s="359"/>
      <c r="CE49" s="359"/>
    </row>
    <row r="50" spans="1:83" ht="35.1" customHeight="1" x14ac:dyDescent="0.25">
      <c r="A50" s="27">
        <f t="shared" si="0"/>
        <v>39</v>
      </c>
      <c r="B50" s="375"/>
      <c r="C50" s="375"/>
      <c r="D50" s="376"/>
      <c r="E50" s="376"/>
      <c r="F50" s="376"/>
      <c r="G50" s="376"/>
      <c r="H50" s="376"/>
      <c r="I50" s="360"/>
      <c r="J50" s="360"/>
      <c r="K50" s="360"/>
      <c r="L50" s="360"/>
      <c r="M50" s="360"/>
      <c r="N50" s="360"/>
      <c r="O50" s="360"/>
      <c r="P50" s="360"/>
      <c r="Q50" s="377"/>
      <c r="R50" s="377"/>
      <c r="S50" s="377"/>
      <c r="T50" s="377"/>
      <c r="U50" s="377"/>
      <c r="V50" s="377"/>
      <c r="W50" s="377"/>
      <c r="X50" s="377"/>
      <c r="Y50" s="377"/>
      <c r="Z50" s="377"/>
      <c r="AA50" s="360"/>
      <c r="AB50" s="360"/>
      <c r="AC50" s="360"/>
      <c r="AD50" s="360"/>
      <c r="AE50" s="377"/>
      <c r="AF50" s="377"/>
      <c r="AG50" s="377"/>
      <c r="AH50" s="377"/>
      <c r="AI50" s="360"/>
      <c r="AJ50" s="360"/>
      <c r="AK50" s="360"/>
      <c r="AL50" s="360"/>
      <c r="AM50" s="360"/>
      <c r="AN50" s="360"/>
      <c r="AO50" s="361"/>
      <c r="AP50" s="361"/>
      <c r="AQ50" s="361"/>
      <c r="AR50" s="362"/>
      <c r="AS50" s="362"/>
      <c r="AT50" s="362"/>
      <c r="AU50" s="363"/>
      <c r="AV50" s="363"/>
      <c r="AW50" s="363"/>
      <c r="AX50" s="364"/>
      <c r="AY50" s="364"/>
      <c r="AZ50" s="45"/>
      <c r="BA50" s="46"/>
      <c r="BB50" s="45"/>
      <c r="BC50" s="46"/>
      <c r="BD50" s="45"/>
      <c r="BE50" s="46"/>
      <c r="BF50" s="45"/>
      <c r="BG50" s="46"/>
      <c r="BH50" s="45"/>
      <c r="BI50" s="43"/>
      <c r="BJ50" s="44"/>
      <c r="BK50" s="43"/>
      <c r="BL50" s="44"/>
      <c r="BM50" s="43"/>
      <c r="BN50" s="44"/>
      <c r="BO50" s="43"/>
      <c r="BP50" s="44"/>
      <c r="BQ50" s="43"/>
      <c r="BR50" s="359"/>
      <c r="BS50" s="359"/>
      <c r="BT50" s="359"/>
      <c r="BU50" s="359"/>
      <c r="BV50" s="359"/>
      <c r="BW50" s="359"/>
      <c r="BX50" s="359"/>
      <c r="BY50" s="359"/>
      <c r="BZ50" s="359"/>
      <c r="CA50" s="359"/>
      <c r="CB50" s="359"/>
      <c r="CC50" s="359"/>
      <c r="CD50" s="359"/>
      <c r="CE50" s="359"/>
    </row>
    <row r="51" spans="1:83" ht="35.1" customHeight="1" x14ac:dyDescent="0.25">
      <c r="A51" s="27">
        <f t="shared" si="0"/>
        <v>40</v>
      </c>
      <c r="B51" s="375"/>
      <c r="C51" s="375"/>
      <c r="D51" s="376"/>
      <c r="E51" s="376"/>
      <c r="F51" s="376"/>
      <c r="G51" s="376"/>
      <c r="H51" s="376"/>
      <c r="I51" s="360"/>
      <c r="J51" s="360"/>
      <c r="K51" s="360"/>
      <c r="L51" s="360"/>
      <c r="M51" s="360"/>
      <c r="N51" s="360"/>
      <c r="O51" s="360"/>
      <c r="P51" s="360"/>
      <c r="Q51" s="377"/>
      <c r="R51" s="377"/>
      <c r="S51" s="377"/>
      <c r="T51" s="377"/>
      <c r="U51" s="377"/>
      <c r="V51" s="377"/>
      <c r="W51" s="377"/>
      <c r="X51" s="377"/>
      <c r="Y51" s="377"/>
      <c r="Z51" s="377"/>
      <c r="AA51" s="360"/>
      <c r="AB51" s="360"/>
      <c r="AC51" s="360"/>
      <c r="AD51" s="360"/>
      <c r="AE51" s="377"/>
      <c r="AF51" s="377"/>
      <c r="AG51" s="377"/>
      <c r="AH51" s="377"/>
      <c r="AI51" s="360"/>
      <c r="AJ51" s="360"/>
      <c r="AK51" s="360"/>
      <c r="AL51" s="360"/>
      <c r="AM51" s="360"/>
      <c r="AN51" s="360"/>
      <c r="AO51" s="361"/>
      <c r="AP51" s="361"/>
      <c r="AQ51" s="361"/>
      <c r="AR51" s="362"/>
      <c r="AS51" s="362"/>
      <c r="AT51" s="362"/>
      <c r="AU51" s="363"/>
      <c r="AV51" s="363"/>
      <c r="AW51" s="363"/>
      <c r="AX51" s="364"/>
      <c r="AY51" s="364"/>
      <c r="AZ51" s="45"/>
      <c r="BA51" s="46"/>
      <c r="BB51" s="45"/>
      <c r="BC51" s="46"/>
      <c r="BD51" s="45"/>
      <c r="BE51" s="46"/>
      <c r="BF51" s="45"/>
      <c r="BG51" s="46"/>
      <c r="BH51" s="45"/>
      <c r="BI51" s="43"/>
      <c r="BJ51" s="44"/>
      <c r="BK51" s="43"/>
      <c r="BL51" s="44"/>
      <c r="BM51" s="43"/>
      <c r="BN51" s="44"/>
      <c r="BO51" s="43"/>
      <c r="BP51" s="44"/>
      <c r="BQ51" s="43"/>
      <c r="BR51" s="359"/>
      <c r="BS51" s="359"/>
      <c r="BT51" s="359"/>
      <c r="BU51" s="359"/>
      <c r="BV51" s="359"/>
      <c r="BW51" s="359"/>
      <c r="BX51" s="359"/>
      <c r="BY51" s="359"/>
      <c r="BZ51" s="359"/>
      <c r="CA51" s="359"/>
      <c r="CB51" s="359"/>
      <c r="CC51" s="359"/>
      <c r="CD51" s="359"/>
      <c r="CE51" s="359"/>
    </row>
    <row r="52" spans="1:83" ht="35.1" customHeight="1" x14ac:dyDescent="0.25">
      <c r="A52" s="27">
        <f>ROW(A41)</f>
        <v>41</v>
      </c>
      <c r="B52" s="375"/>
      <c r="C52" s="375"/>
      <c r="D52" s="376"/>
      <c r="E52" s="376"/>
      <c r="F52" s="376"/>
      <c r="G52" s="376"/>
      <c r="H52" s="376"/>
      <c r="I52" s="360"/>
      <c r="J52" s="360"/>
      <c r="K52" s="360"/>
      <c r="L52" s="360"/>
      <c r="M52" s="360"/>
      <c r="N52" s="360"/>
      <c r="O52" s="360"/>
      <c r="P52" s="360"/>
      <c r="Q52" s="377"/>
      <c r="R52" s="377"/>
      <c r="S52" s="377"/>
      <c r="T52" s="377"/>
      <c r="U52" s="377"/>
      <c r="V52" s="377"/>
      <c r="W52" s="377"/>
      <c r="X52" s="377"/>
      <c r="Y52" s="377"/>
      <c r="Z52" s="377"/>
      <c r="AA52" s="360"/>
      <c r="AB52" s="360"/>
      <c r="AC52" s="360"/>
      <c r="AD52" s="360"/>
      <c r="AE52" s="377"/>
      <c r="AF52" s="377"/>
      <c r="AG52" s="377"/>
      <c r="AH52" s="377"/>
      <c r="AI52" s="360"/>
      <c r="AJ52" s="360"/>
      <c r="AK52" s="360"/>
      <c r="AL52" s="360"/>
      <c r="AM52" s="360"/>
      <c r="AN52" s="360"/>
      <c r="AO52" s="361"/>
      <c r="AP52" s="361"/>
      <c r="AQ52" s="361"/>
      <c r="AR52" s="362"/>
      <c r="AS52" s="362"/>
      <c r="AT52" s="362"/>
      <c r="AU52" s="363"/>
      <c r="AV52" s="363"/>
      <c r="AW52" s="363"/>
      <c r="AX52" s="364"/>
      <c r="AY52" s="364"/>
      <c r="AZ52" s="45"/>
      <c r="BA52" s="46"/>
      <c r="BB52" s="45"/>
      <c r="BC52" s="46"/>
      <c r="BD52" s="45"/>
      <c r="BE52" s="46"/>
      <c r="BF52" s="45"/>
      <c r="BG52" s="46"/>
      <c r="BH52" s="45"/>
      <c r="BI52" s="43"/>
      <c r="BJ52" s="44"/>
      <c r="BK52" s="43"/>
      <c r="BL52" s="44"/>
      <c r="BM52" s="43"/>
      <c r="BN52" s="44"/>
      <c r="BO52" s="43"/>
      <c r="BP52" s="44"/>
      <c r="BQ52" s="43"/>
      <c r="BR52" s="359"/>
      <c r="BS52" s="359"/>
      <c r="BT52" s="359"/>
      <c r="BU52" s="359"/>
      <c r="BV52" s="359"/>
      <c r="BW52" s="359"/>
      <c r="BX52" s="359"/>
      <c r="BY52" s="359"/>
      <c r="BZ52" s="359"/>
      <c r="CA52" s="359"/>
      <c r="CB52" s="359"/>
      <c r="CC52" s="359"/>
      <c r="CD52" s="359"/>
      <c r="CE52" s="359"/>
    </row>
    <row r="53" spans="1:83" ht="35.1" customHeight="1" x14ac:dyDescent="0.25">
      <c r="A53" s="27">
        <f t="shared" si="0"/>
        <v>42</v>
      </c>
      <c r="B53" s="375"/>
      <c r="C53" s="375"/>
      <c r="D53" s="376"/>
      <c r="E53" s="376"/>
      <c r="F53" s="376"/>
      <c r="G53" s="376"/>
      <c r="H53" s="376"/>
      <c r="I53" s="360"/>
      <c r="J53" s="360"/>
      <c r="K53" s="360"/>
      <c r="L53" s="360"/>
      <c r="M53" s="360"/>
      <c r="N53" s="360"/>
      <c r="O53" s="360"/>
      <c r="P53" s="360"/>
      <c r="Q53" s="377"/>
      <c r="R53" s="377"/>
      <c r="S53" s="377"/>
      <c r="T53" s="377"/>
      <c r="U53" s="377"/>
      <c r="V53" s="377"/>
      <c r="W53" s="377"/>
      <c r="X53" s="377"/>
      <c r="Y53" s="377"/>
      <c r="Z53" s="377"/>
      <c r="AA53" s="360"/>
      <c r="AB53" s="360"/>
      <c r="AC53" s="360"/>
      <c r="AD53" s="360"/>
      <c r="AE53" s="377"/>
      <c r="AF53" s="377"/>
      <c r="AG53" s="377"/>
      <c r="AH53" s="377"/>
      <c r="AI53" s="360"/>
      <c r="AJ53" s="360"/>
      <c r="AK53" s="360"/>
      <c r="AL53" s="360"/>
      <c r="AM53" s="360"/>
      <c r="AN53" s="360"/>
      <c r="AO53" s="361"/>
      <c r="AP53" s="361"/>
      <c r="AQ53" s="361"/>
      <c r="AR53" s="362"/>
      <c r="AS53" s="362"/>
      <c r="AT53" s="362"/>
      <c r="AU53" s="363"/>
      <c r="AV53" s="363"/>
      <c r="AW53" s="363"/>
      <c r="AX53" s="364"/>
      <c r="AY53" s="364"/>
      <c r="AZ53" s="45"/>
      <c r="BA53" s="46"/>
      <c r="BB53" s="45"/>
      <c r="BC53" s="46"/>
      <c r="BD53" s="45"/>
      <c r="BE53" s="46"/>
      <c r="BF53" s="45"/>
      <c r="BG53" s="46"/>
      <c r="BH53" s="45"/>
      <c r="BI53" s="43"/>
      <c r="BJ53" s="44"/>
      <c r="BK53" s="43"/>
      <c r="BL53" s="44"/>
      <c r="BM53" s="43"/>
      <c r="BN53" s="44"/>
      <c r="BO53" s="43"/>
      <c r="BP53" s="44"/>
      <c r="BQ53" s="43"/>
      <c r="BR53" s="359"/>
      <c r="BS53" s="359"/>
      <c r="BT53" s="359"/>
      <c r="BU53" s="359"/>
      <c r="BV53" s="359"/>
      <c r="BW53" s="359"/>
      <c r="BX53" s="359"/>
      <c r="BY53" s="359"/>
      <c r="BZ53" s="359"/>
      <c r="CA53" s="359"/>
      <c r="CB53" s="359"/>
      <c r="CC53" s="359"/>
      <c r="CD53" s="359"/>
      <c r="CE53" s="359"/>
    </row>
    <row r="54" spans="1:83" ht="35.1" customHeight="1" x14ac:dyDescent="0.25">
      <c r="A54" s="27">
        <f t="shared" si="0"/>
        <v>43</v>
      </c>
      <c r="B54" s="375"/>
      <c r="C54" s="375"/>
      <c r="D54" s="376"/>
      <c r="E54" s="376"/>
      <c r="F54" s="376"/>
      <c r="G54" s="376"/>
      <c r="H54" s="376"/>
      <c r="I54" s="360"/>
      <c r="J54" s="360"/>
      <c r="K54" s="360"/>
      <c r="L54" s="360"/>
      <c r="M54" s="360"/>
      <c r="N54" s="360"/>
      <c r="O54" s="360"/>
      <c r="P54" s="360"/>
      <c r="Q54" s="377"/>
      <c r="R54" s="377"/>
      <c r="S54" s="377"/>
      <c r="T54" s="377"/>
      <c r="U54" s="377"/>
      <c r="V54" s="377"/>
      <c r="W54" s="377"/>
      <c r="X54" s="377"/>
      <c r="Y54" s="377"/>
      <c r="Z54" s="377"/>
      <c r="AA54" s="360"/>
      <c r="AB54" s="360"/>
      <c r="AC54" s="360"/>
      <c r="AD54" s="360"/>
      <c r="AE54" s="377"/>
      <c r="AF54" s="377"/>
      <c r="AG54" s="377"/>
      <c r="AH54" s="377"/>
      <c r="AI54" s="360"/>
      <c r="AJ54" s="360"/>
      <c r="AK54" s="360"/>
      <c r="AL54" s="360"/>
      <c r="AM54" s="360"/>
      <c r="AN54" s="360"/>
      <c r="AO54" s="361"/>
      <c r="AP54" s="361"/>
      <c r="AQ54" s="361"/>
      <c r="AR54" s="362"/>
      <c r="AS54" s="362"/>
      <c r="AT54" s="362"/>
      <c r="AU54" s="363"/>
      <c r="AV54" s="363"/>
      <c r="AW54" s="363"/>
      <c r="AX54" s="364"/>
      <c r="AY54" s="364"/>
      <c r="AZ54" s="45"/>
      <c r="BA54" s="46"/>
      <c r="BB54" s="45"/>
      <c r="BC54" s="46"/>
      <c r="BD54" s="45"/>
      <c r="BE54" s="46"/>
      <c r="BF54" s="45"/>
      <c r="BG54" s="46"/>
      <c r="BH54" s="45"/>
      <c r="BI54" s="43"/>
      <c r="BJ54" s="44"/>
      <c r="BK54" s="43"/>
      <c r="BL54" s="44"/>
      <c r="BM54" s="43"/>
      <c r="BN54" s="44"/>
      <c r="BO54" s="43"/>
      <c r="BP54" s="44"/>
      <c r="BQ54" s="43"/>
      <c r="BR54" s="359"/>
      <c r="BS54" s="359"/>
      <c r="BT54" s="359"/>
      <c r="BU54" s="359"/>
      <c r="BV54" s="359"/>
      <c r="BW54" s="359"/>
      <c r="BX54" s="359"/>
      <c r="BY54" s="359"/>
      <c r="BZ54" s="359"/>
      <c r="CA54" s="359"/>
      <c r="CB54" s="359"/>
      <c r="CC54" s="359"/>
      <c r="CD54" s="359"/>
      <c r="CE54" s="359"/>
    </row>
    <row r="55" spans="1:83" ht="35.1" customHeight="1" x14ac:dyDescent="0.25">
      <c r="A55" s="27">
        <f t="shared" si="0"/>
        <v>44</v>
      </c>
      <c r="B55" s="375"/>
      <c r="C55" s="375"/>
      <c r="D55" s="376"/>
      <c r="E55" s="376"/>
      <c r="F55" s="376"/>
      <c r="G55" s="376"/>
      <c r="H55" s="376"/>
      <c r="I55" s="360"/>
      <c r="J55" s="360"/>
      <c r="K55" s="360"/>
      <c r="L55" s="360"/>
      <c r="M55" s="360"/>
      <c r="N55" s="360"/>
      <c r="O55" s="360"/>
      <c r="P55" s="360"/>
      <c r="Q55" s="377"/>
      <c r="R55" s="377"/>
      <c r="S55" s="377"/>
      <c r="T55" s="377"/>
      <c r="U55" s="377"/>
      <c r="V55" s="377"/>
      <c r="W55" s="377"/>
      <c r="X55" s="377"/>
      <c r="Y55" s="377"/>
      <c r="Z55" s="377"/>
      <c r="AA55" s="360"/>
      <c r="AB55" s="360"/>
      <c r="AC55" s="360"/>
      <c r="AD55" s="360"/>
      <c r="AE55" s="377"/>
      <c r="AF55" s="377"/>
      <c r="AG55" s="377"/>
      <c r="AH55" s="377"/>
      <c r="AI55" s="360"/>
      <c r="AJ55" s="360"/>
      <c r="AK55" s="360"/>
      <c r="AL55" s="360"/>
      <c r="AM55" s="360"/>
      <c r="AN55" s="360"/>
      <c r="AO55" s="361"/>
      <c r="AP55" s="361"/>
      <c r="AQ55" s="361"/>
      <c r="AR55" s="362"/>
      <c r="AS55" s="362"/>
      <c r="AT55" s="362"/>
      <c r="AU55" s="363"/>
      <c r="AV55" s="363"/>
      <c r="AW55" s="363"/>
      <c r="AX55" s="364"/>
      <c r="AY55" s="364"/>
      <c r="AZ55" s="45"/>
      <c r="BA55" s="46"/>
      <c r="BB55" s="45"/>
      <c r="BC55" s="46"/>
      <c r="BD55" s="45"/>
      <c r="BE55" s="46"/>
      <c r="BF55" s="45"/>
      <c r="BG55" s="46"/>
      <c r="BH55" s="45"/>
      <c r="BI55" s="43"/>
      <c r="BJ55" s="44"/>
      <c r="BK55" s="43"/>
      <c r="BL55" s="44"/>
      <c r="BM55" s="43"/>
      <c r="BN55" s="44"/>
      <c r="BO55" s="43"/>
      <c r="BP55" s="44"/>
      <c r="BQ55" s="43"/>
      <c r="BR55" s="359"/>
      <c r="BS55" s="359"/>
      <c r="BT55" s="359"/>
      <c r="BU55" s="359"/>
      <c r="BV55" s="359"/>
      <c r="BW55" s="359"/>
      <c r="BX55" s="359"/>
      <c r="BY55" s="359"/>
      <c r="BZ55" s="359"/>
      <c r="CA55" s="359"/>
      <c r="CB55" s="359"/>
      <c r="CC55" s="359"/>
      <c r="CD55" s="359"/>
      <c r="CE55" s="359"/>
    </row>
    <row r="56" spans="1:83" ht="35.1" customHeight="1" x14ac:dyDescent="0.25">
      <c r="A56" s="27">
        <f t="shared" si="0"/>
        <v>45</v>
      </c>
      <c r="B56" s="375"/>
      <c r="C56" s="375"/>
      <c r="D56" s="376"/>
      <c r="E56" s="376"/>
      <c r="F56" s="376"/>
      <c r="G56" s="376"/>
      <c r="H56" s="376"/>
      <c r="I56" s="360"/>
      <c r="J56" s="360"/>
      <c r="K56" s="360"/>
      <c r="L56" s="360"/>
      <c r="M56" s="360"/>
      <c r="N56" s="360"/>
      <c r="O56" s="360"/>
      <c r="P56" s="360"/>
      <c r="Q56" s="377"/>
      <c r="R56" s="377"/>
      <c r="S56" s="377"/>
      <c r="T56" s="377"/>
      <c r="U56" s="377"/>
      <c r="V56" s="377"/>
      <c r="W56" s="377"/>
      <c r="X56" s="377"/>
      <c r="Y56" s="377"/>
      <c r="Z56" s="377"/>
      <c r="AA56" s="360"/>
      <c r="AB56" s="360"/>
      <c r="AC56" s="360"/>
      <c r="AD56" s="360"/>
      <c r="AE56" s="377"/>
      <c r="AF56" s="377"/>
      <c r="AG56" s="377"/>
      <c r="AH56" s="377"/>
      <c r="AI56" s="360"/>
      <c r="AJ56" s="360"/>
      <c r="AK56" s="360"/>
      <c r="AL56" s="360"/>
      <c r="AM56" s="360"/>
      <c r="AN56" s="360"/>
      <c r="AO56" s="361"/>
      <c r="AP56" s="361"/>
      <c r="AQ56" s="361"/>
      <c r="AR56" s="362"/>
      <c r="AS56" s="362"/>
      <c r="AT56" s="362"/>
      <c r="AU56" s="363"/>
      <c r="AV56" s="363"/>
      <c r="AW56" s="363"/>
      <c r="AX56" s="364"/>
      <c r="AY56" s="364"/>
      <c r="AZ56" s="45"/>
      <c r="BA56" s="46"/>
      <c r="BB56" s="45"/>
      <c r="BC56" s="46"/>
      <c r="BD56" s="45"/>
      <c r="BE56" s="46"/>
      <c r="BF56" s="45"/>
      <c r="BG56" s="46"/>
      <c r="BH56" s="45"/>
      <c r="BI56" s="43"/>
      <c r="BJ56" s="44"/>
      <c r="BK56" s="43"/>
      <c r="BL56" s="44"/>
      <c r="BM56" s="43"/>
      <c r="BN56" s="44"/>
      <c r="BO56" s="43"/>
      <c r="BP56" s="44"/>
      <c r="BQ56" s="43"/>
      <c r="BR56" s="359"/>
      <c r="BS56" s="359"/>
      <c r="BT56" s="359"/>
      <c r="BU56" s="359"/>
      <c r="BV56" s="359"/>
      <c r="BW56" s="359"/>
      <c r="BX56" s="359"/>
      <c r="BY56" s="359"/>
      <c r="BZ56" s="359"/>
      <c r="CA56" s="359"/>
      <c r="CB56" s="359"/>
      <c r="CC56" s="359"/>
      <c r="CD56" s="359"/>
      <c r="CE56" s="359"/>
    </row>
    <row r="57" spans="1:83" ht="35.1" customHeight="1" x14ac:dyDescent="0.25">
      <c r="A57" s="27">
        <f t="shared" si="0"/>
        <v>46</v>
      </c>
      <c r="B57" s="375"/>
      <c r="C57" s="375"/>
      <c r="D57" s="376"/>
      <c r="E57" s="376"/>
      <c r="F57" s="376"/>
      <c r="G57" s="376"/>
      <c r="H57" s="376"/>
      <c r="I57" s="360"/>
      <c r="J57" s="360"/>
      <c r="K57" s="360"/>
      <c r="L57" s="360"/>
      <c r="M57" s="360"/>
      <c r="N57" s="360"/>
      <c r="O57" s="360"/>
      <c r="P57" s="360"/>
      <c r="Q57" s="377"/>
      <c r="R57" s="377"/>
      <c r="S57" s="377"/>
      <c r="T57" s="377"/>
      <c r="U57" s="377"/>
      <c r="V57" s="377"/>
      <c r="W57" s="377"/>
      <c r="X57" s="377"/>
      <c r="Y57" s="377"/>
      <c r="Z57" s="377"/>
      <c r="AA57" s="360"/>
      <c r="AB57" s="360"/>
      <c r="AC57" s="360"/>
      <c r="AD57" s="360"/>
      <c r="AE57" s="377"/>
      <c r="AF57" s="377"/>
      <c r="AG57" s="377"/>
      <c r="AH57" s="377"/>
      <c r="AI57" s="360"/>
      <c r="AJ57" s="360"/>
      <c r="AK57" s="360"/>
      <c r="AL57" s="360"/>
      <c r="AM57" s="360"/>
      <c r="AN57" s="360"/>
      <c r="AO57" s="361"/>
      <c r="AP57" s="361"/>
      <c r="AQ57" s="361"/>
      <c r="AR57" s="362"/>
      <c r="AS57" s="362"/>
      <c r="AT57" s="362"/>
      <c r="AU57" s="363"/>
      <c r="AV57" s="363"/>
      <c r="AW57" s="363"/>
      <c r="AX57" s="364"/>
      <c r="AY57" s="364"/>
      <c r="AZ57" s="45"/>
      <c r="BA57" s="46"/>
      <c r="BB57" s="45"/>
      <c r="BC57" s="46"/>
      <c r="BD57" s="45"/>
      <c r="BE57" s="46"/>
      <c r="BF57" s="45"/>
      <c r="BG57" s="46"/>
      <c r="BH57" s="45"/>
      <c r="BI57" s="43"/>
      <c r="BJ57" s="44"/>
      <c r="BK57" s="43"/>
      <c r="BL57" s="44"/>
      <c r="BM57" s="43"/>
      <c r="BN57" s="44"/>
      <c r="BO57" s="43"/>
      <c r="BP57" s="44"/>
      <c r="BQ57" s="43"/>
      <c r="BR57" s="359"/>
      <c r="BS57" s="359"/>
      <c r="BT57" s="359"/>
      <c r="BU57" s="359"/>
      <c r="BV57" s="359"/>
      <c r="BW57" s="359"/>
      <c r="BX57" s="359"/>
      <c r="BY57" s="359"/>
      <c r="BZ57" s="359"/>
      <c r="CA57" s="359"/>
      <c r="CB57" s="359"/>
      <c r="CC57" s="359"/>
      <c r="CD57" s="359"/>
      <c r="CE57" s="359"/>
    </row>
    <row r="58" spans="1:83" ht="35.1" customHeight="1" x14ac:dyDescent="0.25">
      <c r="A58" s="27">
        <f t="shared" si="0"/>
        <v>47</v>
      </c>
      <c r="B58" s="375"/>
      <c r="C58" s="375"/>
      <c r="D58" s="376"/>
      <c r="E58" s="376"/>
      <c r="F58" s="376"/>
      <c r="G58" s="376"/>
      <c r="H58" s="376"/>
      <c r="I58" s="360"/>
      <c r="J58" s="360"/>
      <c r="K58" s="360"/>
      <c r="L58" s="360"/>
      <c r="M58" s="360"/>
      <c r="N58" s="360"/>
      <c r="O58" s="360"/>
      <c r="P58" s="360"/>
      <c r="Q58" s="377"/>
      <c r="R58" s="377"/>
      <c r="S58" s="377"/>
      <c r="T58" s="377"/>
      <c r="U58" s="377"/>
      <c r="V58" s="377"/>
      <c r="W58" s="377"/>
      <c r="X58" s="377"/>
      <c r="Y58" s="377"/>
      <c r="Z58" s="377"/>
      <c r="AA58" s="360"/>
      <c r="AB58" s="360"/>
      <c r="AC58" s="360"/>
      <c r="AD58" s="360"/>
      <c r="AE58" s="377"/>
      <c r="AF58" s="377"/>
      <c r="AG58" s="377"/>
      <c r="AH58" s="377"/>
      <c r="AI58" s="360"/>
      <c r="AJ58" s="360"/>
      <c r="AK58" s="360"/>
      <c r="AL58" s="360"/>
      <c r="AM58" s="360"/>
      <c r="AN58" s="360"/>
      <c r="AO58" s="361"/>
      <c r="AP58" s="361"/>
      <c r="AQ58" s="361"/>
      <c r="AR58" s="362"/>
      <c r="AS58" s="362"/>
      <c r="AT58" s="362"/>
      <c r="AU58" s="363"/>
      <c r="AV58" s="363"/>
      <c r="AW58" s="363"/>
      <c r="AX58" s="364"/>
      <c r="AY58" s="364"/>
      <c r="AZ58" s="45"/>
      <c r="BA58" s="46"/>
      <c r="BB58" s="45"/>
      <c r="BC58" s="46"/>
      <c r="BD58" s="45"/>
      <c r="BE58" s="46"/>
      <c r="BF58" s="45"/>
      <c r="BG58" s="46"/>
      <c r="BH58" s="45"/>
      <c r="BI58" s="43"/>
      <c r="BJ58" s="44"/>
      <c r="BK58" s="43"/>
      <c r="BL58" s="44"/>
      <c r="BM58" s="43"/>
      <c r="BN58" s="44"/>
      <c r="BO58" s="43"/>
      <c r="BP58" s="44"/>
      <c r="BQ58" s="43"/>
      <c r="BR58" s="359"/>
      <c r="BS58" s="359"/>
      <c r="BT58" s="359"/>
      <c r="BU58" s="359"/>
      <c r="BV58" s="359"/>
      <c r="BW58" s="359"/>
      <c r="BX58" s="359"/>
      <c r="BY58" s="359"/>
      <c r="BZ58" s="359"/>
      <c r="CA58" s="359"/>
      <c r="CB58" s="359"/>
      <c r="CC58" s="359"/>
      <c r="CD58" s="359"/>
      <c r="CE58" s="359"/>
    </row>
    <row r="59" spans="1:83" ht="35.1" customHeight="1" x14ac:dyDescent="0.25">
      <c r="A59" s="27">
        <f t="shared" si="0"/>
        <v>48</v>
      </c>
      <c r="B59" s="375"/>
      <c r="C59" s="375"/>
      <c r="D59" s="376"/>
      <c r="E59" s="376"/>
      <c r="F59" s="376"/>
      <c r="G59" s="376"/>
      <c r="H59" s="376"/>
      <c r="I59" s="360"/>
      <c r="J59" s="360"/>
      <c r="K59" s="360"/>
      <c r="L59" s="360"/>
      <c r="M59" s="360"/>
      <c r="N59" s="360"/>
      <c r="O59" s="360"/>
      <c r="P59" s="360"/>
      <c r="Q59" s="377"/>
      <c r="R59" s="377"/>
      <c r="S59" s="377"/>
      <c r="T59" s="377"/>
      <c r="U59" s="377"/>
      <c r="V59" s="377"/>
      <c r="W59" s="377"/>
      <c r="X59" s="377"/>
      <c r="Y59" s="377"/>
      <c r="Z59" s="377"/>
      <c r="AA59" s="360"/>
      <c r="AB59" s="360"/>
      <c r="AC59" s="360"/>
      <c r="AD59" s="360"/>
      <c r="AE59" s="377"/>
      <c r="AF59" s="377"/>
      <c r="AG59" s="377"/>
      <c r="AH59" s="377"/>
      <c r="AI59" s="360"/>
      <c r="AJ59" s="360"/>
      <c r="AK59" s="360"/>
      <c r="AL59" s="360"/>
      <c r="AM59" s="360"/>
      <c r="AN59" s="360"/>
      <c r="AO59" s="361"/>
      <c r="AP59" s="361"/>
      <c r="AQ59" s="361"/>
      <c r="AR59" s="362"/>
      <c r="AS59" s="362"/>
      <c r="AT59" s="362"/>
      <c r="AU59" s="363"/>
      <c r="AV59" s="363"/>
      <c r="AW59" s="363"/>
      <c r="AX59" s="364"/>
      <c r="AY59" s="364"/>
      <c r="AZ59" s="45"/>
      <c r="BA59" s="46"/>
      <c r="BB59" s="45"/>
      <c r="BC59" s="46"/>
      <c r="BD59" s="45"/>
      <c r="BE59" s="46"/>
      <c r="BF59" s="45"/>
      <c r="BG59" s="46"/>
      <c r="BH59" s="45"/>
      <c r="BI59" s="43"/>
      <c r="BJ59" s="44"/>
      <c r="BK59" s="43"/>
      <c r="BL59" s="44"/>
      <c r="BM59" s="43"/>
      <c r="BN59" s="44"/>
      <c r="BO59" s="43"/>
      <c r="BP59" s="44"/>
      <c r="BQ59" s="43"/>
      <c r="BR59" s="359"/>
      <c r="BS59" s="359"/>
      <c r="BT59" s="359"/>
      <c r="BU59" s="359"/>
      <c r="BV59" s="359"/>
      <c r="BW59" s="359"/>
      <c r="BX59" s="359"/>
      <c r="BY59" s="359"/>
      <c r="BZ59" s="359"/>
      <c r="CA59" s="359"/>
      <c r="CB59" s="359"/>
      <c r="CC59" s="359"/>
      <c r="CD59" s="359"/>
      <c r="CE59" s="359"/>
    </row>
    <row r="60" spans="1:83" ht="35.1" customHeight="1" x14ac:dyDescent="0.25">
      <c r="A60" s="27">
        <f t="shared" si="0"/>
        <v>49</v>
      </c>
      <c r="B60" s="375"/>
      <c r="C60" s="375"/>
      <c r="D60" s="376"/>
      <c r="E60" s="376"/>
      <c r="F60" s="376"/>
      <c r="G60" s="376"/>
      <c r="H60" s="376"/>
      <c r="I60" s="360"/>
      <c r="J60" s="360"/>
      <c r="K60" s="360"/>
      <c r="L60" s="360"/>
      <c r="M60" s="360"/>
      <c r="N60" s="360"/>
      <c r="O60" s="360"/>
      <c r="P60" s="360"/>
      <c r="Q60" s="377"/>
      <c r="R60" s="377"/>
      <c r="S60" s="377"/>
      <c r="T60" s="377"/>
      <c r="U60" s="377"/>
      <c r="V60" s="377"/>
      <c r="W60" s="377"/>
      <c r="X60" s="377"/>
      <c r="Y60" s="377"/>
      <c r="Z60" s="377"/>
      <c r="AA60" s="360"/>
      <c r="AB60" s="360"/>
      <c r="AC60" s="360"/>
      <c r="AD60" s="360"/>
      <c r="AE60" s="377"/>
      <c r="AF60" s="377"/>
      <c r="AG60" s="377"/>
      <c r="AH60" s="377"/>
      <c r="AI60" s="360"/>
      <c r="AJ60" s="360"/>
      <c r="AK60" s="360"/>
      <c r="AL60" s="360"/>
      <c r="AM60" s="360"/>
      <c r="AN60" s="360"/>
      <c r="AO60" s="361"/>
      <c r="AP60" s="361"/>
      <c r="AQ60" s="361"/>
      <c r="AR60" s="362"/>
      <c r="AS60" s="362"/>
      <c r="AT60" s="362"/>
      <c r="AU60" s="363"/>
      <c r="AV60" s="363"/>
      <c r="AW60" s="363"/>
      <c r="AX60" s="364"/>
      <c r="AY60" s="364"/>
      <c r="AZ60" s="45"/>
      <c r="BA60" s="46"/>
      <c r="BB60" s="45"/>
      <c r="BC60" s="46"/>
      <c r="BD60" s="45"/>
      <c r="BE60" s="46"/>
      <c r="BF60" s="45"/>
      <c r="BG60" s="46"/>
      <c r="BH60" s="45"/>
      <c r="BI60" s="43"/>
      <c r="BJ60" s="44"/>
      <c r="BK60" s="43"/>
      <c r="BL60" s="44"/>
      <c r="BM60" s="43"/>
      <c r="BN60" s="44"/>
      <c r="BO60" s="43"/>
      <c r="BP60" s="44"/>
      <c r="BQ60" s="43"/>
      <c r="BR60" s="359"/>
      <c r="BS60" s="359"/>
      <c r="BT60" s="359"/>
      <c r="BU60" s="359"/>
      <c r="BV60" s="359"/>
      <c r="BW60" s="359"/>
      <c r="BX60" s="359"/>
      <c r="BY60" s="359"/>
      <c r="BZ60" s="359"/>
      <c r="CA60" s="359"/>
      <c r="CB60" s="359"/>
      <c r="CC60" s="359"/>
      <c r="CD60" s="359"/>
      <c r="CE60" s="359"/>
    </row>
    <row r="61" spans="1:83" ht="35.1" customHeight="1" x14ac:dyDescent="0.25">
      <c r="A61" s="27">
        <f t="shared" si="0"/>
        <v>50</v>
      </c>
      <c r="B61" s="375"/>
      <c r="C61" s="375"/>
      <c r="D61" s="376"/>
      <c r="E61" s="376"/>
      <c r="F61" s="376"/>
      <c r="G61" s="376"/>
      <c r="H61" s="376"/>
      <c r="I61" s="360"/>
      <c r="J61" s="360"/>
      <c r="K61" s="360"/>
      <c r="L61" s="360"/>
      <c r="M61" s="360"/>
      <c r="N61" s="360"/>
      <c r="O61" s="360"/>
      <c r="P61" s="360"/>
      <c r="Q61" s="377"/>
      <c r="R61" s="377"/>
      <c r="S61" s="377"/>
      <c r="T61" s="377"/>
      <c r="U61" s="377"/>
      <c r="V61" s="377"/>
      <c r="W61" s="377"/>
      <c r="X61" s="377"/>
      <c r="Y61" s="377"/>
      <c r="Z61" s="377"/>
      <c r="AA61" s="360"/>
      <c r="AB61" s="360"/>
      <c r="AC61" s="360"/>
      <c r="AD61" s="360"/>
      <c r="AE61" s="377"/>
      <c r="AF61" s="377"/>
      <c r="AG61" s="377"/>
      <c r="AH61" s="377"/>
      <c r="AI61" s="360"/>
      <c r="AJ61" s="360"/>
      <c r="AK61" s="360"/>
      <c r="AL61" s="360"/>
      <c r="AM61" s="360"/>
      <c r="AN61" s="360"/>
      <c r="AO61" s="361"/>
      <c r="AP61" s="361"/>
      <c r="AQ61" s="361"/>
      <c r="AR61" s="362"/>
      <c r="AS61" s="362"/>
      <c r="AT61" s="362"/>
      <c r="AU61" s="363"/>
      <c r="AV61" s="363"/>
      <c r="AW61" s="363"/>
      <c r="AX61" s="364"/>
      <c r="AY61" s="364"/>
      <c r="AZ61" s="45"/>
      <c r="BA61" s="46"/>
      <c r="BB61" s="45"/>
      <c r="BC61" s="46"/>
      <c r="BD61" s="45"/>
      <c r="BE61" s="46"/>
      <c r="BF61" s="45"/>
      <c r="BG61" s="46"/>
      <c r="BH61" s="45"/>
      <c r="BI61" s="43"/>
      <c r="BJ61" s="44"/>
      <c r="BK61" s="43"/>
      <c r="BL61" s="44"/>
      <c r="BM61" s="43"/>
      <c r="BN61" s="44"/>
      <c r="BO61" s="43"/>
      <c r="BP61" s="44"/>
      <c r="BQ61" s="43"/>
      <c r="BR61" s="359"/>
      <c r="BS61" s="359"/>
      <c r="BT61" s="359"/>
      <c r="BU61" s="359"/>
      <c r="BV61" s="359"/>
      <c r="BW61" s="359"/>
      <c r="BX61" s="359"/>
      <c r="BY61" s="359"/>
      <c r="BZ61" s="359"/>
      <c r="CA61" s="359"/>
      <c r="CB61" s="359"/>
      <c r="CC61" s="359"/>
      <c r="CD61" s="359"/>
      <c r="CE61" s="359"/>
    </row>
    <row r="62" spans="1:83" ht="35.1" customHeight="1" x14ac:dyDescent="0.25">
      <c r="A62" s="27">
        <f>ROW(A51)</f>
        <v>51</v>
      </c>
      <c r="B62" s="375"/>
      <c r="C62" s="375"/>
      <c r="D62" s="376"/>
      <c r="E62" s="376"/>
      <c r="F62" s="376"/>
      <c r="G62" s="376"/>
      <c r="H62" s="376"/>
      <c r="I62" s="360"/>
      <c r="J62" s="360"/>
      <c r="K62" s="360"/>
      <c r="L62" s="360"/>
      <c r="M62" s="360"/>
      <c r="N62" s="360"/>
      <c r="O62" s="360"/>
      <c r="P62" s="360"/>
      <c r="Q62" s="377"/>
      <c r="R62" s="377"/>
      <c r="S62" s="377"/>
      <c r="T62" s="377"/>
      <c r="U62" s="377"/>
      <c r="V62" s="377"/>
      <c r="W62" s="377"/>
      <c r="X62" s="377"/>
      <c r="Y62" s="377"/>
      <c r="Z62" s="377"/>
      <c r="AA62" s="360"/>
      <c r="AB62" s="360"/>
      <c r="AC62" s="360"/>
      <c r="AD62" s="360"/>
      <c r="AE62" s="377"/>
      <c r="AF62" s="377"/>
      <c r="AG62" s="377"/>
      <c r="AH62" s="377"/>
      <c r="AI62" s="360"/>
      <c r="AJ62" s="360"/>
      <c r="AK62" s="360"/>
      <c r="AL62" s="360"/>
      <c r="AM62" s="360"/>
      <c r="AN62" s="360"/>
      <c r="AO62" s="361"/>
      <c r="AP62" s="361"/>
      <c r="AQ62" s="361"/>
      <c r="AR62" s="362"/>
      <c r="AS62" s="362"/>
      <c r="AT62" s="362"/>
      <c r="AU62" s="363"/>
      <c r="AV62" s="363"/>
      <c r="AW62" s="363"/>
      <c r="AX62" s="364"/>
      <c r="AY62" s="364"/>
      <c r="AZ62" s="45"/>
      <c r="BA62" s="46"/>
      <c r="BB62" s="45"/>
      <c r="BC62" s="46"/>
      <c r="BD62" s="45"/>
      <c r="BE62" s="46"/>
      <c r="BF62" s="45"/>
      <c r="BG62" s="46"/>
      <c r="BH62" s="45"/>
      <c r="BI62" s="43"/>
      <c r="BJ62" s="44"/>
      <c r="BK62" s="43"/>
      <c r="BL62" s="44"/>
      <c r="BM62" s="43"/>
      <c r="BN62" s="44"/>
      <c r="BO62" s="43"/>
      <c r="BP62" s="44"/>
      <c r="BQ62" s="43"/>
      <c r="BR62" s="359"/>
      <c r="BS62" s="359"/>
      <c r="BT62" s="359"/>
      <c r="BU62" s="359"/>
      <c r="BV62" s="359"/>
      <c r="BW62" s="359"/>
      <c r="BX62" s="359"/>
      <c r="BY62" s="359"/>
      <c r="BZ62" s="359"/>
      <c r="CA62" s="359"/>
      <c r="CB62" s="359"/>
      <c r="CC62" s="359"/>
      <c r="CD62" s="359"/>
      <c r="CE62" s="359"/>
    </row>
    <row r="63" spans="1:83" ht="35.1" customHeight="1" x14ac:dyDescent="0.25">
      <c r="A63" s="27">
        <f t="shared" si="0"/>
        <v>52</v>
      </c>
      <c r="B63" s="375"/>
      <c r="C63" s="375"/>
      <c r="D63" s="376"/>
      <c r="E63" s="376"/>
      <c r="F63" s="376"/>
      <c r="G63" s="376"/>
      <c r="H63" s="376"/>
      <c r="I63" s="360"/>
      <c r="J63" s="360"/>
      <c r="K63" s="360"/>
      <c r="L63" s="360"/>
      <c r="M63" s="360"/>
      <c r="N63" s="360"/>
      <c r="O63" s="360"/>
      <c r="P63" s="360"/>
      <c r="Q63" s="377"/>
      <c r="R63" s="377"/>
      <c r="S63" s="377"/>
      <c r="T63" s="377"/>
      <c r="U63" s="377"/>
      <c r="V63" s="377"/>
      <c r="W63" s="377"/>
      <c r="X63" s="377"/>
      <c r="Y63" s="377"/>
      <c r="Z63" s="377"/>
      <c r="AA63" s="360"/>
      <c r="AB63" s="360"/>
      <c r="AC63" s="360"/>
      <c r="AD63" s="360"/>
      <c r="AE63" s="377"/>
      <c r="AF63" s="377"/>
      <c r="AG63" s="377"/>
      <c r="AH63" s="377"/>
      <c r="AI63" s="360"/>
      <c r="AJ63" s="360"/>
      <c r="AK63" s="360"/>
      <c r="AL63" s="360"/>
      <c r="AM63" s="360"/>
      <c r="AN63" s="360"/>
      <c r="AO63" s="361"/>
      <c r="AP63" s="361"/>
      <c r="AQ63" s="361"/>
      <c r="AR63" s="362"/>
      <c r="AS63" s="362"/>
      <c r="AT63" s="362"/>
      <c r="AU63" s="363"/>
      <c r="AV63" s="363"/>
      <c r="AW63" s="363"/>
      <c r="AX63" s="364"/>
      <c r="AY63" s="364"/>
      <c r="AZ63" s="45"/>
      <c r="BA63" s="46"/>
      <c r="BB63" s="45"/>
      <c r="BC63" s="46"/>
      <c r="BD63" s="45"/>
      <c r="BE63" s="46"/>
      <c r="BF63" s="45"/>
      <c r="BG63" s="46"/>
      <c r="BH63" s="45"/>
      <c r="BI63" s="43"/>
      <c r="BJ63" s="44"/>
      <c r="BK63" s="43"/>
      <c r="BL63" s="44"/>
      <c r="BM63" s="43"/>
      <c r="BN63" s="44"/>
      <c r="BO63" s="43"/>
      <c r="BP63" s="44"/>
      <c r="BQ63" s="43"/>
      <c r="BR63" s="359"/>
      <c r="BS63" s="359"/>
      <c r="BT63" s="359"/>
      <c r="BU63" s="359"/>
      <c r="BV63" s="359"/>
      <c r="BW63" s="359"/>
      <c r="BX63" s="359"/>
      <c r="BY63" s="359"/>
      <c r="BZ63" s="359"/>
      <c r="CA63" s="359"/>
      <c r="CB63" s="359"/>
      <c r="CC63" s="359"/>
      <c r="CD63" s="359"/>
      <c r="CE63" s="359"/>
    </row>
    <row r="64" spans="1:83" ht="35.1" customHeight="1" x14ac:dyDescent="0.25">
      <c r="A64" s="27">
        <f t="shared" si="0"/>
        <v>53</v>
      </c>
      <c r="B64" s="375"/>
      <c r="C64" s="375"/>
      <c r="D64" s="376"/>
      <c r="E64" s="376"/>
      <c r="F64" s="376"/>
      <c r="G64" s="376"/>
      <c r="H64" s="376"/>
      <c r="I64" s="360"/>
      <c r="J64" s="360"/>
      <c r="K64" s="360"/>
      <c r="L64" s="360"/>
      <c r="M64" s="360"/>
      <c r="N64" s="360"/>
      <c r="O64" s="360"/>
      <c r="P64" s="360"/>
      <c r="Q64" s="377"/>
      <c r="R64" s="377"/>
      <c r="S64" s="377"/>
      <c r="T64" s="377"/>
      <c r="U64" s="377"/>
      <c r="V64" s="377"/>
      <c r="W64" s="377"/>
      <c r="X64" s="377"/>
      <c r="Y64" s="377"/>
      <c r="Z64" s="377"/>
      <c r="AA64" s="360"/>
      <c r="AB64" s="360"/>
      <c r="AC64" s="360"/>
      <c r="AD64" s="360"/>
      <c r="AE64" s="377"/>
      <c r="AF64" s="377"/>
      <c r="AG64" s="377"/>
      <c r="AH64" s="377"/>
      <c r="AI64" s="360"/>
      <c r="AJ64" s="360"/>
      <c r="AK64" s="360"/>
      <c r="AL64" s="360"/>
      <c r="AM64" s="360"/>
      <c r="AN64" s="360"/>
      <c r="AO64" s="361"/>
      <c r="AP64" s="361"/>
      <c r="AQ64" s="361"/>
      <c r="AR64" s="362"/>
      <c r="AS64" s="362"/>
      <c r="AT64" s="362"/>
      <c r="AU64" s="363"/>
      <c r="AV64" s="363"/>
      <c r="AW64" s="363"/>
      <c r="AX64" s="364"/>
      <c r="AY64" s="364"/>
      <c r="AZ64" s="45"/>
      <c r="BA64" s="46"/>
      <c r="BB64" s="45"/>
      <c r="BC64" s="46"/>
      <c r="BD64" s="45"/>
      <c r="BE64" s="46"/>
      <c r="BF64" s="45"/>
      <c r="BG64" s="46"/>
      <c r="BH64" s="45"/>
      <c r="BI64" s="43"/>
      <c r="BJ64" s="44"/>
      <c r="BK64" s="43"/>
      <c r="BL64" s="44"/>
      <c r="BM64" s="43"/>
      <c r="BN64" s="44"/>
      <c r="BO64" s="43"/>
      <c r="BP64" s="44"/>
      <c r="BQ64" s="43"/>
      <c r="BR64" s="359"/>
      <c r="BS64" s="359"/>
      <c r="BT64" s="359"/>
      <c r="BU64" s="359"/>
      <c r="BV64" s="359"/>
      <c r="BW64" s="359"/>
      <c r="BX64" s="359"/>
      <c r="BY64" s="359"/>
      <c r="BZ64" s="359"/>
      <c r="CA64" s="359"/>
      <c r="CB64" s="359"/>
      <c r="CC64" s="359"/>
      <c r="CD64" s="359"/>
      <c r="CE64" s="359"/>
    </row>
    <row r="65" spans="1:83" ht="35.1" customHeight="1" x14ac:dyDescent="0.25">
      <c r="A65" s="27">
        <f t="shared" si="0"/>
        <v>54</v>
      </c>
      <c r="B65" s="375"/>
      <c r="C65" s="375"/>
      <c r="D65" s="376"/>
      <c r="E65" s="376"/>
      <c r="F65" s="376"/>
      <c r="G65" s="376"/>
      <c r="H65" s="376"/>
      <c r="I65" s="360"/>
      <c r="J65" s="360"/>
      <c r="K65" s="360"/>
      <c r="L65" s="360"/>
      <c r="M65" s="360"/>
      <c r="N65" s="360"/>
      <c r="O65" s="360"/>
      <c r="P65" s="360"/>
      <c r="Q65" s="377"/>
      <c r="R65" s="377"/>
      <c r="S65" s="377"/>
      <c r="T65" s="377"/>
      <c r="U65" s="377"/>
      <c r="V65" s="377"/>
      <c r="W65" s="377"/>
      <c r="X65" s="377"/>
      <c r="Y65" s="377"/>
      <c r="Z65" s="377"/>
      <c r="AA65" s="360"/>
      <c r="AB65" s="360"/>
      <c r="AC65" s="360"/>
      <c r="AD65" s="360"/>
      <c r="AE65" s="377"/>
      <c r="AF65" s="377"/>
      <c r="AG65" s="377"/>
      <c r="AH65" s="377"/>
      <c r="AI65" s="360"/>
      <c r="AJ65" s="360"/>
      <c r="AK65" s="360"/>
      <c r="AL65" s="360"/>
      <c r="AM65" s="360"/>
      <c r="AN65" s="360"/>
      <c r="AO65" s="361"/>
      <c r="AP65" s="361"/>
      <c r="AQ65" s="361"/>
      <c r="AR65" s="362"/>
      <c r="AS65" s="362"/>
      <c r="AT65" s="362"/>
      <c r="AU65" s="363"/>
      <c r="AV65" s="363"/>
      <c r="AW65" s="363"/>
      <c r="AX65" s="364"/>
      <c r="AY65" s="364"/>
      <c r="AZ65" s="45"/>
      <c r="BA65" s="46"/>
      <c r="BB65" s="45"/>
      <c r="BC65" s="46"/>
      <c r="BD65" s="45"/>
      <c r="BE65" s="46"/>
      <c r="BF65" s="45"/>
      <c r="BG65" s="46"/>
      <c r="BH65" s="45"/>
      <c r="BI65" s="43"/>
      <c r="BJ65" s="44"/>
      <c r="BK65" s="43"/>
      <c r="BL65" s="44"/>
      <c r="BM65" s="43"/>
      <c r="BN65" s="44"/>
      <c r="BO65" s="43"/>
      <c r="BP65" s="44"/>
      <c r="BQ65" s="43"/>
      <c r="BR65" s="359"/>
      <c r="BS65" s="359"/>
      <c r="BT65" s="359"/>
      <c r="BU65" s="359"/>
      <c r="BV65" s="359"/>
      <c r="BW65" s="359"/>
      <c r="BX65" s="359"/>
      <c r="BY65" s="359"/>
      <c r="BZ65" s="359"/>
      <c r="CA65" s="359"/>
      <c r="CB65" s="359"/>
      <c r="CC65" s="359"/>
      <c r="CD65" s="359"/>
      <c r="CE65" s="359"/>
    </row>
    <row r="66" spans="1:83" ht="35.1" customHeight="1" x14ac:dyDescent="0.25">
      <c r="A66" s="27">
        <f t="shared" si="0"/>
        <v>55</v>
      </c>
      <c r="B66" s="375"/>
      <c r="C66" s="375"/>
      <c r="D66" s="376"/>
      <c r="E66" s="376"/>
      <c r="F66" s="376"/>
      <c r="G66" s="376"/>
      <c r="H66" s="376"/>
      <c r="I66" s="360"/>
      <c r="J66" s="360"/>
      <c r="K66" s="360"/>
      <c r="L66" s="360"/>
      <c r="M66" s="360"/>
      <c r="N66" s="360"/>
      <c r="O66" s="360"/>
      <c r="P66" s="360"/>
      <c r="Q66" s="377"/>
      <c r="R66" s="377"/>
      <c r="S66" s="377"/>
      <c r="T66" s="377"/>
      <c r="U66" s="377"/>
      <c r="V66" s="377"/>
      <c r="W66" s="377"/>
      <c r="X66" s="377"/>
      <c r="Y66" s="377"/>
      <c r="Z66" s="377"/>
      <c r="AA66" s="360"/>
      <c r="AB66" s="360"/>
      <c r="AC66" s="360"/>
      <c r="AD66" s="360"/>
      <c r="AE66" s="377"/>
      <c r="AF66" s="377"/>
      <c r="AG66" s="377"/>
      <c r="AH66" s="377"/>
      <c r="AI66" s="360"/>
      <c r="AJ66" s="360"/>
      <c r="AK66" s="360"/>
      <c r="AL66" s="360"/>
      <c r="AM66" s="360"/>
      <c r="AN66" s="360"/>
      <c r="AO66" s="361"/>
      <c r="AP66" s="361"/>
      <c r="AQ66" s="361"/>
      <c r="AR66" s="362"/>
      <c r="AS66" s="362"/>
      <c r="AT66" s="362"/>
      <c r="AU66" s="363"/>
      <c r="AV66" s="363"/>
      <c r="AW66" s="363"/>
      <c r="AX66" s="364"/>
      <c r="AY66" s="364"/>
      <c r="AZ66" s="45"/>
      <c r="BA66" s="46"/>
      <c r="BB66" s="45"/>
      <c r="BC66" s="46"/>
      <c r="BD66" s="45"/>
      <c r="BE66" s="46"/>
      <c r="BF66" s="45"/>
      <c r="BG66" s="46"/>
      <c r="BH66" s="45"/>
      <c r="BI66" s="43"/>
      <c r="BJ66" s="44"/>
      <c r="BK66" s="43"/>
      <c r="BL66" s="44"/>
      <c r="BM66" s="43"/>
      <c r="BN66" s="44"/>
      <c r="BO66" s="43"/>
      <c r="BP66" s="44"/>
      <c r="BQ66" s="43"/>
      <c r="BR66" s="359"/>
      <c r="BS66" s="359"/>
      <c r="BT66" s="359"/>
      <c r="BU66" s="359"/>
      <c r="BV66" s="359"/>
      <c r="BW66" s="359"/>
      <c r="BX66" s="359"/>
      <c r="BY66" s="359"/>
      <c r="BZ66" s="359"/>
      <c r="CA66" s="359"/>
      <c r="CB66" s="359"/>
      <c r="CC66" s="359"/>
      <c r="CD66" s="359"/>
      <c r="CE66" s="359"/>
    </row>
    <row r="67" spans="1:83" ht="35.1" customHeight="1" x14ac:dyDescent="0.25">
      <c r="A67" s="27">
        <f t="shared" si="0"/>
        <v>56</v>
      </c>
      <c r="B67" s="375"/>
      <c r="C67" s="375"/>
      <c r="D67" s="376"/>
      <c r="E67" s="376"/>
      <c r="F67" s="376"/>
      <c r="G67" s="376"/>
      <c r="H67" s="376"/>
      <c r="I67" s="360"/>
      <c r="J67" s="360"/>
      <c r="K67" s="360"/>
      <c r="L67" s="360"/>
      <c r="M67" s="360"/>
      <c r="N67" s="360"/>
      <c r="O67" s="360"/>
      <c r="P67" s="360"/>
      <c r="Q67" s="377"/>
      <c r="R67" s="377"/>
      <c r="S67" s="377"/>
      <c r="T67" s="377"/>
      <c r="U67" s="377"/>
      <c r="V67" s="377"/>
      <c r="W67" s="377"/>
      <c r="X67" s="377"/>
      <c r="Y67" s="377"/>
      <c r="Z67" s="377"/>
      <c r="AA67" s="360"/>
      <c r="AB67" s="360"/>
      <c r="AC67" s="360"/>
      <c r="AD67" s="360"/>
      <c r="AE67" s="377"/>
      <c r="AF67" s="377"/>
      <c r="AG67" s="377"/>
      <c r="AH67" s="377"/>
      <c r="AI67" s="360"/>
      <c r="AJ67" s="360"/>
      <c r="AK67" s="360"/>
      <c r="AL67" s="360"/>
      <c r="AM67" s="360"/>
      <c r="AN67" s="360"/>
      <c r="AO67" s="361"/>
      <c r="AP67" s="361"/>
      <c r="AQ67" s="361"/>
      <c r="AR67" s="362"/>
      <c r="AS67" s="362"/>
      <c r="AT67" s="362"/>
      <c r="AU67" s="363"/>
      <c r="AV67" s="363"/>
      <c r="AW67" s="363"/>
      <c r="AX67" s="364"/>
      <c r="AY67" s="364"/>
      <c r="AZ67" s="45"/>
      <c r="BA67" s="46"/>
      <c r="BB67" s="45"/>
      <c r="BC67" s="46"/>
      <c r="BD67" s="45"/>
      <c r="BE67" s="46"/>
      <c r="BF67" s="45"/>
      <c r="BG67" s="46"/>
      <c r="BH67" s="45"/>
      <c r="BI67" s="43"/>
      <c r="BJ67" s="44"/>
      <c r="BK67" s="43"/>
      <c r="BL67" s="44"/>
      <c r="BM67" s="43"/>
      <c r="BN67" s="44"/>
      <c r="BO67" s="43"/>
      <c r="BP67" s="44"/>
      <c r="BQ67" s="43"/>
      <c r="BR67" s="359"/>
      <c r="BS67" s="359"/>
      <c r="BT67" s="359"/>
      <c r="BU67" s="359"/>
      <c r="BV67" s="359"/>
      <c r="BW67" s="359"/>
      <c r="BX67" s="359"/>
      <c r="BY67" s="359"/>
      <c r="BZ67" s="359"/>
      <c r="CA67" s="359"/>
      <c r="CB67" s="359"/>
      <c r="CC67" s="359"/>
      <c r="CD67" s="359"/>
      <c r="CE67" s="359"/>
    </row>
    <row r="68" spans="1:83" ht="35.1" customHeight="1" x14ac:dyDescent="0.25">
      <c r="A68" s="27">
        <f t="shared" si="0"/>
        <v>57</v>
      </c>
      <c r="B68" s="375"/>
      <c r="C68" s="375"/>
      <c r="D68" s="376"/>
      <c r="E68" s="376"/>
      <c r="F68" s="376"/>
      <c r="G68" s="376"/>
      <c r="H68" s="376"/>
      <c r="I68" s="360"/>
      <c r="J68" s="360"/>
      <c r="K68" s="360"/>
      <c r="L68" s="360"/>
      <c r="M68" s="360"/>
      <c r="N68" s="360"/>
      <c r="O68" s="360"/>
      <c r="P68" s="360"/>
      <c r="Q68" s="377"/>
      <c r="R68" s="377"/>
      <c r="S68" s="377"/>
      <c r="T68" s="377"/>
      <c r="U68" s="377"/>
      <c r="V68" s="377"/>
      <c r="W68" s="377"/>
      <c r="X68" s="377"/>
      <c r="Y68" s="377"/>
      <c r="Z68" s="377"/>
      <c r="AA68" s="360"/>
      <c r="AB68" s="360"/>
      <c r="AC68" s="360"/>
      <c r="AD68" s="360"/>
      <c r="AE68" s="377"/>
      <c r="AF68" s="377"/>
      <c r="AG68" s="377"/>
      <c r="AH68" s="377"/>
      <c r="AI68" s="360"/>
      <c r="AJ68" s="360"/>
      <c r="AK68" s="360"/>
      <c r="AL68" s="360"/>
      <c r="AM68" s="360"/>
      <c r="AN68" s="360"/>
      <c r="AO68" s="361"/>
      <c r="AP68" s="361"/>
      <c r="AQ68" s="361"/>
      <c r="AR68" s="362"/>
      <c r="AS68" s="362"/>
      <c r="AT68" s="362"/>
      <c r="AU68" s="363"/>
      <c r="AV68" s="363"/>
      <c r="AW68" s="363"/>
      <c r="AX68" s="364"/>
      <c r="AY68" s="364"/>
      <c r="AZ68" s="45"/>
      <c r="BA68" s="46"/>
      <c r="BB68" s="45"/>
      <c r="BC68" s="46"/>
      <c r="BD68" s="45"/>
      <c r="BE68" s="46"/>
      <c r="BF68" s="45"/>
      <c r="BG68" s="46"/>
      <c r="BH68" s="45"/>
      <c r="BI68" s="43"/>
      <c r="BJ68" s="44"/>
      <c r="BK68" s="43"/>
      <c r="BL68" s="44"/>
      <c r="BM68" s="43"/>
      <c r="BN68" s="44"/>
      <c r="BO68" s="43"/>
      <c r="BP68" s="44"/>
      <c r="BQ68" s="43"/>
      <c r="BR68" s="359"/>
      <c r="BS68" s="359"/>
      <c r="BT68" s="359"/>
      <c r="BU68" s="359"/>
      <c r="BV68" s="359"/>
      <c r="BW68" s="359"/>
      <c r="BX68" s="359"/>
      <c r="BY68" s="359"/>
      <c r="BZ68" s="359"/>
      <c r="CA68" s="359"/>
      <c r="CB68" s="359"/>
      <c r="CC68" s="359"/>
      <c r="CD68" s="359"/>
      <c r="CE68" s="359"/>
    </row>
    <row r="69" spans="1:83" ht="35.1" customHeight="1" x14ac:dyDescent="0.25">
      <c r="A69" s="27">
        <f t="shared" si="0"/>
        <v>58</v>
      </c>
      <c r="B69" s="375"/>
      <c r="C69" s="375"/>
      <c r="D69" s="376"/>
      <c r="E69" s="376"/>
      <c r="F69" s="376"/>
      <c r="G69" s="376"/>
      <c r="H69" s="376"/>
      <c r="I69" s="360"/>
      <c r="J69" s="360"/>
      <c r="K69" s="360"/>
      <c r="L69" s="360"/>
      <c r="M69" s="360"/>
      <c r="N69" s="360"/>
      <c r="O69" s="360"/>
      <c r="P69" s="360"/>
      <c r="Q69" s="377"/>
      <c r="R69" s="377"/>
      <c r="S69" s="377"/>
      <c r="T69" s="377"/>
      <c r="U69" s="377"/>
      <c r="V69" s="377"/>
      <c r="W69" s="377"/>
      <c r="X69" s="377"/>
      <c r="Y69" s="377"/>
      <c r="Z69" s="377"/>
      <c r="AA69" s="360"/>
      <c r="AB69" s="360"/>
      <c r="AC69" s="360"/>
      <c r="AD69" s="360"/>
      <c r="AE69" s="377"/>
      <c r="AF69" s="377"/>
      <c r="AG69" s="377"/>
      <c r="AH69" s="377"/>
      <c r="AI69" s="360"/>
      <c r="AJ69" s="360"/>
      <c r="AK69" s="360"/>
      <c r="AL69" s="360"/>
      <c r="AM69" s="360"/>
      <c r="AN69" s="360"/>
      <c r="AO69" s="361"/>
      <c r="AP69" s="361"/>
      <c r="AQ69" s="361"/>
      <c r="AR69" s="362"/>
      <c r="AS69" s="362"/>
      <c r="AT69" s="362"/>
      <c r="AU69" s="363"/>
      <c r="AV69" s="363"/>
      <c r="AW69" s="363"/>
      <c r="AX69" s="364"/>
      <c r="AY69" s="364"/>
      <c r="AZ69" s="45"/>
      <c r="BA69" s="46"/>
      <c r="BB69" s="45"/>
      <c r="BC69" s="46"/>
      <c r="BD69" s="45"/>
      <c r="BE69" s="46"/>
      <c r="BF69" s="45"/>
      <c r="BG69" s="46"/>
      <c r="BH69" s="45"/>
      <c r="BI69" s="43"/>
      <c r="BJ69" s="44"/>
      <c r="BK69" s="43"/>
      <c r="BL69" s="44"/>
      <c r="BM69" s="43"/>
      <c r="BN69" s="44"/>
      <c r="BO69" s="43"/>
      <c r="BP69" s="44"/>
      <c r="BQ69" s="43"/>
      <c r="BR69" s="359"/>
      <c r="BS69" s="359"/>
      <c r="BT69" s="359"/>
      <c r="BU69" s="359"/>
      <c r="BV69" s="359"/>
      <c r="BW69" s="359"/>
      <c r="BX69" s="359"/>
      <c r="BY69" s="359"/>
      <c r="BZ69" s="359"/>
      <c r="CA69" s="359"/>
      <c r="CB69" s="359"/>
      <c r="CC69" s="359"/>
      <c r="CD69" s="359"/>
      <c r="CE69" s="359"/>
    </row>
    <row r="70" spans="1:83" ht="35.1" customHeight="1" x14ac:dyDescent="0.25">
      <c r="A70" s="27">
        <f t="shared" si="0"/>
        <v>59</v>
      </c>
      <c r="B70" s="375"/>
      <c r="C70" s="375"/>
      <c r="D70" s="376"/>
      <c r="E70" s="376"/>
      <c r="F70" s="376"/>
      <c r="G70" s="376"/>
      <c r="H70" s="376"/>
      <c r="I70" s="360"/>
      <c r="J70" s="360"/>
      <c r="K70" s="360"/>
      <c r="L70" s="360"/>
      <c r="M70" s="360"/>
      <c r="N70" s="360"/>
      <c r="O70" s="360"/>
      <c r="P70" s="360"/>
      <c r="Q70" s="377"/>
      <c r="R70" s="377"/>
      <c r="S70" s="377"/>
      <c r="T70" s="377"/>
      <c r="U70" s="377"/>
      <c r="V70" s="377"/>
      <c r="W70" s="377"/>
      <c r="X70" s="377"/>
      <c r="Y70" s="377"/>
      <c r="Z70" s="377"/>
      <c r="AA70" s="360"/>
      <c r="AB70" s="360"/>
      <c r="AC70" s="360"/>
      <c r="AD70" s="360"/>
      <c r="AE70" s="377"/>
      <c r="AF70" s="377"/>
      <c r="AG70" s="377"/>
      <c r="AH70" s="377"/>
      <c r="AI70" s="360"/>
      <c r="AJ70" s="360"/>
      <c r="AK70" s="360"/>
      <c r="AL70" s="360"/>
      <c r="AM70" s="360"/>
      <c r="AN70" s="360"/>
      <c r="AO70" s="361"/>
      <c r="AP70" s="361"/>
      <c r="AQ70" s="361"/>
      <c r="AR70" s="362"/>
      <c r="AS70" s="362"/>
      <c r="AT70" s="362"/>
      <c r="AU70" s="363"/>
      <c r="AV70" s="363"/>
      <c r="AW70" s="363"/>
      <c r="AX70" s="364"/>
      <c r="AY70" s="364"/>
      <c r="AZ70" s="45"/>
      <c r="BA70" s="46"/>
      <c r="BB70" s="45"/>
      <c r="BC70" s="46"/>
      <c r="BD70" s="45"/>
      <c r="BE70" s="46"/>
      <c r="BF70" s="45"/>
      <c r="BG70" s="46"/>
      <c r="BH70" s="45"/>
      <c r="BI70" s="43"/>
      <c r="BJ70" s="44"/>
      <c r="BK70" s="43"/>
      <c r="BL70" s="44"/>
      <c r="BM70" s="43"/>
      <c r="BN70" s="44"/>
      <c r="BO70" s="43"/>
      <c r="BP70" s="44"/>
      <c r="BQ70" s="43"/>
      <c r="BR70" s="359"/>
      <c r="BS70" s="359"/>
      <c r="BT70" s="359"/>
      <c r="BU70" s="359"/>
      <c r="BV70" s="359"/>
      <c r="BW70" s="359"/>
      <c r="BX70" s="359"/>
      <c r="BY70" s="359"/>
      <c r="BZ70" s="359"/>
      <c r="CA70" s="359"/>
      <c r="CB70" s="359"/>
      <c r="CC70" s="359"/>
      <c r="CD70" s="359"/>
      <c r="CE70" s="359"/>
    </row>
    <row r="71" spans="1:83" ht="35.1" customHeight="1" x14ac:dyDescent="0.25">
      <c r="A71" s="27">
        <f t="shared" si="0"/>
        <v>60</v>
      </c>
      <c r="B71" s="375"/>
      <c r="C71" s="375"/>
      <c r="D71" s="376"/>
      <c r="E71" s="376"/>
      <c r="F71" s="376"/>
      <c r="G71" s="376"/>
      <c r="H71" s="376"/>
      <c r="I71" s="360"/>
      <c r="J71" s="360"/>
      <c r="K71" s="360"/>
      <c r="L71" s="360"/>
      <c r="M71" s="360"/>
      <c r="N71" s="360"/>
      <c r="O71" s="360"/>
      <c r="P71" s="360"/>
      <c r="Q71" s="377"/>
      <c r="R71" s="377"/>
      <c r="S71" s="377"/>
      <c r="T71" s="377"/>
      <c r="U71" s="377"/>
      <c r="V71" s="377"/>
      <c r="W71" s="377"/>
      <c r="X71" s="377"/>
      <c r="Y71" s="377"/>
      <c r="Z71" s="377"/>
      <c r="AA71" s="360"/>
      <c r="AB71" s="360"/>
      <c r="AC71" s="360"/>
      <c r="AD71" s="360"/>
      <c r="AE71" s="377"/>
      <c r="AF71" s="377"/>
      <c r="AG71" s="377"/>
      <c r="AH71" s="377"/>
      <c r="AI71" s="360"/>
      <c r="AJ71" s="360"/>
      <c r="AK71" s="360"/>
      <c r="AL71" s="360"/>
      <c r="AM71" s="360"/>
      <c r="AN71" s="360"/>
      <c r="AO71" s="361"/>
      <c r="AP71" s="361"/>
      <c r="AQ71" s="361"/>
      <c r="AR71" s="362"/>
      <c r="AS71" s="362"/>
      <c r="AT71" s="362"/>
      <c r="AU71" s="363"/>
      <c r="AV71" s="363"/>
      <c r="AW71" s="363"/>
      <c r="AX71" s="364"/>
      <c r="AY71" s="364"/>
      <c r="AZ71" s="45"/>
      <c r="BA71" s="46"/>
      <c r="BB71" s="45"/>
      <c r="BC71" s="46"/>
      <c r="BD71" s="45"/>
      <c r="BE71" s="46"/>
      <c r="BF71" s="45"/>
      <c r="BG71" s="46"/>
      <c r="BH71" s="45"/>
      <c r="BI71" s="43"/>
      <c r="BJ71" s="44"/>
      <c r="BK71" s="43"/>
      <c r="BL71" s="44"/>
      <c r="BM71" s="43"/>
      <c r="BN71" s="44"/>
      <c r="BO71" s="43"/>
      <c r="BP71" s="44"/>
      <c r="BQ71" s="43"/>
      <c r="BR71" s="359"/>
      <c r="BS71" s="359"/>
      <c r="BT71" s="359"/>
      <c r="BU71" s="359"/>
      <c r="BV71" s="359"/>
      <c r="BW71" s="359"/>
      <c r="BX71" s="359"/>
      <c r="BY71" s="359"/>
      <c r="BZ71" s="359"/>
      <c r="CA71" s="359"/>
      <c r="CB71" s="359"/>
      <c r="CC71" s="359"/>
      <c r="CD71" s="359"/>
      <c r="CE71" s="359"/>
    </row>
    <row r="72" spans="1:83" ht="35.1" customHeight="1" x14ac:dyDescent="0.25">
      <c r="A72" s="27">
        <f>ROW(A61)</f>
        <v>61</v>
      </c>
      <c r="B72" s="375"/>
      <c r="C72" s="375"/>
      <c r="D72" s="376"/>
      <c r="E72" s="376"/>
      <c r="F72" s="376"/>
      <c r="G72" s="376"/>
      <c r="H72" s="376"/>
      <c r="I72" s="360"/>
      <c r="J72" s="360"/>
      <c r="K72" s="360"/>
      <c r="L72" s="360"/>
      <c r="M72" s="360"/>
      <c r="N72" s="360"/>
      <c r="O72" s="360"/>
      <c r="P72" s="360"/>
      <c r="Q72" s="377"/>
      <c r="R72" s="377"/>
      <c r="S72" s="377"/>
      <c r="T72" s="377"/>
      <c r="U72" s="377"/>
      <c r="V72" s="377"/>
      <c r="W72" s="377"/>
      <c r="X72" s="377"/>
      <c r="Y72" s="377"/>
      <c r="Z72" s="377"/>
      <c r="AA72" s="360"/>
      <c r="AB72" s="360"/>
      <c r="AC72" s="360"/>
      <c r="AD72" s="360"/>
      <c r="AE72" s="377"/>
      <c r="AF72" s="377"/>
      <c r="AG72" s="377"/>
      <c r="AH72" s="377"/>
      <c r="AI72" s="360"/>
      <c r="AJ72" s="360"/>
      <c r="AK72" s="360"/>
      <c r="AL72" s="360"/>
      <c r="AM72" s="360"/>
      <c r="AN72" s="360"/>
      <c r="AO72" s="361"/>
      <c r="AP72" s="361"/>
      <c r="AQ72" s="361"/>
      <c r="AR72" s="362"/>
      <c r="AS72" s="362"/>
      <c r="AT72" s="362"/>
      <c r="AU72" s="363"/>
      <c r="AV72" s="363"/>
      <c r="AW72" s="363"/>
      <c r="AX72" s="364"/>
      <c r="AY72" s="364"/>
      <c r="AZ72" s="45"/>
      <c r="BA72" s="46"/>
      <c r="BB72" s="45"/>
      <c r="BC72" s="46"/>
      <c r="BD72" s="45"/>
      <c r="BE72" s="46"/>
      <c r="BF72" s="45"/>
      <c r="BG72" s="46"/>
      <c r="BH72" s="45"/>
      <c r="BI72" s="43"/>
      <c r="BJ72" s="44"/>
      <c r="BK72" s="43"/>
      <c r="BL72" s="44"/>
      <c r="BM72" s="43"/>
      <c r="BN72" s="44"/>
      <c r="BO72" s="43"/>
      <c r="BP72" s="44"/>
      <c r="BQ72" s="43"/>
      <c r="BR72" s="359"/>
      <c r="BS72" s="359"/>
      <c r="BT72" s="359"/>
      <c r="BU72" s="359"/>
      <c r="BV72" s="359"/>
      <c r="BW72" s="359"/>
      <c r="BX72" s="359"/>
      <c r="BY72" s="359"/>
      <c r="BZ72" s="359"/>
      <c r="CA72" s="359"/>
      <c r="CB72" s="359"/>
      <c r="CC72" s="359"/>
      <c r="CD72" s="359"/>
      <c r="CE72" s="359"/>
    </row>
    <row r="73" spans="1:83" ht="35.1" customHeight="1" x14ac:dyDescent="0.25">
      <c r="A73" s="27">
        <f t="shared" si="0"/>
        <v>62</v>
      </c>
      <c r="B73" s="375"/>
      <c r="C73" s="375"/>
      <c r="D73" s="376"/>
      <c r="E73" s="376"/>
      <c r="F73" s="376"/>
      <c r="G73" s="376"/>
      <c r="H73" s="376"/>
      <c r="I73" s="360"/>
      <c r="J73" s="360"/>
      <c r="K73" s="360"/>
      <c r="L73" s="360"/>
      <c r="M73" s="360"/>
      <c r="N73" s="360"/>
      <c r="O73" s="360"/>
      <c r="P73" s="360"/>
      <c r="Q73" s="377"/>
      <c r="R73" s="377"/>
      <c r="S73" s="377"/>
      <c r="T73" s="377"/>
      <c r="U73" s="377"/>
      <c r="V73" s="377"/>
      <c r="W73" s="377"/>
      <c r="X73" s="377"/>
      <c r="Y73" s="377"/>
      <c r="Z73" s="377"/>
      <c r="AA73" s="360"/>
      <c r="AB73" s="360"/>
      <c r="AC73" s="360"/>
      <c r="AD73" s="360"/>
      <c r="AE73" s="377"/>
      <c r="AF73" s="377"/>
      <c r="AG73" s="377"/>
      <c r="AH73" s="377"/>
      <c r="AI73" s="360"/>
      <c r="AJ73" s="360"/>
      <c r="AK73" s="360"/>
      <c r="AL73" s="360"/>
      <c r="AM73" s="360"/>
      <c r="AN73" s="360"/>
      <c r="AO73" s="361"/>
      <c r="AP73" s="361"/>
      <c r="AQ73" s="361"/>
      <c r="AR73" s="362"/>
      <c r="AS73" s="362"/>
      <c r="AT73" s="362"/>
      <c r="AU73" s="363"/>
      <c r="AV73" s="363"/>
      <c r="AW73" s="363"/>
      <c r="AX73" s="364"/>
      <c r="AY73" s="364"/>
      <c r="AZ73" s="45"/>
      <c r="BA73" s="46"/>
      <c r="BB73" s="45"/>
      <c r="BC73" s="46"/>
      <c r="BD73" s="45"/>
      <c r="BE73" s="46"/>
      <c r="BF73" s="45"/>
      <c r="BG73" s="46"/>
      <c r="BH73" s="45"/>
      <c r="BI73" s="43"/>
      <c r="BJ73" s="44"/>
      <c r="BK73" s="43"/>
      <c r="BL73" s="44"/>
      <c r="BM73" s="43"/>
      <c r="BN73" s="44"/>
      <c r="BO73" s="43"/>
      <c r="BP73" s="44"/>
      <c r="BQ73" s="43"/>
      <c r="BR73" s="359"/>
      <c r="BS73" s="359"/>
      <c r="BT73" s="359"/>
      <c r="BU73" s="359"/>
      <c r="BV73" s="359"/>
      <c r="BW73" s="359"/>
      <c r="BX73" s="359"/>
      <c r="BY73" s="359"/>
      <c r="BZ73" s="359"/>
      <c r="CA73" s="359"/>
      <c r="CB73" s="359"/>
      <c r="CC73" s="359"/>
      <c r="CD73" s="359"/>
      <c r="CE73" s="359"/>
    </row>
    <row r="74" spans="1:83" ht="35.1" customHeight="1" x14ac:dyDescent="0.25">
      <c r="A74" s="27">
        <f t="shared" si="0"/>
        <v>63</v>
      </c>
      <c r="B74" s="375"/>
      <c r="C74" s="375"/>
      <c r="D74" s="376"/>
      <c r="E74" s="376"/>
      <c r="F74" s="376"/>
      <c r="G74" s="376"/>
      <c r="H74" s="376"/>
      <c r="I74" s="360"/>
      <c r="J74" s="360"/>
      <c r="K74" s="360"/>
      <c r="L74" s="360"/>
      <c r="M74" s="360"/>
      <c r="N74" s="360"/>
      <c r="O74" s="360"/>
      <c r="P74" s="360"/>
      <c r="Q74" s="377"/>
      <c r="R74" s="377"/>
      <c r="S74" s="377"/>
      <c r="T74" s="377"/>
      <c r="U74" s="377"/>
      <c r="V74" s="377"/>
      <c r="W74" s="377"/>
      <c r="X74" s="377"/>
      <c r="Y74" s="377"/>
      <c r="Z74" s="377"/>
      <c r="AA74" s="360"/>
      <c r="AB74" s="360"/>
      <c r="AC74" s="360"/>
      <c r="AD74" s="360"/>
      <c r="AE74" s="377"/>
      <c r="AF74" s="377"/>
      <c r="AG74" s="377"/>
      <c r="AH74" s="377"/>
      <c r="AI74" s="360"/>
      <c r="AJ74" s="360"/>
      <c r="AK74" s="360"/>
      <c r="AL74" s="360"/>
      <c r="AM74" s="360"/>
      <c r="AN74" s="360"/>
      <c r="AO74" s="361"/>
      <c r="AP74" s="361"/>
      <c r="AQ74" s="361"/>
      <c r="AR74" s="362"/>
      <c r="AS74" s="362"/>
      <c r="AT74" s="362"/>
      <c r="AU74" s="363"/>
      <c r="AV74" s="363"/>
      <c r="AW74" s="363"/>
      <c r="AX74" s="364"/>
      <c r="AY74" s="364"/>
      <c r="AZ74" s="45"/>
      <c r="BA74" s="46"/>
      <c r="BB74" s="45"/>
      <c r="BC74" s="46"/>
      <c r="BD74" s="45"/>
      <c r="BE74" s="46"/>
      <c r="BF74" s="45"/>
      <c r="BG74" s="46"/>
      <c r="BH74" s="45"/>
      <c r="BI74" s="43"/>
      <c r="BJ74" s="44"/>
      <c r="BK74" s="43"/>
      <c r="BL74" s="44"/>
      <c r="BM74" s="43"/>
      <c r="BN74" s="44"/>
      <c r="BO74" s="43"/>
      <c r="BP74" s="44"/>
      <c r="BQ74" s="43"/>
      <c r="BR74" s="359"/>
      <c r="BS74" s="359"/>
      <c r="BT74" s="359"/>
      <c r="BU74" s="359"/>
      <c r="BV74" s="359"/>
      <c r="BW74" s="359"/>
      <c r="BX74" s="359"/>
      <c r="BY74" s="359"/>
      <c r="BZ74" s="359"/>
      <c r="CA74" s="359"/>
      <c r="CB74" s="359"/>
      <c r="CC74" s="359"/>
      <c r="CD74" s="359"/>
      <c r="CE74" s="359"/>
    </row>
    <row r="75" spans="1:83" ht="35.1" customHeight="1" x14ac:dyDescent="0.25">
      <c r="A75" s="27">
        <f t="shared" si="0"/>
        <v>64</v>
      </c>
      <c r="B75" s="375"/>
      <c r="C75" s="375"/>
      <c r="D75" s="376"/>
      <c r="E75" s="376"/>
      <c r="F75" s="376"/>
      <c r="G75" s="376"/>
      <c r="H75" s="376"/>
      <c r="I75" s="360"/>
      <c r="J75" s="360"/>
      <c r="K75" s="360"/>
      <c r="L75" s="360"/>
      <c r="M75" s="360"/>
      <c r="N75" s="360"/>
      <c r="O75" s="360"/>
      <c r="P75" s="360"/>
      <c r="Q75" s="377"/>
      <c r="R75" s="377"/>
      <c r="S75" s="377"/>
      <c r="T75" s="377"/>
      <c r="U75" s="377"/>
      <c r="V75" s="377"/>
      <c r="W75" s="377"/>
      <c r="X75" s="377"/>
      <c r="Y75" s="377"/>
      <c r="Z75" s="377"/>
      <c r="AA75" s="360"/>
      <c r="AB75" s="360"/>
      <c r="AC75" s="360"/>
      <c r="AD75" s="360"/>
      <c r="AE75" s="377"/>
      <c r="AF75" s="377"/>
      <c r="AG75" s="377"/>
      <c r="AH75" s="377"/>
      <c r="AI75" s="360"/>
      <c r="AJ75" s="360"/>
      <c r="AK75" s="360"/>
      <c r="AL75" s="360"/>
      <c r="AM75" s="360"/>
      <c r="AN75" s="360"/>
      <c r="AO75" s="361"/>
      <c r="AP75" s="361"/>
      <c r="AQ75" s="361"/>
      <c r="AR75" s="362"/>
      <c r="AS75" s="362"/>
      <c r="AT75" s="362"/>
      <c r="AU75" s="363"/>
      <c r="AV75" s="363"/>
      <c r="AW75" s="363"/>
      <c r="AX75" s="364"/>
      <c r="AY75" s="364"/>
      <c r="AZ75" s="45"/>
      <c r="BA75" s="46"/>
      <c r="BB75" s="45"/>
      <c r="BC75" s="46"/>
      <c r="BD75" s="45"/>
      <c r="BE75" s="46"/>
      <c r="BF75" s="45"/>
      <c r="BG75" s="46"/>
      <c r="BH75" s="45"/>
      <c r="BI75" s="43"/>
      <c r="BJ75" s="44"/>
      <c r="BK75" s="43"/>
      <c r="BL75" s="44"/>
      <c r="BM75" s="43"/>
      <c r="BN75" s="44"/>
      <c r="BO75" s="43"/>
      <c r="BP75" s="44"/>
      <c r="BQ75" s="43"/>
      <c r="BR75" s="359"/>
      <c r="BS75" s="359"/>
      <c r="BT75" s="359"/>
      <c r="BU75" s="359"/>
      <c r="BV75" s="359"/>
      <c r="BW75" s="359"/>
      <c r="BX75" s="359"/>
      <c r="BY75" s="359"/>
      <c r="BZ75" s="359"/>
      <c r="CA75" s="359"/>
      <c r="CB75" s="359"/>
      <c r="CC75" s="359"/>
      <c r="CD75" s="359"/>
      <c r="CE75" s="359"/>
    </row>
    <row r="76" spans="1:83" ht="35.1" customHeight="1" x14ac:dyDescent="0.25">
      <c r="A76" s="27">
        <f t="shared" si="0"/>
        <v>65</v>
      </c>
      <c r="B76" s="375"/>
      <c r="C76" s="375"/>
      <c r="D76" s="376"/>
      <c r="E76" s="376"/>
      <c r="F76" s="376"/>
      <c r="G76" s="376"/>
      <c r="H76" s="376"/>
      <c r="I76" s="360"/>
      <c r="J76" s="360"/>
      <c r="K76" s="360"/>
      <c r="L76" s="360"/>
      <c r="M76" s="360"/>
      <c r="N76" s="360"/>
      <c r="O76" s="360"/>
      <c r="P76" s="360"/>
      <c r="Q76" s="377"/>
      <c r="R76" s="377"/>
      <c r="S76" s="377"/>
      <c r="T76" s="377"/>
      <c r="U76" s="377"/>
      <c r="V76" s="377"/>
      <c r="W76" s="377"/>
      <c r="X76" s="377"/>
      <c r="Y76" s="377"/>
      <c r="Z76" s="377"/>
      <c r="AA76" s="360"/>
      <c r="AB76" s="360"/>
      <c r="AC76" s="360"/>
      <c r="AD76" s="360"/>
      <c r="AE76" s="377"/>
      <c r="AF76" s="377"/>
      <c r="AG76" s="377"/>
      <c r="AH76" s="377"/>
      <c r="AI76" s="360"/>
      <c r="AJ76" s="360"/>
      <c r="AK76" s="360"/>
      <c r="AL76" s="360"/>
      <c r="AM76" s="360"/>
      <c r="AN76" s="360"/>
      <c r="AO76" s="361"/>
      <c r="AP76" s="361"/>
      <c r="AQ76" s="361"/>
      <c r="AR76" s="362"/>
      <c r="AS76" s="362"/>
      <c r="AT76" s="362"/>
      <c r="AU76" s="363"/>
      <c r="AV76" s="363"/>
      <c r="AW76" s="363"/>
      <c r="AX76" s="364"/>
      <c r="AY76" s="364"/>
      <c r="AZ76" s="45"/>
      <c r="BA76" s="46"/>
      <c r="BB76" s="45"/>
      <c r="BC76" s="46"/>
      <c r="BD76" s="45"/>
      <c r="BE76" s="46"/>
      <c r="BF76" s="45"/>
      <c r="BG76" s="46"/>
      <c r="BH76" s="45"/>
      <c r="BI76" s="43"/>
      <c r="BJ76" s="44"/>
      <c r="BK76" s="43"/>
      <c r="BL76" s="44"/>
      <c r="BM76" s="43"/>
      <c r="BN76" s="44"/>
      <c r="BO76" s="43"/>
      <c r="BP76" s="44"/>
      <c r="BQ76" s="43"/>
      <c r="BR76" s="359"/>
      <c r="BS76" s="359"/>
      <c r="BT76" s="359"/>
      <c r="BU76" s="359"/>
      <c r="BV76" s="359"/>
      <c r="BW76" s="359"/>
      <c r="BX76" s="359"/>
      <c r="BY76" s="359"/>
      <c r="BZ76" s="359"/>
      <c r="CA76" s="359"/>
      <c r="CB76" s="359"/>
      <c r="CC76" s="359"/>
      <c r="CD76" s="359"/>
      <c r="CE76" s="359"/>
    </row>
    <row r="77" spans="1:83" ht="35.1" customHeight="1" x14ac:dyDescent="0.25">
      <c r="A77" s="27">
        <f t="shared" ref="A77:A81" si="1">ROW(A66)</f>
        <v>66</v>
      </c>
      <c r="B77" s="375"/>
      <c r="C77" s="375"/>
      <c r="D77" s="376"/>
      <c r="E77" s="376"/>
      <c r="F77" s="376"/>
      <c r="G77" s="376"/>
      <c r="H77" s="376"/>
      <c r="I77" s="360"/>
      <c r="J77" s="360"/>
      <c r="K77" s="360"/>
      <c r="L77" s="360"/>
      <c r="M77" s="360"/>
      <c r="N77" s="360"/>
      <c r="O77" s="360"/>
      <c r="P77" s="360"/>
      <c r="Q77" s="377"/>
      <c r="R77" s="377"/>
      <c r="S77" s="377"/>
      <c r="T77" s="377"/>
      <c r="U77" s="377"/>
      <c r="V77" s="377"/>
      <c r="W77" s="377"/>
      <c r="X77" s="377"/>
      <c r="Y77" s="377"/>
      <c r="Z77" s="377"/>
      <c r="AA77" s="360"/>
      <c r="AB77" s="360"/>
      <c r="AC77" s="360"/>
      <c r="AD77" s="360"/>
      <c r="AE77" s="377"/>
      <c r="AF77" s="377"/>
      <c r="AG77" s="377"/>
      <c r="AH77" s="377"/>
      <c r="AI77" s="360"/>
      <c r="AJ77" s="360"/>
      <c r="AK77" s="360"/>
      <c r="AL77" s="360"/>
      <c r="AM77" s="360"/>
      <c r="AN77" s="360"/>
      <c r="AO77" s="361"/>
      <c r="AP77" s="361"/>
      <c r="AQ77" s="361"/>
      <c r="AR77" s="362"/>
      <c r="AS77" s="362"/>
      <c r="AT77" s="362"/>
      <c r="AU77" s="363"/>
      <c r="AV77" s="363"/>
      <c r="AW77" s="363"/>
      <c r="AX77" s="364"/>
      <c r="AY77" s="364"/>
      <c r="AZ77" s="45"/>
      <c r="BA77" s="46"/>
      <c r="BB77" s="45"/>
      <c r="BC77" s="46"/>
      <c r="BD77" s="45"/>
      <c r="BE77" s="46"/>
      <c r="BF77" s="45"/>
      <c r="BG77" s="46"/>
      <c r="BH77" s="45"/>
      <c r="BI77" s="43"/>
      <c r="BJ77" s="44"/>
      <c r="BK77" s="43"/>
      <c r="BL77" s="44"/>
      <c r="BM77" s="43"/>
      <c r="BN77" s="44"/>
      <c r="BO77" s="43"/>
      <c r="BP77" s="44"/>
      <c r="BQ77" s="43"/>
      <c r="BR77" s="359"/>
      <c r="BS77" s="359"/>
      <c r="BT77" s="359"/>
      <c r="BU77" s="359"/>
      <c r="BV77" s="359"/>
      <c r="BW77" s="359"/>
      <c r="BX77" s="359"/>
      <c r="BY77" s="359"/>
      <c r="BZ77" s="359"/>
      <c r="CA77" s="359"/>
      <c r="CB77" s="359"/>
      <c r="CC77" s="359"/>
      <c r="CD77" s="359"/>
      <c r="CE77" s="359"/>
    </row>
    <row r="78" spans="1:83" ht="35.1" customHeight="1" x14ac:dyDescent="0.25">
      <c r="A78" s="27">
        <f t="shared" si="1"/>
        <v>67</v>
      </c>
      <c r="B78" s="375"/>
      <c r="C78" s="375"/>
      <c r="D78" s="376"/>
      <c r="E78" s="376"/>
      <c r="F78" s="376"/>
      <c r="G78" s="376"/>
      <c r="H78" s="376"/>
      <c r="I78" s="360"/>
      <c r="J78" s="360"/>
      <c r="K78" s="360"/>
      <c r="L78" s="360"/>
      <c r="M78" s="360"/>
      <c r="N78" s="360"/>
      <c r="O78" s="360"/>
      <c r="P78" s="360"/>
      <c r="Q78" s="377"/>
      <c r="R78" s="377"/>
      <c r="S78" s="377"/>
      <c r="T78" s="377"/>
      <c r="U78" s="377"/>
      <c r="V78" s="377"/>
      <c r="W78" s="377"/>
      <c r="X78" s="377"/>
      <c r="Y78" s="377"/>
      <c r="Z78" s="377"/>
      <c r="AA78" s="360"/>
      <c r="AB78" s="360"/>
      <c r="AC78" s="360"/>
      <c r="AD78" s="360"/>
      <c r="AE78" s="377"/>
      <c r="AF78" s="377"/>
      <c r="AG78" s="377"/>
      <c r="AH78" s="377"/>
      <c r="AI78" s="360"/>
      <c r="AJ78" s="360"/>
      <c r="AK78" s="360"/>
      <c r="AL78" s="360"/>
      <c r="AM78" s="360"/>
      <c r="AN78" s="360"/>
      <c r="AO78" s="361"/>
      <c r="AP78" s="361"/>
      <c r="AQ78" s="361"/>
      <c r="AR78" s="362"/>
      <c r="AS78" s="362"/>
      <c r="AT78" s="362"/>
      <c r="AU78" s="363"/>
      <c r="AV78" s="363"/>
      <c r="AW78" s="363"/>
      <c r="AX78" s="364"/>
      <c r="AY78" s="364"/>
      <c r="AZ78" s="45"/>
      <c r="BA78" s="46"/>
      <c r="BB78" s="45"/>
      <c r="BC78" s="46"/>
      <c r="BD78" s="45"/>
      <c r="BE78" s="46"/>
      <c r="BF78" s="45"/>
      <c r="BG78" s="46"/>
      <c r="BH78" s="45"/>
      <c r="BI78" s="43"/>
      <c r="BJ78" s="44"/>
      <c r="BK78" s="43"/>
      <c r="BL78" s="44"/>
      <c r="BM78" s="43"/>
      <c r="BN78" s="44"/>
      <c r="BO78" s="43"/>
      <c r="BP78" s="44"/>
      <c r="BQ78" s="43"/>
      <c r="BR78" s="359"/>
      <c r="BS78" s="359"/>
      <c r="BT78" s="359"/>
      <c r="BU78" s="359"/>
      <c r="BV78" s="359"/>
      <c r="BW78" s="359"/>
      <c r="BX78" s="359"/>
      <c r="BY78" s="359"/>
      <c r="BZ78" s="359"/>
      <c r="CA78" s="359"/>
      <c r="CB78" s="359"/>
      <c r="CC78" s="359"/>
      <c r="CD78" s="359"/>
      <c r="CE78" s="359"/>
    </row>
    <row r="79" spans="1:83" ht="35.1" customHeight="1" x14ac:dyDescent="0.25">
      <c r="A79" s="27">
        <f t="shared" si="1"/>
        <v>68</v>
      </c>
      <c r="B79" s="375"/>
      <c r="C79" s="375"/>
      <c r="D79" s="376"/>
      <c r="E79" s="376"/>
      <c r="F79" s="376"/>
      <c r="G79" s="376"/>
      <c r="H79" s="376"/>
      <c r="I79" s="360"/>
      <c r="J79" s="360"/>
      <c r="K79" s="360"/>
      <c r="L79" s="360"/>
      <c r="M79" s="360"/>
      <c r="N79" s="360"/>
      <c r="O79" s="360"/>
      <c r="P79" s="360"/>
      <c r="Q79" s="377"/>
      <c r="R79" s="377"/>
      <c r="S79" s="377"/>
      <c r="T79" s="377"/>
      <c r="U79" s="377"/>
      <c r="V79" s="377"/>
      <c r="W79" s="377"/>
      <c r="X79" s="377"/>
      <c r="Y79" s="377"/>
      <c r="Z79" s="377"/>
      <c r="AA79" s="360"/>
      <c r="AB79" s="360"/>
      <c r="AC79" s="360"/>
      <c r="AD79" s="360"/>
      <c r="AE79" s="377"/>
      <c r="AF79" s="377"/>
      <c r="AG79" s="377"/>
      <c r="AH79" s="377"/>
      <c r="AI79" s="360"/>
      <c r="AJ79" s="360"/>
      <c r="AK79" s="360"/>
      <c r="AL79" s="360"/>
      <c r="AM79" s="360"/>
      <c r="AN79" s="360"/>
      <c r="AO79" s="361"/>
      <c r="AP79" s="361"/>
      <c r="AQ79" s="361"/>
      <c r="AR79" s="362"/>
      <c r="AS79" s="362"/>
      <c r="AT79" s="362"/>
      <c r="AU79" s="363"/>
      <c r="AV79" s="363"/>
      <c r="AW79" s="363"/>
      <c r="AX79" s="364"/>
      <c r="AY79" s="364"/>
      <c r="AZ79" s="45"/>
      <c r="BA79" s="46"/>
      <c r="BB79" s="45"/>
      <c r="BC79" s="46"/>
      <c r="BD79" s="45"/>
      <c r="BE79" s="46"/>
      <c r="BF79" s="45"/>
      <c r="BG79" s="46"/>
      <c r="BH79" s="45"/>
      <c r="BI79" s="43"/>
      <c r="BJ79" s="44"/>
      <c r="BK79" s="43"/>
      <c r="BL79" s="44"/>
      <c r="BM79" s="43"/>
      <c r="BN79" s="44"/>
      <c r="BO79" s="43"/>
      <c r="BP79" s="44"/>
      <c r="BQ79" s="43"/>
      <c r="BR79" s="359"/>
      <c r="BS79" s="359"/>
      <c r="BT79" s="359"/>
      <c r="BU79" s="359"/>
      <c r="BV79" s="359"/>
      <c r="BW79" s="359"/>
      <c r="BX79" s="359"/>
      <c r="BY79" s="359"/>
      <c r="BZ79" s="359"/>
      <c r="CA79" s="359"/>
      <c r="CB79" s="359"/>
      <c r="CC79" s="359"/>
      <c r="CD79" s="359"/>
      <c r="CE79" s="359"/>
    </row>
    <row r="80" spans="1:83" ht="35.1" customHeight="1" x14ac:dyDescent="0.25">
      <c r="A80" s="27">
        <f t="shared" si="1"/>
        <v>69</v>
      </c>
      <c r="B80" s="375"/>
      <c r="C80" s="375"/>
      <c r="D80" s="376"/>
      <c r="E80" s="376"/>
      <c r="F80" s="376"/>
      <c r="G80" s="376"/>
      <c r="H80" s="376"/>
      <c r="I80" s="360"/>
      <c r="J80" s="360"/>
      <c r="K80" s="360"/>
      <c r="L80" s="360"/>
      <c r="M80" s="360"/>
      <c r="N80" s="360"/>
      <c r="O80" s="360"/>
      <c r="P80" s="360"/>
      <c r="Q80" s="377"/>
      <c r="R80" s="377"/>
      <c r="S80" s="377"/>
      <c r="T80" s="377"/>
      <c r="U80" s="377"/>
      <c r="V80" s="377"/>
      <c r="W80" s="377"/>
      <c r="X80" s="377"/>
      <c r="Y80" s="377"/>
      <c r="Z80" s="377"/>
      <c r="AA80" s="360"/>
      <c r="AB80" s="360"/>
      <c r="AC80" s="360"/>
      <c r="AD80" s="360"/>
      <c r="AE80" s="377"/>
      <c r="AF80" s="377"/>
      <c r="AG80" s="377"/>
      <c r="AH80" s="377"/>
      <c r="AI80" s="360"/>
      <c r="AJ80" s="360"/>
      <c r="AK80" s="360"/>
      <c r="AL80" s="360"/>
      <c r="AM80" s="360"/>
      <c r="AN80" s="360"/>
      <c r="AO80" s="361"/>
      <c r="AP80" s="361"/>
      <c r="AQ80" s="361"/>
      <c r="AR80" s="362"/>
      <c r="AS80" s="362"/>
      <c r="AT80" s="362"/>
      <c r="AU80" s="363"/>
      <c r="AV80" s="363"/>
      <c r="AW80" s="363"/>
      <c r="AX80" s="364"/>
      <c r="AY80" s="364"/>
      <c r="AZ80" s="45"/>
      <c r="BA80" s="46"/>
      <c r="BB80" s="45"/>
      <c r="BC80" s="46"/>
      <c r="BD80" s="45"/>
      <c r="BE80" s="46"/>
      <c r="BF80" s="45"/>
      <c r="BG80" s="46"/>
      <c r="BH80" s="45"/>
      <c r="BI80" s="43"/>
      <c r="BJ80" s="44"/>
      <c r="BK80" s="43"/>
      <c r="BL80" s="44"/>
      <c r="BM80" s="43"/>
      <c r="BN80" s="44"/>
      <c r="BO80" s="43"/>
      <c r="BP80" s="44"/>
      <c r="BQ80" s="43"/>
      <c r="BR80" s="359"/>
      <c r="BS80" s="359"/>
      <c r="BT80" s="359"/>
      <c r="BU80" s="359"/>
      <c r="BV80" s="359"/>
      <c r="BW80" s="359"/>
      <c r="BX80" s="359"/>
      <c r="BY80" s="359"/>
      <c r="BZ80" s="359"/>
      <c r="CA80" s="359"/>
      <c r="CB80" s="359"/>
      <c r="CC80" s="359"/>
      <c r="CD80" s="359"/>
      <c r="CE80" s="359"/>
    </row>
    <row r="81" spans="1:83" ht="35.1" customHeight="1" x14ac:dyDescent="0.25">
      <c r="A81" s="27">
        <f t="shared" si="1"/>
        <v>70</v>
      </c>
      <c r="B81" s="375"/>
      <c r="C81" s="375"/>
      <c r="D81" s="376"/>
      <c r="E81" s="376"/>
      <c r="F81" s="376"/>
      <c r="G81" s="376"/>
      <c r="H81" s="376"/>
      <c r="I81" s="360"/>
      <c r="J81" s="360"/>
      <c r="K81" s="360"/>
      <c r="L81" s="360"/>
      <c r="M81" s="360"/>
      <c r="N81" s="360"/>
      <c r="O81" s="360"/>
      <c r="P81" s="360"/>
      <c r="Q81" s="377"/>
      <c r="R81" s="377"/>
      <c r="S81" s="377"/>
      <c r="T81" s="377"/>
      <c r="U81" s="377"/>
      <c r="V81" s="377"/>
      <c r="W81" s="377"/>
      <c r="X81" s="377"/>
      <c r="Y81" s="377"/>
      <c r="Z81" s="377"/>
      <c r="AA81" s="360"/>
      <c r="AB81" s="360"/>
      <c r="AC81" s="360"/>
      <c r="AD81" s="360"/>
      <c r="AE81" s="377"/>
      <c r="AF81" s="377"/>
      <c r="AG81" s="377"/>
      <c r="AH81" s="377"/>
      <c r="AI81" s="360"/>
      <c r="AJ81" s="360"/>
      <c r="AK81" s="360"/>
      <c r="AL81" s="360"/>
      <c r="AM81" s="360"/>
      <c r="AN81" s="360"/>
      <c r="AO81" s="361"/>
      <c r="AP81" s="361"/>
      <c r="AQ81" s="361"/>
      <c r="AR81" s="362"/>
      <c r="AS81" s="362"/>
      <c r="AT81" s="362"/>
      <c r="AU81" s="363"/>
      <c r="AV81" s="363"/>
      <c r="AW81" s="363"/>
      <c r="AX81" s="364"/>
      <c r="AY81" s="364"/>
      <c r="AZ81" s="45"/>
      <c r="BA81" s="46"/>
      <c r="BB81" s="45"/>
      <c r="BC81" s="46"/>
      <c r="BD81" s="45"/>
      <c r="BE81" s="46"/>
      <c r="BF81" s="45"/>
      <c r="BG81" s="46"/>
      <c r="BH81" s="45"/>
      <c r="BI81" s="43"/>
      <c r="BJ81" s="44"/>
      <c r="BK81" s="43"/>
      <c r="BL81" s="44"/>
      <c r="BM81" s="43"/>
      <c r="BN81" s="44"/>
      <c r="BO81" s="43"/>
      <c r="BP81" s="44"/>
      <c r="BQ81" s="43"/>
      <c r="BR81" s="359"/>
      <c r="BS81" s="359"/>
      <c r="BT81" s="359"/>
      <c r="BU81" s="359"/>
      <c r="BV81" s="359"/>
      <c r="BW81" s="359"/>
      <c r="BX81" s="359"/>
      <c r="BY81" s="359"/>
      <c r="BZ81" s="359"/>
      <c r="CA81" s="359"/>
      <c r="CB81" s="359"/>
      <c r="CC81" s="359"/>
      <c r="CD81" s="359"/>
      <c r="CE81" s="359"/>
    </row>
    <row r="82" spans="1:83" ht="35.1" customHeight="1" x14ac:dyDescent="0.25">
      <c r="A82" s="27">
        <f>ROW(A71)</f>
        <v>71</v>
      </c>
      <c r="B82" s="375"/>
      <c r="C82" s="375"/>
      <c r="D82" s="376"/>
      <c r="E82" s="376"/>
      <c r="F82" s="376"/>
      <c r="G82" s="376"/>
      <c r="H82" s="376"/>
      <c r="I82" s="360"/>
      <c r="J82" s="360"/>
      <c r="K82" s="360"/>
      <c r="L82" s="360"/>
      <c r="M82" s="360"/>
      <c r="N82" s="360"/>
      <c r="O82" s="360"/>
      <c r="P82" s="360"/>
      <c r="Q82" s="377"/>
      <c r="R82" s="377"/>
      <c r="S82" s="377"/>
      <c r="T82" s="377"/>
      <c r="U82" s="377"/>
      <c r="V82" s="377"/>
      <c r="W82" s="377"/>
      <c r="X82" s="377"/>
      <c r="Y82" s="377"/>
      <c r="Z82" s="377"/>
      <c r="AA82" s="360"/>
      <c r="AB82" s="360"/>
      <c r="AC82" s="360"/>
      <c r="AD82" s="360"/>
      <c r="AE82" s="377"/>
      <c r="AF82" s="377"/>
      <c r="AG82" s="377"/>
      <c r="AH82" s="377"/>
      <c r="AI82" s="360"/>
      <c r="AJ82" s="360"/>
      <c r="AK82" s="360"/>
      <c r="AL82" s="360"/>
      <c r="AM82" s="360"/>
      <c r="AN82" s="360"/>
      <c r="AO82" s="361"/>
      <c r="AP82" s="361"/>
      <c r="AQ82" s="361"/>
      <c r="AR82" s="362"/>
      <c r="AS82" s="362"/>
      <c r="AT82" s="362"/>
      <c r="AU82" s="363"/>
      <c r="AV82" s="363"/>
      <c r="AW82" s="363"/>
      <c r="AX82" s="364"/>
      <c r="AY82" s="364"/>
      <c r="AZ82" s="45"/>
      <c r="BA82" s="46"/>
      <c r="BB82" s="45"/>
      <c r="BC82" s="46"/>
      <c r="BD82" s="45"/>
      <c r="BE82" s="46"/>
      <c r="BF82" s="45"/>
      <c r="BG82" s="46"/>
      <c r="BH82" s="45"/>
      <c r="BI82" s="43"/>
      <c r="BJ82" s="44"/>
      <c r="BK82" s="43"/>
      <c r="BL82" s="44"/>
      <c r="BM82" s="43"/>
      <c r="BN82" s="44"/>
      <c r="BO82" s="43"/>
      <c r="BP82" s="44"/>
      <c r="BQ82" s="43"/>
      <c r="BR82" s="359"/>
      <c r="BS82" s="359"/>
      <c r="BT82" s="359"/>
      <c r="BU82" s="359"/>
      <c r="BV82" s="359"/>
      <c r="BW82" s="359"/>
      <c r="BX82" s="359"/>
      <c r="BY82" s="359"/>
      <c r="BZ82" s="359"/>
      <c r="CA82" s="359"/>
      <c r="CB82" s="359"/>
      <c r="CC82" s="359"/>
      <c r="CD82" s="359"/>
      <c r="CE82" s="359"/>
    </row>
    <row r="83" spans="1:83" ht="35.1" customHeight="1" x14ac:dyDescent="0.25">
      <c r="A83" s="27">
        <f t="shared" ref="A83:A91" si="2">ROW(A72)</f>
        <v>72</v>
      </c>
      <c r="B83" s="375"/>
      <c r="C83" s="375"/>
      <c r="D83" s="376"/>
      <c r="E83" s="376"/>
      <c r="F83" s="376"/>
      <c r="G83" s="376"/>
      <c r="H83" s="376"/>
      <c r="I83" s="360"/>
      <c r="J83" s="360"/>
      <c r="K83" s="360"/>
      <c r="L83" s="360"/>
      <c r="M83" s="360"/>
      <c r="N83" s="360"/>
      <c r="O83" s="360"/>
      <c r="P83" s="360"/>
      <c r="Q83" s="377"/>
      <c r="R83" s="377"/>
      <c r="S83" s="377"/>
      <c r="T83" s="377"/>
      <c r="U83" s="377"/>
      <c r="V83" s="377"/>
      <c r="W83" s="377"/>
      <c r="X83" s="377"/>
      <c r="Y83" s="377"/>
      <c r="Z83" s="377"/>
      <c r="AA83" s="360"/>
      <c r="AB83" s="360"/>
      <c r="AC83" s="360"/>
      <c r="AD83" s="360"/>
      <c r="AE83" s="377"/>
      <c r="AF83" s="377"/>
      <c r="AG83" s="377"/>
      <c r="AH83" s="377"/>
      <c r="AI83" s="360"/>
      <c r="AJ83" s="360"/>
      <c r="AK83" s="360"/>
      <c r="AL83" s="360"/>
      <c r="AM83" s="360"/>
      <c r="AN83" s="360"/>
      <c r="AO83" s="361"/>
      <c r="AP83" s="361"/>
      <c r="AQ83" s="361"/>
      <c r="AR83" s="362"/>
      <c r="AS83" s="362"/>
      <c r="AT83" s="362"/>
      <c r="AU83" s="363"/>
      <c r="AV83" s="363"/>
      <c r="AW83" s="363"/>
      <c r="AX83" s="364"/>
      <c r="AY83" s="364"/>
      <c r="AZ83" s="45"/>
      <c r="BA83" s="46"/>
      <c r="BB83" s="45"/>
      <c r="BC83" s="46"/>
      <c r="BD83" s="45"/>
      <c r="BE83" s="46"/>
      <c r="BF83" s="45"/>
      <c r="BG83" s="46"/>
      <c r="BH83" s="45"/>
      <c r="BI83" s="43"/>
      <c r="BJ83" s="44"/>
      <c r="BK83" s="43"/>
      <c r="BL83" s="44"/>
      <c r="BM83" s="43"/>
      <c r="BN83" s="44"/>
      <c r="BO83" s="43"/>
      <c r="BP83" s="44"/>
      <c r="BQ83" s="43"/>
      <c r="BR83" s="359"/>
      <c r="BS83" s="359"/>
      <c r="BT83" s="359"/>
      <c r="BU83" s="359"/>
      <c r="BV83" s="359"/>
      <c r="BW83" s="359"/>
      <c r="BX83" s="359"/>
      <c r="BY83" s="359"/>
      <c r="BZ83" s="359"/>
      <c r="CA83" s="359"/>
      <c r="CB83" s="359"/>
      <c r="CC83" s="359"/>
      <c r="CD83" s="359"/>
      <c r="CE83" s="359"/>
    </row>
    <row r="84" spans="1:83" ht="35.1" customHeight="1" x14ac:dyDescent="0.25">
      <c r="A84" s="27">
        <f t="shared" si="2"/>
        <v>73</v>
      </c>
      <c r="B84" s="375"/>
      <c r="C84" s="375"/>
      <c r="D84" s="376"/>
      <c r="E84" s="376"/>
      <c r="F84" s="376"/>
      <c r="G84" s="376"/>
      <c r="H84" s="376"/>
      <c r="I84" s="360"/>
      <c r="J84" s="360"/>
      <c r="K84" s="360"/>
      <c r="L84" s="360"/>
      <c r="M84" s="360"/>
      <c r="N84" s="360"/>
      <c r="O84" s="360"/>
      <c r="P84" s="360"/>
      <c r="Q84" s="377"/>
      <c r="R84" s="377"/>
      <c r="S84" s="377"/>
      <c r="T84" s="377"/>
      <c r="U84" s="377"/>
      <c r="V84" s="377"/>
      <c r="W84" s="377"/>
      <c r="X84" s="377"/>
      <c r="Y84" s="377"/>
      <c r="Z84" s="377"/>
      <c r="AA84" s="360"/>
      <c r="AB84" s="360"/>
      <c r="AC84" s="360"/>
      <c r="AD84" s="360"/>
      <c r="AE84" s="377"/>
      <c r="AF84" s="377"/>
      <c r="AG84" s="377"/>
      <c r="AH84" s="377"/>
      <c r="AI84" s="360"/>
      <c r="AJ84" s="360"/>
      <c r="AK84" s="360"/>
      <c r="AL84" s="360"/>
      <c r="AM84" s="360"/>
      <c r="AN84" s="360"/>
      <c r="AO84" s="361"/>
      <c r="AP84" s="361"/>
      <c r="AQ84" s="361"/>
      <c r="AR84" s="362"/>
      <c r="AS84" s="362"/>
      <c r="AT84" s="362"/>
      <c r="AU84" s="363"/>
      <c r="AV84" s="363"/>
      <c r="AW84" s="363"/>
      <c r="AX84" s="364"/>
      <c r="AY84" s="364"/>
      <c r="AZ84" s="45"/>
      <c r="BA84" s="46"/>
      <c r="BB84" s="45"/>
      <c r="BC84" s="46"/>
      <c r="BD84" s="45"/>
      <c r="BE84" s="46"/>
      <c r="BF84" s="45"/>
      <c r="BG84" s="46"/>
      <c r="BH84" s="45"/>
      <c r="BI84" s="43"/>
      <c r="BJ84" s="44"/>
      <c r="BK84" s="43"/>
      <c r="BL84" s="44"/>
      <c r="BM84" s="43"/>
      <c r="BN84" s="44"/>
      <c r="BO84" s="43"/>
      <c r="BP84" s="44"/>
      <c r="BQ84" s="43"/>
      <c r="BR84" s="359"/>
      <c r="BS84" s="359"/>
      <c r="BT84" s="359"/>
      <c r="BU84" s="359"/>
      <c r="BV84" s="359"/>
      <c r="BW84" s="359"/>
      <c r="BX84" s="359"/>
      <c r="BY84" s="359"/>
      <c r="BZ84" s="359"/>
      <c r="CA84" s="359"/>
      <c r="CB84" s="359"/>
      <c r="CC84" s="359"/>
      <c r="CD84" s="359"/>
      <c r="CE84" s="359"/>
    </row>
    <row r="85" spans="1:83" ht="35.1" customHeight="1" x14ac:dyDescent="0.25">
      <c r="A85" s="27">
        <f t="shared" si="2"/>
        <v>74</v>
      </c>
      <c r="B85" s="375"/>
      <c r="C85" s="375"/>
      <c r="D85" s="376"/>
      <c r="E85" s="376"/>
      <c r="F85" s="376"/>
      <c r="G85" s="376"/>
      <c r="H85" s="376"/>
      <c r="I85" s="360"/>
      <c r="J85" s="360"/>
      <c r="K85" s="360"/>
      <c r="L85" s="360"/>
      <c r="M85" s="360"/>
      <c r="N85" s="360"/>
      <c r="O85" s="360"/>
      <c r="P85" s="360"/>
      <c r="Q85" s="377"/>
      <c r="R85" s="377"/>
      <c r="S85" s="377"/>
      <c r="T85" s="377"/>
      <c r="U85" s="377"/>
      <c r="V85" s="377"/>
      <c r="W85" s="377"/>
      <c r="X85" s="377"/>
      <c r="Y85" s="377"/>
      <c r="Z85" s="377"/>
      <c r="AA85" s="360"/>
      <c r="AB85" s="360"/>
      <c r="AC85" s="360"/>
      <c r="AD85" s="360"/>
      <c r="AE85" s="377"/>
      <c r="AF85" s="377"/>
      <c r="AG85" s="377"/>
      <c r="AH85" s="377"/>
      <c r="AI85" s="360"/>
      <c r="AJ85" s="360"/>
      <c r="AK85" s="360"/>
      <c r="AL85" s="360"/>
      <c r="AM85" s="360"/>
      <c r="AN85" s="360"/>
      <c r="AO85" s="361"/>
      <c r="AP85" s="361"/>
      <c r="AQ85" s="361"/>
      <c r="AR85" s="362"/>
      <c r="AS85" s="362"/>
      <c r="AT85" s="362"/>
      <c r="AU85" s="363"/>
      <c r="AV85" s="363"/>
      <c r="AW85" s="363"/>
      <c r="AX85" s="364"/>
      <c r="AY85" s="364"/>
      <c r="AZ85" s="45"/>
      <c r="BA85" s="46"/>
      <c r="BB85" s="45"/>
      <c r="BC85" s="46"/>
      <c r="BD85" s="45"/>
      <c r="BE85" s="46"/>
      <c r="BF85" s="45"/>
      <c r="BG85" s="46"/>
      <c r="BH85" s="45"/>
      <c r="BI85" s="43"/>
      <c r="BJ85" s="44"/>
      <c r="BK85" s="43"/>
      <c r="BL85" s="44"/>
      <c r="BM85" s="43"/>
      <c r="BN85" s="44"/>
      <c r="BO85" s="43"/>
      <c r="BP85" s="44"/>
      <c r="BQ85" s="43"/>
      <c r="BR85" s="359"/>
      <c r="BS85" s="359"/>
      <c r="BT85" s="359"/>
      <c r="BU85" s="359"/>
      <c r="BV85" s="359"/>
      <c r="BW85" s="359"/>
      <c r="BX85" s="359"/>
      <c r="BY85" s="359"/>
      <c r="BZ85" s="359"/>
      <c r="CA85" s="359"/>
      <c r="CB85" s="359"/>
      <c r="CC85" s="359"/>
      <c r="CD85" s="359"/>
      <c r="CE85" s="359"/>
    </row>
    <row r="86" spans="1:83" ht="35.1" customHeight="1" x14ac:dyDescent="0.25">
      <c r="A86" s="27">
        <f t="shared" si="2"/>
        <v>75</v>
      </c>
      <c r="B86" s="375"/>
      <c r="C86" s="375"/>
      <c r="D86" s="376"/>
      <c r="E86" s="376"/>
      <c r="F86" s="376"/>
      <c r="G86" s="376"/>
      <c r="H86" s="376"/>
      <c r="I86" s="360"/>
      <c r="J86" s="360"/>
      <c r="K86" s="360"/>
      <c r="L86" s="360"/>
      <c r="M86" s="360"/>
      <c r="N86" s="360"/>
      <c r="O86" s="360"/>
      <c r="P86" s="360"/>
      <c r="Q86" s="377"/>
      <c r="R86" s="377"/>
      <c r="S86" s="377"/>
      <c r="T86" s="377"/>
      <c r="U86" s="377"/>
      <c r="V86" s="377"/>
      <c r="W86" s="377"/>
      <c r="X86" s="377"/>
      <c r="Y86" s="377"/>
      <c r="Z86" s="377"/>
      <c r="AA86" s="360"/>
      <c r="AB86" s="360"/>
      <c r="AC86" s="360"/>
      <c r="AD86" s="360"/>
      <c r="AE86" s="377"/>
      <c r="AF86" s="377"/>
      <c r="AG86" s="377"/>
      <c r="AH86" s="377"/>
      <c r="AI86" s="360"/>
      <c r="AJ86" s="360"/>
      <c r="AK86" s="360"/>
      <c r="AL86" s="360"/>
      <c r="AM86" s="360"/>
      <c r="AN86" s="360"/>
      <c r="AO86" s="361"/>
      <c r="AP86" s="361"/>
      <c r="AQ86" s="361"/>
      <c r="AR86" s="362"/>
      <c r="AS86" s="362"/>
      <c r="AT86" s="362"/>
      <c r="AU86" s="363"/>
      <c r="AV86" s="363"/>
      <c r="AW86" s="363"/>
      <c r="AX86" s="364"/>
      <c r="AY86" s="364"/>
      <c r="AZ86" s="45"/>
      <c r="BA86" s="46"/>
      <c r="BB86" s="45"/>
      <c r="BC86" s="46"/>
      <c r="BD86" s="45"/>
      <c r="BE86" s="46"/>
      <c r="BF86" s="45"/>
      <c r="BG86" s="46"/>
      <c r="BH86" s="45"/>
      <c r="BI86" s="43"/>
      <c r="BJ86" s="44"/>
      <c r="BK86" s="43"/>
      <c r="BL86" s="44"/>
      <c r="BM86" s="43"/>
      <c r="BN86" s="44"/>
      <c r="BO86" s="43"/>
      <c r="BP86" s="44"/>
      <c r="BQ86" s="43"/>
      <c r="BR86" s="359"/>
      <c r="BS86" s="359"/>
      <c r="BT86" s="359"/>
      <c r="BU86" s="359"/>
      <c r="BV86" s="359"/>
      <c r="BW86" s="359"/>
      <c r="BX86" s="359"/>
      <c r="BY86" s="359"/>
      <c r="BZ86" s="359"/>
      <c r="CA86" s="359"/>
      <c r="CB86" s="359"/>
      <c r="CC86" s="359"/>
      <c r="CD86" s="359"/>
      <c r="CE86" s="359"/>
    </row>
    <row r="87" spans="1:83" ht="35.1" customHeight="1" x14ac:dyDescent="0.25">
      <c r="A87" s="27">
        <f t="shared" si="2"/>
        <v>76</v>
      </c>
      <c r="B87" s="375"/>
      <c r="C87" s="375"/>
      <c r="D87" s="376"/>
      <c r="E87" s="376"/>
      <c r="F87" s="376"/>
      <c r="G87" s="376"/>
      <c r="H87" s="376"/>
      <c r="I87" s="360"/>
      <c r="J87" s="360"/>
      <c r="K87" s="360"/>
      <c r="L87" s="360"/>
      <c r="M87" s="360"/>
      <c r="N87" s="360"/>
      <c r="O87" s="360"/>
      <c r="P87" s="360"/>
      <c r="Q87" s="377"/>
      <c r="R87" s="377"/>
      <c r="S87" s="377"/>
      <c r="T87" s="377"/>
      <c r="U87" s="377"/>
      <c r="V87" s="377"/>
      <c r="W87" s="377"/>
      <c r="X87" s="377"/>
      <c r="Y87" s="377"/>
      <c r="Z87" s="377"/>
      <c r="AA87" s="360"/>
      <c r="AB87" s="360"/>
      <c r="AC87" s="360"/>
      <c r="AD87" s="360"/>
      <c r="AE87" s="377"/>
      <c r="AF87" s="377"/>
      <c r="AG87" s="377"/>
      <c r="AH87" s="377"/>
      <c r="AI87" s="360"/>
      <c r="AJ87" s="360"/>
      <c r="AK87" s="360"/>
      <c r="AL87" s="360"/>
      <c r="AM87" s="360"/>
      <c r="AN87" s="360"/>
      <c r="AO87" s="361"/>
      <c r="AP87" s="361"/>
      <c r="AQ87" s="361"/>
      <c r="AR87" s="362"/>
      <c r="AS87" s="362"/>
      <c r="AT87" s="362"/>
      <c r="AU87" s="363"/>
      <c r="AV87" s="363"/>
      <c r="AW87" s="363"/>
      <c r="AX87" s="364"/>
      <c r="AY87" s="364"/>
      <c r="AZ87" s="45"/>
      <c r="BA87" s="46"/>
      <c r="BB87" s="45"/>
      <c r="BC87" s="46"/>
      <c r="BD87" s="45"/>
      <c r="BE87" s="46"/>
      <c r="BF87" s="45"/>
      <c r="BG87" s="46"/>
      <c r="BH87" s="45"/>
      <c r="BI87" s="43"/>
      <c r="BJ87" s="44"/>
      <c r="BK87" s="43"/>
      <c r="BL87" s="44"/>
      <c r="BM87" s="43"/>
      <c r="BN87" s="44"/>
      <c r="BO87" s="43"/>
      <c r="BP87" s="44"/>
      <c r="BQ87" s="43"/>
      <c r="BR87" s="359"/>
      <c r="BS87" s="359"/>
      <c r="BT87" s="359"/>
      <c r="BU87" s="359"/>
      <c r="BV87" s="359"/>
      <c r="BW87" s="359"/>
      <c r="BX87" s="359"/>
      <c r="BY87" s="359"/>
      <c r="BZ87" s="359"/>
      <c r="CA87" s="359"/>
      <c r="CB87" s="359"/>
      <c r="CC87" s="359"/>
      <c r="CD87" s="359"/>
      <c r="CE87" s="359"/>
    </row>
    <row r="88" spans="1:83" ht="35.1" customHeight="1" x14ac:dyDescent="0.25">
      <c r="A88" s="27">
        <f t="shared" si="2"/>
        <v>77</v>
      </c>
      <c r="B88" s="375"/>
      <c r="C88" s="375"/>
      <c r="D88" s="376"/>
      <c r="E88" s="376"/>
      <c r="F88" s="376"/>
      <c r="G88" s="376"/>
      <c r="H88" s="376"/>
      <c r="I88" s="360"/>
      <c r="J88" s="360"/>
      <c r="K88" s="360"/>
      <c r="L88" s="360"/>
      <c r="M88" s="360"/>
      <c r="N88" s="360"/>
      <c r="O88" s="360"/>
      <c r="P88" s="360"/>
      <c r="Q88" s="377"/>
      <c r="R88" s="377"/>
      <c r="S88" s="377"/>
      <c r="T88" s="377"/>
      <c r="U88" s="377"/>
      <c r="V88" s="377"/>
      <c r="W88" s="377"/>
      <c r="X88" s="377"/>
      <c r="Y88" s="377"/>
      <c r="Z88" s="377"/>
      <c r="AA88" s="360"/>
      <c r="AB88" s="360"/>
      <c r="AC88" s="360"/>
      <c r="AD88" s="360"/>
      <c r="AE88" s="377"/>
      <c r="AF88" s="377"/>
      <c r="AG88" s="377"/>
      <c r="AH88" s="377"/>
      <c r="AI88" s="360"/>
      <c r="AJ88" s="360"/>
      <c r="AK88" s="360"/>
      <c r="AL88" s="360"/>
      <c r="AM88" s="360"/>
      <c r="AN88" s="360"/>
      <c r="AO88" s="361"/>
      <c r="AP88" s="361"/>
      <c r="AQ88" s="361"/>
      <c r="AR88" s="362"/>
      <c r="AS88" s="362"/>
      <c r="AT88" s="362"/>
      <c r="AU88" s="363"/>
      <c r="AV88" s="363"/>
      <c r="AW88" s="363"/>
      <c r="AX88" s="364"/>
      <c r="AY88" s="364"/>
      <c r="AZ88" s="45"/>
      <c r="BA88" s="46"/>
      <c r="BB88" s="45"/>
      <c r="BC88" s="46"/>
      <c r="BD88" s="45"/>
      <c r="BE88" s="46"/>
      <c r="BF88" s="45"/>
      <c r="BG88" s="46"/>
      <c r="BH88" s="45"/>
      <c r="BI88" s="43"/>
      <c r="BJ88" s="44"/>
      <c r="BK88" s="43"/>
      <c r="BL88" s="44"/>
      <c r="BM88" s="43"/>
      <c r="BN88" s="44"/>
      <c r="BO88" s="43"/>
      <c r="BP88" s="44"/>
      <c r="BQ88" s="43"/>
      <c r="BR88" s="359"/>
      <c r="BS88" s="359"/>
      <c r="BT88" s="359"/>
      <c r="BU88" s="359"/>
      <c r="BV88" s="359"/>
      <c r="BW88" s="359"/>
      <c r="BX88" s="359"/>
      <c r="BY88" s="359"/>
      <c r="BZ88" s="359"/>
      <c r="CA88" s="359"/>
      <c r="CB88" s="359"/>
      <c r="CC88" s="359"/>
      <c r="CD88" s="359"/>
      <c r="CE88" s="359"/>
    </row>
    <row r="89" spans="1:83" ht="35.1" customHeight="1" x14ac:dyDescent="0.25">
      <c r="A89" s="27">
        <f t="shared" si="2"/>
        <v>78</v>
      </c>
      <c r="B89" s="375"/>
      <c r="C89" s="375"/>
      <c r="D89" s="376"/>
      <c r="E89" s="376"/>
      <c r="F89" s="376"/>
      <c r="G89" s="376"/>
      <c r="H89" s="376"/>
      <c r="I89" s="360"/>
      <c r="J89" s="360"/>
      <c r="K89" s="360"/>
      <c r="L89" s="360"/>
      <c r="M89" s="360"/>
      <c r="N89" s="360"/>
      <c r="O89" s="360"/>
      <c r="P89" s="360"/>
      <c r="Q89" s="377"/>
      <c r="R89" s="377"/>
      <c r="S89" s="377"/>
      <c r="T89" s="377"/>
      <c r="U89" s="377"/>
      <c r="V89" s="377"/>
      <c r="W89" s="377"/>
      <c r="X89" s="377"/>
      <c r="Y89" s="377"/>
      <c r="Z89" s="377"/>
      <c r="AA89" s="360"/>
      <c r="AB89" s="360"/>
      <c r="AC89" s="360"/>
      <c r="AD89" s="360"/>
      <c r="AE89" s="377"/>
      <c r="AF89" s="377"/>
      <c r="AG89" s="377"/>
      <c r="AH89" s="377"/>
      <c r="AI89" s="360"/>
      <c r="AJ89" s="360"/>
      <c r="AK89" s="360"/>
      <c r="AL89" s="360"/>
      <c r="AM89" s="360"/>
      <c r="AN89" s="360"/>
      <c r="AO89" s="361"/>
      <c r="AP89" s="361"/>
      <c r="AQ89" s="361"/>
      <c r="AR89" s="362"/>
      <c r="AS89" s="362"/>
      <c r="AT89" s="362"/>
      <c r="AU89" s="363"/>
      <c r="AV89" s="363"/>
      <c r="AW89" s="363"/>
      <c r="AX89" s="364"/>
      <c r="AY89" s="364"/>
      <c r="AZ89" s="45"/>
      <c r="BA89" s="46"/>
      <c r="BB89" s="45"/>
      <c r="BC89" s="46"/>
      <c r="BD89" s="45"/>
      <c r="BE89" s="46"/>
      <c r="BF89" s="45"/>
      <c r="BG89" s="46"/>
      <c r="BH89" s="45"/>
      <c r="BI89" s="43"/>
      <c r="BJ89" s="44"/>
      <c r="BK89" s="43"/>
      <c r="BL89" s="44"/>
      <c r="BM89" s="43"/>
      <c r="BN89" s="44"/>
      <c r="BO89" s="43"/>
      <c r="BP89" s="44"/>
      <c r="BQ89" s="43"/>
      <c r="BR89" s="359"/>
      <c r="BS89" s="359"/>
      <c r="BT89" s="359"/>
      <c r="BU89" s="359"/>
      <c r="BV89" s="359"/>
      <c r="BW89" s="359"/>
      <c r="BX89" s="359"/>
      <c r="BY89" s="359"/>
      <c r="BZ89" s="359"/>
      <c r="CA89" s="359"/>
      <c r="CB89" s="359"/>
      <c r="CC89" s="359"/>
      <c r="CD89" s="359"/>
      <c r="CE89" s="359"/>
    </row>
    <row r="90" spans="1:83" ht="35.1" customHeight="1" x14ac:dyDescent="0.25">
      <c r="A90" s="27">
        <f t="shared" si="2"/>
        <v>79</v>
      </c>
      <c r="B90" s="375"/>
      <c r="C90" s="375"/>
      <c r="D90" s="376"/>
      <c r="E90" s="376"/>
      <c r="F90" s="376"/>
      <c r="G90" s="376"/>
      <c r="H90" s="376"/>
      <c r="I90" s="360"/>
      <c r="J90" s="360"/>
      <c r="K90" s="360"/>
      <c r="L90" s="360"/>
      <c r="M90" s="360"/>
      <c r="N90" s="360"/>
      <c r="O90" s="360"/>
      <c r="P90" s="360"/>
      <c r="Q90" s="377"/>
      <c r="R90" s="377"/>
      <c r="S90" s="377"/>
      <c r="T90" s="377"/>
      <c r="U90" s="377"/>
      <c r="V90" s="377"/>
      <c r="W90" s="377"/>
      <c r="X90" s="377"/>
      <c r="Y90" s="377"/>
      <c r="Z90" s="377"/>
      <c r="AA90" s="360"/>
      <c r="AB90" s="360"/>
      <c r="AC90" s="360"/>
      <c r="AD90" s="360"/>
      <c r="AE90" s="377"/>
      <c r="AF90" s="377"/>
      <c r="AG90" s="377"/>
      <c r="AH90" s="377"/>
      <c r="AI90" s="360"/>
      <c r="AJ90" s="360"/>
      <c r="AK90" s="360"/>
      <c r="AL90" s="360"/>
      <c r="AM90" s="360"/>
      <c r="AN90" s="360"/>
      <c r="AO90" s="361"/>
      <c r="AP90" s="361"/>
      <c r="AQ90" s="361"/>
      <c r="AR90" s="362"/>
      <c r="AS90" s="362"/>
      <c r="AT90" s="362"/>
      <c r="AU90" s="363"/>
      <c r="AV90" s="363"/>
      <c r="AW90" s="363"/>
      <c r="AX90" s="364"/>
      <c r="AY90" s="364"/>
      <c r="AZ90" s="45"/>
      <c r="BA90" s="46"/>
      <c r="BB90" s="45"/>
      <c r="BC90" s="46"/>
      <c r="BD90" s="45"/>
      <c r="BE90" s="46"/>
      <c r="BF90" s="45"/>
      <c r="BG90" s="46"/>
      <c r="BH90" s="45"/>
      <c r="BI90" s="43"/>
      <c r="BJ90" s="44"/>
      <c r="BK90" s="43"/>
      <c r="BL90" s="44"/>
      <c r="BM90" s="43"/>
      <c r="BN90" s="44"/>
      <c r="BO90" s="43"/>
      <c r="BP90" s="44"/>
      <c r="BQ90" s="43"/>
      <c r="BR90" s="359"/>
      <c r="BS90" s="359"/>
      <c r="BT90" s="359"/>
      <c r="BU90" s="359"/>
      <c r="BV90" s="359"/>
      <c r="BW90" s="359"/>
      <c r="BX90" s="359"/>
      <c r="BY90" s="359"/>
      <c r="BZ90" s="359"/>
      <c r="CA90" s="359"/>
      <c r="CB90" s="359"/>
      <c r="CC90" s="359"/>
      <c r="CD90" s="359"/>
      <c r="CE90" s="359"/>
    </row>
    <row r="91" spans="1:83" ht="35.1" customHeight="1" x14ac:dyDescent="0.25">
      <c r="A91" s="27">
        <f t="shared" si="2"/>
        <v>80</v>
      </c>
      <c r="B91" s="375"/>
      <c r="C91" s="375"/>
      <c r="D91" s="376"/>
      <c r="E91" s="376"/>
      <c r="F91" s="376"/>
      <c r="G91" s="376"/>
      <c r="H91" s="376"/>
      <c r="I91" s="360"/>
      <c r="J91" s="360"/>
      <c r="K91" s="360"/>
      <c r="L91" s="360"/>
      <c r="M91" s="360"/>
      <c r="N91" s="360"/>
      <c r="O91" s="360"/>
      <c r="P91" s="360"/>
      <c r="Q91" s="377"/>
      <c r="R91" s="377"/>
      <c r="S91" s="377"/>
      <c r="T91" s="377"/>
      <c r="U91" s="377"/>
      <c r="V91" s="377"/>
      <c r="W91" s="377"/>
      <c r="X91" s="377"/>
      <c r="Y91" s="377"/>
      <c r="Z91" s="377"/>
      <c r="AA91" s="360"/>
      <c r="AB91" s="360"/>
      <c r="AC91" s="360"/>
      <c r="AD91" s="360"/>
      <c r="AE91" s="377"/>
      <c r="AF91" s="377"/>
      <c r="AG91" s="377"/>
      <c r="AH91" s="377"/>
      <c r="AI91" s="360"/>
      <c r="AJ91" s="360"/>
      <c r="AK91" s="360"/>
      <c r="AL91" s="360"/>
      <c r="AM91" s="360"/>
      <c r="AN91" s="360"/>
      <c r="AO91" s="361"/>
      <c r="AP91" s="361"/>
      <c r="AQ91" s="361"/>
      <c r="AR91" s="362"/>
      <c r="AS91" s="362"/>
      <c r="AT91" s="362"/>
      <c r="AU91" s="363"/>
      <c r="AV91" s="363"/>
      <c r="AW91" s="363"/>
      <c r="AX91" s="364"/>
      <c r="AY91" s="364"/>
      <c r="AZ91" s="45"/>
      <c r="BA91" s="46"/>
      <c r="BB91" s="45"/>
      <c r="BC91" s="46"/>
      <c r="BD91" s="45"/>
      <c r="BE91" s="46"/>
      <c r="BF91" s="45"/>
      <c r="BG91" s="46"/>
      <c r="BH91" s="45"/>
      <c r="BI91" s="43"/>
      <c r="BJ91" s="44"/>
      <c r="BK91" s="43"/>
      <c r="BL91" s="44"/>
      <c r="BM91" s="43"/>
      <c r="BN91" s="44"/>
      <c r="BO91" s="43"/>
      <c r="BP91" s="44"/>
      <c r="BQ91" s="43"/>
      <c r="BR91" s="359"/>
      <c r="BS91" s="359"/>
      <c r="BT91" s="359"/>
      <c r="BU91" s="359"/>
      <c r="BV91" s="359"/>
      <c r="BW91" s="359"/>
      <c r="BX91" s="359"/>
      <c r="BY91" s="359"/>
      <c r="BZ91" s="359"/>
      <c r="CA91" s="359"/>
      <c r="CB91" s="359"/>
      <c r="CC91" s="359"/>
      <c r="CD91" s="359"/>
      <c r="CE91" s="359"/>
    </row>
    <row r="92" spans="1:83" ht="35.1" customHeight="1" x14ac:dyDescent="0.25">
      <c r="A92" s="27">
        <f>ROW(A81)</f>
        <v>81</v>
      </c>
      <c r="B92" s="375"/>
      <c r="C92" s="375"/>
      <c r="D92" s="376"/>
      <c r="E92" s="376"/>
      <c r="F92" s="376"/>
      <c r="G92" s="376"/>
      <c r="H92" s="376"/>
      <c r="I92" s="360"/>
      <c r="J92" s="360"/>
      <c r="K92" s="360"/>
      <c r="L92" s="360"/>
      <c r="M92" s="360"/>
      <c r="N92" s="360"/>
      <c r="O92" s="360"/>
      <c r="P92" s="360"/>
      <c r="Q92" s="377"/>
      <c r="R92" s="377"/>
      <c r="S92" s="377"/>
      <c r="T92" s="377"/>
      <c r="U92" s="377"/>
      <c r="V92" s="377"/>
      <c r="W92" s="377"/>
      <c r="X92" s="377"/>
      <c r="Y92" s="377"/>
      <c r="Z92" s="377"/>
      <c r="AA92" s="360"/>
      <c r="AB92" s="360"/>
      <c r="AC92" s="360"/>
      <c r="AD92" s="360"/>
      <c r="AE92" s="377"/>
      <c r="AF92" s="377"/>
      <c r="AG92" s="377"/>
      <c r="AH92" s="377"/>
      <c r="AI92" s="360"/>
      <c r="AJ92" s="360"/>
      <c r="AK92" s="360"/>
      <c r="AL92" s="360"/>
      <c r="AM92" s="360"/>
      <c r="AN92" s="360"/>
      <c r="AO92" s="361"/>
      <c r="AP92" s="361"/>
      <c r="AQ92" s="361"/>
      <c r="AR92" s="362"/>
      <c r="AS92" s="362"/>
      <c r="AT92" s="362"/>
      <c r="AU92" s="363"/>
      <c r="AV92" s="363"/>
      <c r="AW92" s="363"/>
      <c r="AX92" s="364"/>
      <c r="AY92" s="364"/>
      <c r="AZ92" s="45"/>
      <c r="BA92" s="46"/>
      <c r="BB92" s="45"/>
      <c r="BC92" s="46"/>
      <c r="BD92" s="45"/>
      <c r="BE92" s="46"/>
      <c r="BF92" s="45"/>
      <c r="BG92" s="46"/>
      <c r="BH92" s="45"/>
      <c r="BI92" s="43"/>
      <c r="BJ92" s="44"/>
      <c r="BK92" s="43"/>
      <c r="BL92" s="44"/>
      <c r="BM92" s="43"/>
      <c r="BN92" s="44"/>
      <c r="BO92" s="43"/>
      <c r="BP92" s="44"/>
      <c r="BQ92" s="43"/>
      <c r="BR92" s="359"/>
      <c r="BS92" s="359"/>
      <c r="BT92" s="359"/>
      <c r="BU92" s="359"/>
      <c r="BV92" s="359"/>
      <c r="BW92" s="359"/>
      <c r="BX92" s="359"/>
      <c r="BY92" s="359"/>
      <c r="BZ92" s="359"/>
      <c r="CA92" s="359"/>
      <c r="CB92" s="359"/>
      <c r="CC92" s="359"/>
      <c r="CD92" s="359"/>
      <c r="CE92" s="359"/>
    </row>
    <row r="93" spans="1:83" ht="35.1" customHeight="1" x14ac:dyDescent="0.25">
      <c r="A93" s="27">
        <f t="shared" ref="A93:A101" si="3">ROW(A82)</f>
        <v>82</v>
      </c>
      <c r="B93" s="375"/>
      <c r="C93" s="375"/>
      <c r="D93" s="376"/>
      <c r="E93" s="376"/>
      <c r="F93" s="376"/>
      <c r="G93" s="376"/>
      <c r="H93" s="376"/>
      <c r="I93" s="360"/>
      <c r="J93" s="360"/>
      <c r="K93" s="360"/>
      <c r="L93" s="360"/>
      <c r="M93" s="360"/>
      <c r="N93" s="360"/>
      <c r="O93" s="360"/>
      <c r="P93" s="360"/>
      <c r="Q93" s="377"/>
      <c r="R93" s="377"/>
      <c r="S93" s="377"/>
      <c r="T93" s="377"/>
      <c r="U93" s="377"/>
      <c r="V93" s="377"/>
      <c r="W93" s="377"/>
      <c r="X93" s="377"/>
      <c r="Y93" s="377"/>
      <c r="Z93" s="377"/>
      <c r="AA93" s="360"/>
      <c r="AB93" s="360"/>
      <c r="AC93" s="360"/>
      <c r="AD93" s="360"/>
      <c r="AE93" s="377"/>
      <c r="AF93" s="377"/>
      <c r="AG93" s="377"/>
      <c r="AH93" s="377"/>
      <c r="AI93" s="360"/>
      <c r="AJ93" s="360"/>
      <c r="AK93" s="360"/>
      <c r="AL93" s="360"/>
      <c r="AM93" s="360"/>
      <c r="AN93" s="360"/>
      <c r="AO93" s="361"/>
      <c r="AP93" s="361"/>
      <c r="AQ93" s="361"/>
      <c r="AR93" s="362"/>
      <c r="AS93" s="362"/>
      <c r="AT93" s="362"/>
      <c r="AU93" s="363"/>
      <c r="AV93" s="363"/>
      <c r="AW93" s="363"/>
      <c r="AX93" s="364"/>
      <c r="AY93" s="364"/>
      <c r="AZ93" s="45"/>
      <c r="BA93" s="46"/>
      <c r="BB93" s="45"/>
      <c r="BC93" s="46"/>
      <c r="BD93" s="45"/>
      <c r="BE93" s="46"/>
      <c r="BF93" s="45"/>
      <c r="BG93" s="46"/>
      <c r="BH93" s="45"/>
      <c r="BI93" s="43"/>
      <c r="BJ93" s="44"/>
      <c r="BK93" s="43"/>
      <c r="BL93" s="44"/>
      <c r="BM93" s="43"/>
      <c r="BN93" s="44"/>
      <c r="BO93" s="43"/>
      <c r="BP93" s="44"/>
      <c r="BQ93" s="43"/>
      <c r="BR93" s="359"/>
      <c r="BS93" s="359"/>
      <c r="BT93" s="359"/>
      <c r="BU93" s="359"/>
      <c r="BV93" s="359"/>
      <c r="BW93" s="359"/>
      <c r="BX93" s="359"/>
      <c r="BY93" s="359"/>
      <c r="BZ93" s="359"/>
      <c r="CA93" s="359"/>
      <c r="CB93" s="359"/>
      <c r="CC93" s="359"/>
      <c r="CD93" s="359"/>
      <c r="CE93" s="359"/>
    </row>
    <row r="94" spans="1:83" ht="35.1" customHeight="1" x14ac:dyDescent="0.25">
      <c r="A94" s="27">
        <f t="shared" si="3"/>
        <v>83</v>
      </c>
      <c r="B94" s="375"/>
      <c r="C94" s="375"/>
      <c r="D94" s="376"/>
      <c r="E94" s="376"/>
      <c r="F94" s="376"/>
      <c r="G94" s="376"/>
      <c r="H94" s="376"/>
      <c r="I94" s="360"/>
      <c r="J94" s="360"/>
      <c r="K94" s="360"/>
      <c r="L94" s="360"/>
      <c r="M94" s="360"/>
      <c r="N94" s="360"/>
      <c r="O94" s="360"/>
      <c r="P94" s="360"/>
      <c r="Q94" s="377"/>
      <c r="R94" s="377"/>
      <c r="S94" s="377"/>
      <c r="T94" s="377"/>
      <c r="U94" s="377"/>
      <c r="V94" s="377"/>
      <c r="W94" s="377"/>
      <c r="X94" s="377"/>
      <c r="Y94" s="377"/>
      <c r="Z94" s="377"/>
      <c r="AA94" s="360"/>
      <c r="AB94" s="360"/>
      <c r="AC94" s="360"/>
      <c r="AD94" s="360"/>
      <c r="AE94" s="377"/>
      <c r="AF94" s="377"/>
      <c r="AG94" s="377"/>
      <c r="AH94" s="377"/>
      <c r="AI94" s="360"/>
      <c r="AJ94" s="360"/>
      <c r="AK94" s="360"/>
      <c r="AL94" s="360"/>
      <c r="AM94" s="360"/>
      <c r="AN94" s="360"/>
      <c r="AO94" s="361"/>
      <c r="AP94" s="361"/>
      <c r="AQ94" s="361"/>
      <c r="AR94" s="362"/>
      <c r="AS94" s="362"/>
      <c r="AT94" s="362"/>
      <c r="AU94" s="363"/>
      <c r="AV94" s="363"/>
      <c r="AW94" s="363"/>
      <c r="AX94" s="364"/>
      <c r="AY94" s="364"/>
      <c r="AZ94" s="45"/>
      <c r="BA94" s="46"/>
      <c r="BB94" s="45"/>
      <c r="BC94" s="46"/>
      <c r="BD94" s="45"/>
      <c r="BE94" s="46"/>
      <c r="BF94" s="45"/>
      <c r="BG94" s="46"/>
      <c r="BH94" s="45"/>
      <c r="BI94" s="43"/>
      <c r="BJ94" s="44"/>
      <c r="BK94" s="43"/>
      <c r="BL94" s="44"/>
      <c r="BM94" s="43"/>
      <c r="BN94" s="44"/>
      <c r="BO94" s="43"/>
      <c r="BP94" s="44"/>
      <c r="BQ94" s="43"/>
      <c r="BR94" s="359"/>
      <c r="BS94" s="359"/>
      <c r="BT94" s="359"/>
      <c r="BU94" s="359"/>
      <c r="BV94" s="359"/>
      <c r="BW94" s="359"/>
      <c r="BX94" s="359"/>
      <c r="BY94" s="359"/>
      <c r="BZ94" s="359"/>
      <c r="CA94" s="359"/>
      <c r="CB94" s="359"/>
      <c r="CC94" s="359"/>
      <c r="CD94" s="359"/>
      <c r="CE94" s="359"/>
    </row>
    <row r="95" spans="1:83" ht="35.1" customHeight="1" x14ac:dyDescent="0.25">
      <c r="A95" s="27">
        <f t="shared" si="3"/>
        <v>84</v>
      </c>
      <c r="B95" s="375"/>
      <c r="C95" s="375"/>
      <c r="D95" s="376"/>
      <c r="E95" s="376"/>
      <c r="F95" s="376"/>
      <c r="G95" s="376"/>
      <c r="H95" s="376"/>
      <c r="I95" s="360"/>
      <c r="J95" s="360"/>
      <c r="K95" s="360"/>
      <c r="L95" s="360"/>
      <c r="M95" s="360"/>
      <c r="N95" s="360"/>
      <c r="O95" s="360"/>
      <c r="P95" s="360"/>
      <c r="Q95" s="377"/>
      <c r="R95" s="377"/>
      <c r="S95" s="377"/>
      <c r="T95" s="377"/>
      <c r="U95" s="377"/>
      <c r="V95" s="377"/>
      <c r="W95" s="377"/>
      <c r="X95" s="377"/>
      <c r="Y95" s="377"/>
      <c r="Z95" s="377"/>
      <c r="AA95" s="360"/>
      <c r="AB95" s="360"/>
      <c r="AC95" s="360"/>
      <c r="AD95" s="360"/>
      <c r="AE95" s="377"/>
      <c r="AF95" s="377"/>
      <c r="AG95" s="377"/>
      <c r="AH95" s="377"/>
      <c r="AI95" s="360"/>
      <c r="AJ95" s="360"/>
      <c r="AK95" s="360"/>
      <c r="AL95" s="360"/>
      <c r="AM95" s="360"/>
      <c r="AN95" s="360"/>
      <c r="AO95" s="361"/>
      <c r="AP95" s="361"/>
      <c r="AQ95" s="361"/>
      <c r="AR95" s="362"/>
      <c r="AS95" s="362"/>
      <c r="AT95" s="362"/>
      <c r="AU95" s="363"/>
      <c r="AV95" s="363"/>
      <c r="AW95" s="363"/>
      <c r="AX95" s="364"/>
      <c r="AY95" s="364"/>
      <c r="AZ95" s="45"/>
      <c r="BA95" s="46"/>
      <c r="BB95" s="45"/>
      <c r="BC95" s="46"/>
      <c r="BD95" s="45"/>
      <c r="BE95" s="46"/>
      <c r="BF95" s="45"/>
      <c r="BG95" s="46"/>
      <c r="BH95" s="45"/>
      <c r="BI95" s="43"/>
      <c r="BJ95" s="44"/>
      <c r="BK95" s="43"/>
      <c r="BL95" s="44"/>
      <c r="BM95" s="43"/>
      <c r="BN95" s="44"/>
      <c r="BO95" s="43"/>
      <c r="BP95" s="44"/>
      <c r="BQ95" s="43"/>
      <c r="BR95" s="359"/>
      <c r="BS95" s="359"/>
      <c r="BT95" s="359"/>
      <c r="BU95" s="359"/>
      <c r="BV95" s="359"/>
      <c r="BW95" s="359"/>
      <c r="BX95" s="359"/>
      <c r="BY95" s="359"/>
      <c r="BZ95" s="359"/>
      <c r="CA95" s="359"/>
      <c r="CB95" s="359"/>
      <c r="CC95" s="359"/>
      <c r="CD95" s="359"/>
      <c r="CE95" s="359"/>
    </row>
    <row r="96" spans="1:83" ht="35.1" customHeight="1" x14ac:dyDescent="0.25">
      <c r="A96" s="27">
        <f t="shared" si="3"/>
        <v>85</v>
      </c>
      <c r="B96" s="375"/>
      <c r="C96" s="375"/>
      <c r="D96" s="376"/>
      <c r="E96" s="376"/>
      <c r="F96" s="376"/>
      <c r="G96" s="376"/>
      <c r="H96" s="376"/>
      <c r="I96" s="360"/>
      <c r="J96" s="360"/>
      <c r="K96" s="360"/>
      <c r="L96" s="360"/>
      <c r="M96" s="360"/>
      <c r="N96" s="360"/>
      <c r="O96" s="360"/>
      <c r="P96" s="360"/>
      <c r="Q96" s="377"/>
      <c r="R96" s="377"/>
      <c r="S96" s="377"/>
      <c r="T96" s="377"/>
      <c r="U96" s="377"/>
      <c r="V96" s="377"/>
      <c r="W96" s="377"/>
      <c r="X96" s="377"/>
      <c r="Y96" s="377"/>
      <c r="Z96" s="377"/>
      <c r="AA96" s="360"/>
      <c r="AB96" s="360"/>
      <c r="AC96" s="360"/>
      <c r="AD96" s="360"/>
      <c r="AE96" s="377"/>
      <c r="AF96" s="377"/>
      <c r="AG96" s="377"/>
      <c r="AH96" s="377"/>
      <c r="AI96" s="360"/>
      <c r="AJ96" s="360"/>
      <c r="AK96" s="360"/>
      <c r="AL96" s="360"/>
      <c r="AM96" s="360"/>
      <c r="AN96" s="360"/>
      <c r="AO96" s="361"/>
      <c r="AP96" s="361"/>
      <c r="AQ96" s="361"/>
      <c r="AR96" s="362"/>
      <c r="AS96" s="362"/>
      <c r="AT96" s="362"/>
      <c r="AU96" s="363"/>
      <c r="AV96" s="363"/>
      <c r="AW96" s="363"/>
      <c r="AX96" s="364"/>
      <c r="AY96" s="364"/>
      <c r="AZ96" s="45"/>
      <c r="BA96" s="46"/>
      <c r="BB96" s="45"/>
      <c r="BC96" s="46"/>
      <c r="BD96" s="45"/>
      <c r="BE96" s="46"/>
      <c r="BF96" s="45"/>
      <c r="BG96" s="46"/>
      <c r="BH96" s="45"/>
      <c r="BI96" s="43"/>
      <c r="BJ96" s="44"/>
      <c r="BK96" s="43"/>
      <c r="BL96" s="44"/>
      <c r="BM96" s="43"/>
      <c r="BN96" s="44"/>
      <c r="BO96" s="43"/>
      <c r="BP96" s="44"/>
      <c r="BQ96" s="43"/>
      <c r="BR96" s="359"/>
      <c r="BS96" s="359"/>
      <c r="BT96" s="359"/>
      <c r="BU96" s="359"/>
      <c r="BV96" s="359"/>
      <c r="BW96" s="359"/>
      <c r="BX96" s="359"/>
      <c r="BY96" s="359"/>
      <c r="BZ96" s="359"/>
      <c r="CA96" s="359"/>
      <c r="CB96" s="359"/>
      <c r="CC96" s="359"/>
      <c r="CD96" s="359"/>
      <c r="CE96" s="359"/>
    </row>
    <row r="97" spans="1:83" ht="35.1" customHeight="1" x14ac:dyDescent="0.25">
      <c r="A97" s="27">
        <f t="shared" si="3"/>
        <v>86</v>
      </c>
      <c r="B97" s="375"/>
      <c r="C97" s="375"/>
      <c r="D97" s="376"/>
      <c r="E97" s="376"/>
      <c r="F97" s="376"/>
      <c r="G97" s="376"/>
      <c r="H97" s="376"/>
      <c r="I97" s="360"/>
      <c r="J97" s="360"/>
      <c r="K97" s="360"/>
      <c r="L97" s="360"/>
      <c r="M97" s="360"/>
      <c r="N97" s="360"/>
      <c r="O97" s="360"/>
      <c r="P97" s="360"/>
      <c r="Q97" s="377"/>
      <c r="R97" s="377"/>
      <c r="S97" s="377"/>
      <c r="T97" s="377"/>
      <c r="U97" s="377"/>
      <c r="V97" s="377"/>
      <c r="W97" s="377"/>
      <c r="X97" s="377"/>
      <c r="Y97" s="377"/>
      <c r="Z97" s="377"/>
      <c r="AA97" s="360"/>
      <c r="AB97" s="360"/>
      <c r="AC97" s="360"/>
      <c r="AD97" s="360"/>
      <c r="AE97" s="377"/>
      <c r="AF97" s="377"/>
      <c r="AG97" s="377"/>
      <c r="AH97" s="377"/>
      <c r="AI97" s="360"/>
      <c r="AJ97" s="360"/>
      <c r="AK97" s="360"/>
      <c r="AL97" s="360"/>
      <c r="AM97" s="360"/>
      <c r="AN97" s="360"/>
      <c r="AO97" s="361"/>
      <c r="AP97" s="361"/>
      <c r="AQ97" s="361"/>
      <c r="AR97" s="362"/>
      <c r="AS97" s="362"/>
      <c r="AT97" s="362"/>
      <c r="AU97" s="363"/>
      <c r="AV97" s="363"/>
      <c r="AW97" s="363"/>
      <c r="AX97" s="364"/>
      <c r="AY97" s="364"/>
      <c r="AZ97" s="45"/>
      <c r="BA97" s="46"/>
      <c r="BB97" s="45"/>
      <c r="BC97" s="46"/>
      <c r="BD97" s="45"/>
      <c r="BE97" s="46"/>
      <c r="BF97" s="45"/>
      <c r="BG97" s="46"/>
      <c r="BH97" s="45"/>
      <c r="BI97" s="43"/>
      <c r="BJ97" s="44"/>
      <c r="BK97" s="43"/>
      <c r="BL97" s="44"/>
      <c r="BM97" s="43"/>
      <c r="BN97" s="44"/>
      <c r="BO97" s="43"/>
      <c r="BP97" s="44"/>
      <c r="BQ97" s="43"/>
      <c r="BR97" s="359"/>
      <c r="BS97" s="359"/>
      <c r="BT97" s="359"/>
      <c r="BU97" s="359"/>
      <c r="BV97" s="359"/>
      <c r="BW97" s="359"/>
      <c r="BX97" s="359"/>
      <c r="BY97" s="359"/>
      <c r="BZ97" s="359"/>
      <c r="CA97" s="359"/>
      <c r="CB97" s="359"/>
      <c r="CC97" s="359"/>
      <c r="CD97" s="359"/>
      <c r="CE97" s="359"/>
    </row>
    <row r="98" spans="1:83" ht="35.1" customHeight="1" x14ac:dyDescent="0.25">
      <c r="A98" s="27">
        <f t="shared" si="3"/>
        <v>87</v>
      </c>
      <c r="B98" s="375"/>
      <c r="C98" s="375"/>
      <c r="D98" s="376"/>
      <c r="E98" s="376"/>
      <c r="F98" s="376"/>
      <c r="G98" s="376"/>
      <c r="H98" s="376"/>
      <c r="I98" s="360"/>
      <c r="J98" s="360"/>
      <c r="K98" s="360"/>
      <c r="L98" s="360"/>
      <c r="M98" s="360"/>
      <c r="N98" s="360"/>
      <c r="O98" s="360"/>
      <c r="P98" s="360"/>
      <c r="Q98" s="377"/>
      <c r="R98" s="377"/>
      <c r="S98" s="377"/>
      <c r="T98" s="377"/>
      <c r="U98" s="377"/>
      <c r="V98" s="377"/>
      <c r="W98" s="377"/>
      <c r="X98" s="377"/>
      <c r="Y98" s="377"/>
      <c r="Z98" s="377"/>
      <c r="AA98" s="360"/>
      <c r="AB98" s="360"/>
      <c r="AC98" s="360"/>
      <c r="AD98" s="360"/>
      <c r="AE98" s="377"/>
      <c r="AF98" s="377"/>
      <c r="AG98" s="377"/>
      <c r="AH98" s="377"/>
      <c r="AI98" s="360"/>
      <c r="AJ98" s="360"/>
      <c r="AK98" s="360"/>
      <c r="AL98" s="360"/>
      <c r="AM98" s="360"/>
      <c r="AN98" s="360"/>
      <c r="AO98" s="361"/>
      <c r="AP98" s="361"/>
      <c r="AQ98" s="361"/>
      <c r="AR98" s="362"/>
      <c r="AS98" s="362"/>
      <c r="AT98" s="362"/>
      <c r="AU98" s="363"/>
      <c r="AV98" s="363"/>
      <c r="AW98" s="363"/>
      <c r="AX98" s="364"/>
      <c r="AY98" s="364"/>
      <c r="AZ98" s="45"/>
      <c r="BA98" s="46"/>
      <c r="BB98" s="45"/>
      <c r="BC98" s="46"/>
      <c r="BD98" s="45"/>
      <c r="BE98" s="46"/>
      <c r="BF98" s="45"/>
      <c r="BG98" s="46"/>
      <c r="BH98" s="45"/>
      <c r="BI98" s="43"/>
      <c r="BJ98" s="44"/>
      <c r="BK98" s="43"/>
      <c r="BL98" s="44"/>
      <c r="BM98" s="43"/>
      <c r="BN98" s="44"/>
      <c r="BO98" s="43"/>
      <c r="BP98" s="44"/>
      <c r="BQ98" s="43"/>
      <c r="BR98" s="359"/>
      <c r="BS98" s="359"/>
      <c r="BT98" s="359"/>
      <c r="BU98" s="359"/>
      <c r="BV98" s="359"/>
      <c r="BW98" s="359"/>
      <c r="BX98" s="359"/>
      <c r="BY98" s="359"/>
      <c r="BZ98" s="359"/>
      <c r="CA98" s="359"/>
      <c r="CB98" s="359"/>
      <c r="CC98" s="359"/>
      <c r="CD98" s="359"/>
      <c r="CE98" s="359"/>
    </row>
    <row r="99" spans="1:83" ht="35.1" customHeight="1" x14ac:dyDescent="0.25">
      <c r="A99" s="27">
        <f t="shared" si="3"/>
        <v>88</v>
      </c>
      <c r="B99" s="375"/>
      <c r="C99" s="375"/>
      <c r="D99" s="376"/>
      <c r="E99" s="376"/>
      <c r="F99" s="376"/>
      <c r="G99" s="376"/>
      <c r="H99" s="376"/>
      <c r="I99" s="360"/>
      <c r="J99" s="360"/>
      <c r="K99" s="360"/>
      <c r="L99" s="360"/>
      <c r="M99" s="360"/>
      <c r="N99" s="360"/>
      <c r="O99" s="360"/>
      <c r="P99" s="360"/>
      <c r="Q99" s="377"/>
      <c r="R99" s="377"/>
      <c r="S99" s="377"/>
      <c r="T99" s="377"/>
      <c r="U99" s="377"/>
      <c r="V99" s="377"/>
      <c r="W99" s="377"/>
      <c r="X99" s="377"/>
      <c r="Y99" s="377"/>
      <c r="Z99" s="377"/>
      <c r="AA99" s="360"/>
      <c r="AB99" s="360"/>
      <c r="AC99" s="360"/>
      <c r="AD99" s="360"/>
      <c r="AE99" s="377"/>
      <c r="AF99" s="377"/>
      <c r="AG99" s="377"/>
      <c r="AH99" s="377"/>
      <c r="AI99" s="360"/>
      <c r="AJ99" s="360"/>
      <c r="AK99" s="360"/>
      <c r="AL99" s="360"/>
      <c r="AM99" s="360"/>
      <c r="AN99" s="360"/>
      <c r="AO99" s="361"/>
      <c r="AP99" s="361"/>
      <c r="AQ99" s="361"/>
      <c r="AR99" s="362"/>
      <c r="AS99" s="362"/>
      <c r="AT99" s="362"/>
      <c r="AU99" s="363"/>
      <c r="AV99" s="363"/>
      <c r="AW99" s="363"/>
      <c r="AX99" s="364"/>
      <c r="AY99" s="364"/>
      <c r="AZ99" s="45"/>
      <c r="BA99" s="46"/>
      <c r="BB99" s="45"/>
      <c r="BC99" s="46"/>
      <c r="BD99" s="45"/>
      <c r="BE99" s="46"/>
      <c r="BF99" s="45"/>
      <c r="BG99" s="46"/>
      <c r="BH99" s="45"/>
      <c r="BI99" s="43"/>
      <c r="BJ99" s="44"/>
      <c r="BK99" s="43"/>
      <c r="BL99" s="44"/>
      <c r="BM99" s="43"/>
      <c r="BN99" s="44"/>
      <c r="BO99" s="43"/>
      <c r="BP99" s="44"/>
      <c r="BQ99" s="43"/>
      <c r="BR99" s="359"/>
      <c r="BS99" s="359"/>
      <c r="BT99" s="359"/>
      <c r="BU99" s="359"/>
      <c r="BV99" s="359"/>
      <c r="BW99" s="359"/>
      <c r="BX99" s="359"/>
      <c r="BY99" s="359"/>
      <c r="BZ99" s="359"/>
      <c r="CA99" s="359"/>
      <c r="CB99" s="359"/>
      <c r="CC99" s="359"/>
      <c r="CD99" s="359"/>
      <c r="CE99" s="359"/>
    </row>
    <row r="100" spans="1:83" ht="35.1" customHeight="1" x14ac:dyDescent="0.25">
      <c r="A100" s="27">
        <f t="shared" si="3"/>
        <v>89</v>
      </c>
      <c r="B100" s="375"/>
      <c r="C100" s="375"/>
      <c r="D100" s="376"/>
      <c r="E100" s="376"/>
      <c r="F100" s="376"/>
      <c r="G100" s="376"/>
      <c r="H100" s="376"/>
      <c r="I100" s="360"/>
      <c r="J100" s="360"/>
      <c r="K100" s="360"/>
      <c r="L100" s="360"/>
      <c r="M100" s="360"/>
      <c r="N100" s="360"/>
      <c r="O100" s="360"/>
      <c r="P100" s="360"/>
      <c r="Q100" s="377"/>
      <c r="R100" s="377"/>
      <c r="S100" s="377"/>
      <c r="T100" s="377"/>
      <c r="U100" s="377"/>
      <c r="V100" s="377"/>
      <c r="W100" s="377"/>
      <c r="X100" s="377"/>
      <c r="Y100" s="377"/>
      <c r="Z100" s="377"/>
      <c r="AA100" s="360"/>
      <c r="AB100" s="360"/>
      <c r="AC100" s="360"/>
      <c r="AD100" s="360"/>
      <c r="AE100" s="377"/>
      <c r="AF100" s="377"/>
      <c r="AG100" s="377"/>
      <c r="AH100" s="377"/>
      <c r="AI100" s="360"/>
      <c r="AJ100" s="360"/>
      <c r="AK100" s="360"/>
      <c r="AL100" s="360"/>
      <c r="AM100" s="360"/>
      <c r="AN100" s="360"/>
      <c r="AO100" s="361"/>
      <c r="AP100" s="361"/>
      <c r="AQ100" s="361"/>
      <c r="AR100" s="362"/>
      <c r="AS100" s="362"/>
      <c r="AT100" s="362"/>
      <c r="AU100" s="363"/>
      <c r="AV100" s="363"/>
      <c r="AW100" s="363"/>
      <c r="AX100" s="364"/>
      <c r="AY100" s="364"/>
      <c r="AZ100" s="45"/>
      <c r="BA100" s="46"/>
      <c r="BB100" s="45"/>
      <c r="BC100" s="46"/>
      <c r="BD100" s="45"/>
      <c r="BE100" s="46"/>
      <c r="BF100" s="45"/>
      <c r="BG100" s="46"/>
      <c r="BH100" s="45"/>
      <c r="BI100" s="43"/>
      <c r="BJ100" s="44"/>
      <c r="BK100" s="43"/>
      <c r="BL100" s="44"/>
      <c r="BM100" s="43"/>
      <c r="BN100" s="44"/>
      <c r="BO100" s="43"/>
      <c r="BP100" s="44"/>
      <c r="BQ100" s="43"/>
      <c r="BR100" s="359"/>
      <c r="BS100" s="359"/>
      <c r="BT100" s="359"/>
      <c r="BU100" s="359"/>
      <c r="BV100" s="359"/>
      <c r="BW100" s="359"/>
      <c r="BX100" s="359"/>
      <c r="BY100" s="359"/>
      <c r="BZ100" s="359"/>
      <c r="CA100" s="359"/>
      <c r="CB100" s="359"/>
      <c r="CC100" s="359"/>
      <c r="CD100" s="359"/>
      <c r="CE100" s="359"/>
    </row>
    <row r="101" spans="1:83" ht="35.1" customHeight="1" x14ac:dyDescent="0.25">
      <c r="A101" s="27">
        <f t="shared" si="3"/>
        <v>90</v>
      </c>
      <c r="B101" s="375"/>
      <c r="C101" s="375"/>
      <c r="D101" s="376"/>
      <c r="E101" s="376"/>
      <c r="F101" s="376"/>
      <c r="G101" s="376"/>
      <c r="H101" s="376"/>
      <c r="I101" s="360"/>
      <c r="J101" s="360"/>
      <c r="K101" s="360"/>
      <c r="L101" s="360"/>
      <c r="M101" s="360"/>
      <c r="N101" s="360"/>
      <c r="O101" s="360"/>
      <c r="P101" s="360"/>
      <c r="Q101" s="377"/>
      <c r="R101" s="377"/>
      <c r="S101" s="377"/>
      <c r="T101" s="377"/>
      <c r="U101" s="377"/>
      <c r="V101" s="377"/>
      <c r="W101" s="377"/>
      <c r="X101" s="377"/>
      <c r="Y101" s="377"/>
      <c r="Z101" s="377"/>
      <c r="AA101" s="360"/>
      <c r="AB101" s="360"/>
      <c r="AC101" s="360"/>
      <c r="AD101" s="360"/>
      <c r="AE101" s="377"/>
      <c r="AF101" s="377"/>
      <c r="AG101" s="377"/>
      <c r="AH101" s="377"/>
      <c r="AI101" s="360"/>
      <c r="AJ101" s="360"/>
      <c r="AK101" s="360"/>
      <c r="AL101" s="360"/>
      <c r="AM101" s="360"/>
      <c r="AN101" s="360"/>
      <c r="AO101" s="361"/>
      <c r="AP101" s="361"/>
      <c r="AQ101" s="361"/>
      <c r="AR101" s="362"/>
      <c r="AS101" s="362"/>
      <c r="AT101" s="362"/>
      <c r="AU101" s="363"/>
      <c r="AV101" s="363"/>
      <c r="AW101" s="363"/>
      <c r="AX101" s="364"/>
      <c r="AY101" s="364"/>
      <c r="AZ101" s="45"/>
      <c r="BA101" s="46"/>
      <c r="BB101" s="45"/>
      <c r="BC101" s="46"/>
      <c r="BD101" s="45"/>
      <c r="BE101" s="46"/>
      <c r="BF101" s="45"/>
      <c r="BG101" s="46"/>
      <c r="BH101" s="45"/>
      <c r="BI101" s="43"/>
      <c r="BJ101" s="44"/>
      <c r="BK101" s="43"/>
      <c r="BL101" s="44"/>
      <c r="BM101" s="43"/>
      <c r="BN101" s="44"/>
      <c r="BO101" s="43"/>
      <c r="BP101" s="44"/>
      <c r="BQ101" s="43"/>
      <c r="BR101" s="359"/>
      <c r="BS101" s="359"/>
      <c r="BT101" s="359"/>
      <c r="BU101" s="359"/>
      <c r="BV101" s="359"/>
      <c r="BW101" s="359"/>
      <c r="BX101" s="359"/>
      <c r="BY101" s="359"/>
      <c r="BZ101" s="359"/>
      <c r="CA101" s="359"/>
      <c r="CB101" s="359"/>
      <c r="CC101" s="359"/>
      <c r="CD101" s="359"/>
      <c r="CE101" s="359"/>
    </row>
    <row r="102" spans="1:83" ht="35.1" customHeight="1" x14ac:dyDescent="0.25">
      <c r="A102" s="27">
        <f>ROW(A91)</f>
        <v>91</v>
      </c>
      <c r="B102" s="375"/>
      <c r="C102" s="375"/>
      <c r="D102" s="376"/>
      <c r="E102" s="376"/>
      <c r="F102" s="376"/>
      <c r="G102" s="376"/>
      <c r="H102" s="376"/>
      <c r="I102" s="360"/>
      <c r="J102" s="360"/>
      <c r="K102" s="360"/>
      <c r="L102" s="360"/>
      <c r="M102" s="360"/>
      <c r="N102" s="360"/>
      <c r="O102" s="360"/>
      <c r="P102" s="360"/>
      <c r="Q102" s="377"/>
      <c r="R102" s="377"/>
      <c r="S102" s="377"/>
      <c r="T102" s="377"/>
      <c r="U102" s="377"/>
      <c r="V102" s="377"/>
      <c r="W102" s="377"/>
      <c r="X102" s="377"/>
      <c r="Y102" s="377"/>
      <c r="Z102" s="377"/>
      <c r="AA102" s="360"/>
      <c r="AB102" s="360"/>
      <c r="AC102" s="360"/>
      <c r="AD102" s="360"/>
      <c r="AE102" s="377"/>
      <c r="AF102" s="377"/>
      <c r="AG102" s="377"/>
      <c r="AH102" s="377"/>
      <c r="AI102" s="360"/>
      <c r="AJ102" s="360"/>
      <c r="AK102" s="360"/>
      <c r="AL102" s="360"/>
      <c r="AM102" s="360"/>
      <c r="AN102" s="360"/>
      <c r="AO102" s="361"/>
      <c r="AP102" s="361"/>
      <c r="AQ102" s="361"/>
      <c r="AR102" s="362"/>
      <c r="AS102" s="362"/>
      <c r="AT102" s="362"/>
      <c r="AU102" s="363"/>
      <c r="AV102" s="363"/>
      <c r="AW102" s="363"/>
      <c r="AX102" s="364"/>
      <c r="AY102" s="364"/>
      <c r="AZ102" s="45"/>
      <c r="BA102" s="46"/>
      <c r="BB102" s="45"/>
      <c r="BC102" s="46"/>
      <c r="BD102" s="45"/>
      <c r="BE102" s="46"/>
      <c r="BF102" s="45"/>
      <c r="BG102" s="46"/>
      <c r="BH102" s="45"/>
      <c r="BI102" s="43"/>
      <c r="BJ102" s="44"/>
      <c r="BK102" s="43"/>
      <c r="BL102" s="44"/>
      <c r="BM102" s="43"/>
      <c r="BN102" s="44"/>
      <c r="BO102" s="43"/>
      <c r="BP102" s="44"/>
      <c r="BQ102" s="43"/>
      <c r="BR102" s="359"/>
      <c r="BS102" s="359"/>
      <c r="BT102" s="359"/>
      <c r="BU102" s="359"/>
      <c r="BV102" s="359"/>
      <c r="BW102" s="359"/>
      <c r="BX102" s="359"/>
      <c r="BY102" s="359"/>
      <c r="BZ102" s="359"/>
      <c r="CA102" s="359"/>
      <c r="CB102" s="359"/>
      <c r="CC102" s="359"/>
      <c r="CD102" s="359"/>
      <c r="CE102" s="359"/>
    </row>
    <row r="103" spans="1:83" ht="35.1" customHeight="1" x14ac:dyDescent="0.25">
      <c r="A103" s="27">
        <f t="shared" ref="A103:A111" si="4">ROW(A92)</f>
        <v>92</v>
      </c>
      <c r="B103" s="375"/>
      <c r="C103" s="375"/>
      <c r="D103" s="376"/>
      <c r="E103" s="376"/>
      <c r="F103" s="376"/>
      <c r="G103" s="376"/>
      <c r="H103" s="376"/>
      <c r="I103" s="360"/>
      <c r="J103" s="360"/>
      <c r="K103" s="360"/>
      <c r="L103" s="360"/>
      <c r="M103" s="360"/>
      <c r="N103" s="360"/>
      <c r="O103" s="360"/>
      <c r="P103" s="360"/>
      <c r="Q103" s="377"/>
      <c r="R103" s="377"/>
      <c r="S103" s="377"/>
      <c r="T103" s="377"/>
      <c r="U103" s="377"/>
      <c r="V103" s="377"/>
      <c r="W103" s="377"/>
      <c r="X103" s="377"/>
      <c r="Y103" s="377"/>
      <c r="Z103" s="377"/>
      <c r="AA103" s="360"/>
      <c r="AB103" s="360"/>
      <c r="AC103" s="360"/>
      <c r="AD103" s="360"/>
      <c r="AE103" s="377"/>
      <c r="AF103" s="377"/>
      <c r="AG103" s="377"/>
      <c r="AH103" s="377"/>
      <c r="AI103" s="360"/>
      <c r="AJ103" s="360"/>
      <c r="AK103" s="360"/>
      <c r="AL103" s="360"/>
      <c r="AM103" s="360"/>
      <c r="AN103" s="360"/>
      <c r="AO103" s="361"/>
      <c r="AP103" s="361"/>
      <c r="AQ103" s="361"/>
      <c r="AR103" s="362"/>
      <c r="AS103" s="362"/>
      <c r="AT103" s="362"/>
      <c r="AU103" s="363"/>
      <c r="AV103" s="363"/>
      <c r="AW103" s="363"/>
      <c r="AX103" s="364"/>
      <c r="AY103" s="364"/>
      <c r="AZ103" s="45"/>
      <c r="BA103" s="46"/>
      <c r="BB103" s="45"/>
      <c r="BC103" s="46"/>
      <c r="BD103" s="45"/>
      <c r="BE103" s="46"/>
      <c r="BF103" s="45"/>
      <c r="BG103" s="46"/>
      <c r="BH103" s="45"/>
      <c r="BI103" s="43"/>
      <c r="BJ103" s="44"/>
      <c r="BK103" s="43"/>
      <c r="BL103" s="44"/>
      <c r="BM103" s="43"/>
      <c r="BN103" s="44"/>
      <c r="BO103" s="43"/>
      <c r="BP103" s="44"/>
      <c r="BQ103" s="43"/>
      <c r="BR103" s="359"/>
      <c r="BS103" s="359"/>
      <c r="BT103" s="359"/>
      <c r="BU103" s="359"/>
      <c r="BV103" s="359"/>
      <c r="BW103" s="359"/>
      <c r="BX103" s="359"/>
      <c r="BY103" s="359"/>
      <c r="BZ103" s="359"/>
      <c r="CA103" s="359"/>
      <c r="CB103" s="359"/>
      <c r="CC103" s="359"/>
      <c r="CD103" s="359"/>
      <c r="CE103" s="359"/>
    </row>
    <row r="104" spans="1:83" ht="35.1" customHeight="1" x14ac:dyDescent="0.25">
      <c r="A104" s="27">
        <f t="shared" si="4"/>
        <v>93</v>
      </c>
      <c r="B104" s="375"/>
      <c r="C104" s="375"/>
      <c r="D104" s="376"/>
      <c r="E104" s="376"/>
      <c r="F104" s="376"/>
      <c r="G104" s="376"/>
      <c r="H104" s="376"/>
      <c r="I104" s="360"/>
      <c r="J104" s="360"/>
      <c r="K104" s="360"/>
      <c r="L104" s="360"/>
      <c r="M104" s="360"/>
      <c r="N104" s="360"/>
      <c r="O104" s="360"/>
      <c r="P104" s="360"/>
      <c r="Q104" s="377"/>
      <c r="R104" s="377"/>
      <c r="S104" s="377"/>
      <c r="T104" s="377"/>
      <c r="U104" s="377"/>
      <c r="V104" s="377"/>
      <c r="W104" s="377"/>
      <c r="X104" s="377"/>
      <c r="Y104" s="377"/>
      <c r="Z104" s="377"/>
      <c r="AA104" s="360"/>
      <c r="AB104" s="360"/>
      <c r="AC104" s="360"/>
      <c r="AD104" s="360"/>
      <c r="AE104" s="377"/>
      <c r="AF104" s="377"/>
      <c r="AG104" s="377"/>
      <c r="AH104" s="377"/>
      <c r="AI104" s="360"/>
      <c r="AJ104" s="360"/>
      <c r="AK104" s="360"/>
      <c r="AL104" s="360"/>
      <c r="AM104" s="360"/>
      <c r="AN104" s="360"/>
      <c r="AO104" s="361"/>
      <c r="AP104" s="361"/>
      <c r="AQ104" s="361"/>
      <c r="AR104" s="362"/>
      <c r="AS104" s="362"/>
      <c r="AT104" s="362"/>
      <c r="AU104" s="363"/>
      <c r="AV104" s="363"/>
      <c r="AW104" s="363"/>
      <c r="AX104" s="364"/>
      <c r="AY104" s="364"/>
      <c r="AZ104" s="45"/>
      <c r="BA104" s="46"/>
      <c r="BB104" s="45"/>
      <c r="BC104" s="46"/>
      <c r="BD104" s="45"/>
      <c r="BE104" s="46"/>
      <c r="BF104" s="45"/>
      <c r="BG104" s="46"/>
      <c r="BH104" s="45"/>
      <c r="BI104" s="43"/>
      <c r="BJ104" s="44"/>
      <c r="BK104" s="43"/>
      <c r="BL104" s="44"/>
      <c r="BM104" s="43"/>
      <c r="BN104" s="44"/>
      <c r="BO104" s="43"/>
      <c r="BP104" s="44"/>
      <c r="BQ104" s="43"/>
      <c r="BR104" s="359"/>
      <c r="BS104" s="359"/>
      <c r="BT104" s="359"/>
      <c r="BU104" s="359"/>
      <c r="BV104" s="359"/>
      <c r="BW104" s="359"/>
      <c r="BX104" s="359"/>
      <c r="BY104" s="359"/>
      <c r="BZ104" s="359"/>
      <c r="CA104" s="359"/>
      <c r="CB104" s="359"/>
      <c r="CC104" s="359"/>
      <c r="CD104" s="359"/>
      <c r="CE104" s="359"/>
    </row>
    <row r="105" spans="1:83" ht="35.1" customHeight="1" x14ac:dyDescent="0.25">
      <c r="A105" s="27">
        <f t="shared" si="4"/>
        <v>94</v>
      </c>
      <c r="B105" s="375"/>
      <c r="C105" s="375"/>
      <c r="D105" s="376"/>
      <c r="E105" s="376"/>
      <c r="F105" s="376"/>
      <c r="G105" s="376"/>
      <c r="H105" s="376"/>
      <c r="I105" s="360"/>
      <c r="J105" s="360"/>
      <c r="K105" s="360"/>
      <c r="L105" s="360"/>
      <c r="M105" s="360"/>
      <c r="N105" s="360"/>
      <c r="O105" s="360"/>
      <c r="P105" s="360"/>
      <c r="Q105" s="377"/>
      <c r="R105" s="377"/>
      <c r="S105" s="377"/>
      <c r="T105" s="377"/>
      <c r="U105" s="377"/>
      <c r="V105" s="377"/>
      <c r="W105" s="377"/>
      <c r="X105" s="377"/>
      <c r="Y105" s="377"/>
      <c r="Z105" s="377"/>
      <c r="AA105" s="360"/>
      <c r="AB105" s="360"/>
      <c r="AC105" s="360"/>
      <c r="AD105" s="360"/>
      <c r="AE105" s="377"/>
      <c r="AF105" s="377"/>
      <c r="AG105" s="377"/>
      <c r="AH105" s="377"/>
      <c r="AI105" s="360"/>
      <c r="AJ105" s="360"/>
      <c r="AK105" s="360"/>
      <c r="AL105" s="360"/>
      <c r="AM105" s="360"/>
      <c r="AN105" s="360"/>
      <c r="AO105" s="361"/>
      <c r="AP105" s="361"/>
      <c r="AQ105" s="361"/>
      <c r="AR105" s="362"/>
      <c r="AS105" s="362"/>
      <c r="AT105" s="362"/>
      <c r="AU105" s="363"/>
      <c r="AV105" s="363"/>
      <c r="AW105" s="363"/>
      <c r="AX105" s="364"/>
      <c r="AY105" s="364"/>
      <c r="AZ105" s="45"/>
      <c r="BA105" s="46"/>
      <c r="BB105" s="45"/>
      <c r="BC105" s="46"/>
      <c r="BD105" s="45"/>
      <c r="BE105" s="46"/>
      <c r="BF105" s="45"/>
      <c r="BG105" s="46"/>
      <c r="BH105" s="45"/>
      <c r="BI105" s="43"/>
      <c r="BJ105" s="44"/>
      <c r="BK105" s="43"/>
      <c r="BL105" s="44"/>
      <c r="BM105" s="43"/>
      <c r="BN105" s="44"/>
      <c r="BO105" s="43"/>
      <c r="BP105" s="44"/>
      <c r="BQ105" s="43"/>
      <c r="BR105" s="359"/>
      <c r="BS105" s="359"/>
      <c r="BT105" s="359"/>
      <c r="BU105" s="359"/>
      <c r="BV105" s="359"/>
      <c r="BW105" s="359"/>
      <c r="BX105" s="359"/>
      <c r="BY105" s="359"/>
      <c r="BZ105" s="359"/>
      <c r="CA105" s="359"/>
      <c r="CB105" s="359"/>
      <c r="CC105" s="359"/>
      <c r="CD105" s="359"/>
      <c r="CE105" s="359"/>
    </row>
    <row r="106" spans="1:83" ht="35.1" customHeight="1" x14ac:dyDescent="0.25">
      <c r="A106" s="27">
        <f t="shared" si="4"/>
        <v>95</v>
      </c>
      <c r="B106" s="375"/>
      <c r="C106" s="375"/>
      <c r="D106" s="376"/>
      <c r="E106" s="376"/>
      <c r="F106" s="376"/>
      <c r="G106" s="376"/>
      <c r="H106" s="376"/>
      <c r="I106" s="360"/>
      <c r="J106" s="360"/>
      <c r="K106" s="360"/>
      <c r="L106" s="360"/>
      <c r="M106" s="360"/>
      <c r="N106" s="360"/>
      <c r="O106" s="360"/>
      <c r="P106" s="360"/>
      <c r="Q106" s="377"/>
      <c r="R106" s="377"/>
      <c r="S106" s="377"/>
      <c r="T106" s="377"/>
      <c r="U106" s="377"/>
      <c r="V106" s="377"/>
      <c r="W106" s="377"/>
      <c r="X106" s="377"/>
      <c r="Y106" s="377"/>
      <c r="Z106" s="377"/>
      <c r="AA106" s="360"/>
      <c r="AB106" s="360"/>
      <c r="AC106" s="360"/>
      <c r="AD106" s="360"/>
      <c r="AE106" s="377"/>
      <c r="AF106" s="377"/>
      <c r="AG106" s="377"/>
      <c r="AH106" s="377"/>
      <c r="AI106" s="360"/>
      <c r="AJ106" s="360"/>
      <c r="AK106" s="360"/>
      <c r="AL106" s="360"/>
      <c r="AM106" s="360"/>
      <c r="AN106" s="360"/>
      <c r="AO106" s="361"/>
      <c r="AP106" s="361"/>
      <c r="AQ106" s="361"/>
      <c r="AR106" s="362"/>
      <c r="AS106" s="362"/>
      <c r="AT106" s="362"/>
      <c r="AU106" s="363"/>
      <c r="AV106" s="363"/>
      <c r="AW106" s="363"/>
      <c r="AX106" s="364"/>
      <c r="AY106" s="364"/>
      <c r="AZ106" s="45"/>
      <c r="BA106" s="46"/>
      <c r="BB106" s="45"/>
      <c r="BC106" s="46"/>
      <c r="BD106" s="45"/>
      <c r="BE106" s="46"/>
      <c r="BF106" s="45"/>
      <c r="BG106" s="46"/>
      <c r="BH106" s="45"/>
      <c r="BI106" s="43"/>
      <c r="BJ106" s="44"/>
      <c r="BK106" s="43"/>
      <c r="BL106" s="44"/>
      <c r="BM106" s="43"/>
      <c r="BN106" s="44"/>
      <c r="BO106" s="43"/>
      <c r="BP106" s="44"/>
      <c r="BQ106" s="43"/>
      <c r="BR106" s="359"/>
      <c r="BS106" s="359"/>
      <c r="BT106" s="359"/>
      <c r="BU106" s="359"/>
      <c r="BV106" s="359"/>
      <c r="BW106" s="359"/>
      <c r="BX106" s="359"/>
      <c r="BY106" s="359"/>
      <c r="BZ106" s="359"/>
      <c r="CA106" s="359"/>
      <c r="CB106" s="359"/>
      <c r="CC106" s="359"/>
      <c r="CD106" s="359"/>
      <c r="CE106" s="359"/>
    </row>
    <row r="107" spans="1:83" ht="35.1" customHeight="1" x14ac:dyDescent="0.25">
      <c r="A107" s="27">
        <f t="shared" si="4"/>
        <v>96</v>
      </c>
      <c r="B107" s="375"/>
      <c r="C107" s="375"/>
      <c r="D107" s="376"/>
      <c r="E107" s="376"/>
      <c r="F107" s="376"/>
      <c r="G107" s="376"/>
      <c r="H107" s="376"/>
      <c r="I107" s="360"/>
      <c r="J107" s="360"/>
      <c r="K107" s="360"/>
      <c r="L107" s="360"/>
      <c r="M107" s="360"/>
      <c r="N107" s="360"/>
      <c r="O107" s="360"/>
      <c r="P107" s="360"/>
      <c r="Q107" s="377"/>
      <c r="R107" s="377"/>
      <c r="S107" s="377"/>
      <c r="T107" s="377"/>
      <c r="U107" s="377"/>
      <c r="V107" s="377"/>
      <c r="W107" s="377"/>
      <c r="X107" s="377"/>
      <c r="Y107" s="377"/>
      <c r="Z107" s="377"/>
      <c r="AA107" s="360"/>
      <c r="AB107" s="360"/>
      <c r="AC107" s="360"/>
      <c r="AD107" s="360"/>
      <c r="AE107" s="377"/>
      <c r="AF107" s="377"/>
      <c r="AG107" s="377"/>
      <c r="AH107" s="377"/>
      <c r="AI107" s="360"/>
      <c r="AJ107" s="360"/>
      <c r="AK107" s="360"/>
      <c r="AL107" s="360"/>
      <c r="AM107" s="360"/>
      <c r="AN107" s="360"/>
      <c r="AO107" s="361"/>
      <c r="AP107" s="361"/>
      <c r="AQ107" s="361"/>
      <c r="AR107" s="362"/>
      <c r="AS107" s="362"/>
      <c r="AT107" s="362"/>
      <c r="AU107" s="363"/>
      <c r="AV107" s="363"/>
      <c r="AW107" s="363"/>
      <c r="AX107" s="364"/>
      <c r="AY107" s="364"/>
      <c r="AZ107" s="45"/>
      <c r="BA107" s="46"/>
      <c r="BB107" s="45"/>
      <c r="BC107" s="46"/>
      <c r="BD107" s="45"/>
      <c r="BE107" s="46"/>
      <c r="BF107" s="45"/>
      <c r="BG107" s="46"/>
      <c r="BH107" s="45"/>
      <c r="BI107" s="43"/>
      <c r="BJ107" s="44"/>
      <c r="BK107" s="43"/>
      <c r="BL107" s="44"/>
      <c r="BM107" s="43"/>
      <c r="BN107" s="44"/>
      <c r="BO107" s="43"/>
      <c r="BP107" s="44"/>
      <c r="BQ107" s="43"/>
      <c r="BR107" s="359"/>
      <c r="BS107" s="359"/>
      <c r="BT107" s="359"/>
      <c r="BU107" s="359"/>
      <c r="BV107" s="359"/>
      <c r="BW107" s="359"/>
      <c r="BX107" s="359"/>
      <c r="BY107" s="359"/>
      <c r="BZ107" s="359"/>
      <c r="CA107" s="359"/>
      <c r="CB107" s="359"/>
      <c r="CC107" s="359"/>
      <c r="CD107" s="359"/>
      <c r="CE107" s="359"/>
    </row>
    <row r="108" spans="1:83" ht="35.1" customHeight="1" x14ac:dyDescent="0.25">
      <c r="A108" s="27">
        <f t="shared" si="4"/>
        <v>97</v>
      </c>
      <c r="B108" s="375"/>
      <c r="C108" s="375"/>
      <c r="D108" s="376"/>
      <c r="E108" s="376"/>
      <c r="F108" s="376"/>
      <c r="G108" s="376"/>
      <c r="H108" s="376"/>
      <c r="I108" s="360"/>
      <c r="J108" s="360"/>
      <c r="K108" s="360"/>
      <c r="L108" s="360"/>
      <c r="M108" s="360"/>
      <c r="N108" s="360"/>
      <c r="O108" s="360"/>
      <c r="P108" s="360"/>
      <c r="Q108" s="377"/>
      <c r="R108" s="377"/>
      <c r="S108" s="377"/>
      <c r="T108" s="377"/>
      <c r="U108" s="377"/>
      <c r="V108" s="377"/>
      <c r="W108" s="377"/>
      <c r="X108" s="377"/>
      <c r="Y108" s="377"/>
      <c r="Z108" s="377"/>
      <c r="AA108" s="360"/>
      <c r="AB108" s="360"/>
      <c r="AC108" s="360"/>
      <c r="AD108" s="360"/>
      <c r="AE108" s="377"/>
      <c r="AF108" s="377"/>
      <c r="AG108" s="377"/>
      <c r="AH108" s="377"/>
      <c r="AI108" s="360"/>
      <c r="AJ108" s="360"/>
      <c r="AK108" s="360"/>
      <c r="AL108" s="360"/>
      <c r="AM108" s="360"/>
      <c r="AN108" s="360"/>
      <c r="AO108" s="361"/>
      <c r="AP108" s="361"/>
      <c r="AQ108" s="361"/>
      <c r="AR108" s="362"/>
      <c r="AS108" s="362"/>
      <c r="AT108" s="362"/>
      <c r="AU108" s="363"/>
      <c r="AV108" s="363"/>
      <c r="AW108" s="363"/>
      <c r="AX108" s="364"/>
      <c r="AY108" s="364"/>
      <c r="AZ108" s="45"/>
      <c r="BA108" s="46"/>
      <c r="BB108" s="45"/>
      <c r="BC108" s="46"/>
      <c r="BD108" s="45"/>
      <c r="BE108" s="46"/>
      <c r="BF108" s="45"/>
      <c r="BG108" s="46"/>
      <c r="BH108" s="45"/>
      <c r="BI108" s="43"/>
      <c r="BJ108" s="44"/>
      <c r="BK108" s="43"/>
      <c r="BL108" s="44"/>
      <c r="BM108" s="43"/>
      <c r="BN108" s="44"/>
      <c r="BO108" s="43"/>
      <c r="BP108" s="44"/>
      <c r="BQ108" s="43"/>
      <c r="BR108" s="359"/>
      <c r="BS108" s="359"/>
      <c r="BT108" s="359"/>
      <c r="BU108" s="359"/>
      <c r="BV108" s="359"/>
      <c r="BW108" s="359"/>
      <c r="BX108" s="359"/>
      <c r="BY108" s="359"/>
      <c r="BZ108" s="359"/>
      <c r="CA108" s="359"/>
      <c r="CB108" s="359"/>
      <c r="CC108" s="359"/>
      <c r="CD108" s="359"/>
      <c r="CE108" s="359"/>
    </row>
    <row r="109" spans="1:83" ht="35.1" customHeight="1" x14ac:dyDescent="0.25">
      <c r="A109" s="27">
        <f t="shared" si="4"/>
        <v>98</v>
      </c>
      <c r="B109" s="375"/>
      <c r="C109" s="375"/>
      <c r="D109" s="376"/>
      <c r="E109" s="376"/>
      <c r="F109" s="376"/>
      <c r="G109" s="376"/>
      <c r="H109" s="376"/>
      <c r="I109" s="360"/>
      <c r="J109" s="360"/>
      <c r="K109" s="360"/>
      <c r="L109" s="360"/>
      <c r="M109" s="360"/>
      <c r="N109" s="360"/>
      <c r="O109" s="360"/>
      <c r="P109" s="360"/>
      <c r="Q109" s="377"/>
      <c r="R109" s="377"/>
      <c r="S109" s="377"/>
      <c r="T109" s="377"/>
      <c r="U109" s="377"/>
      <c r="V109" s="377"/>
      <c r="W109" s="377"/>
      <c r="X109" s="377"/>
      <c r="Y109" s="377"/>
      <c r="Z109" s="377"/>
      <c r="AA109" s="360"/>
      <c r="AB109" s="360"/>
      <c r="AC109" s="360"/>
      <c r="AD109" s="360"/>
      <c r="AE109" s="377"/>
      <c r="AF109" s="377"/>
      <c r="AG109" s="377"/>
      <c r="AH109" s="377"/>
      <c r="AI109" s="360"/>
      <c r="AJ109" s="360"/>
      <c r="AK109" s="360"/>
      <c r="AL109" s="360"/>
      <c r="AM109" s="360"/>
      <c r="AN109" s="360"/>
      <c r="AO109" s="361"/>
      <c r="AP109" s="361"/>
      <c r="AQ109" s="361"/>
      <c r="AR109" s="362"/>
      <c r="AS109" s="362"/>
      <c r="AT109" s="362"/>
      <c r="AU109" s="363"/>
      <c r="AV109" s="363"/>
      <c r="AW109" s="363"/>
      <c r="AX109" s="364"/>
      <c r="AY109" s="364"/>
      <c r="AZ109" s="45"/>
      <c r="BA109" s="46"/>
      <c r="BB109" s="45"/>
      <c r="BC109" s="46"/>
      <c r="BD109" s="45"/>
      <c r="BE109" s="46"/>
      <c r="BF109" s="45"/>
      <c r="BG109" s="46"/>
      <c r="BH109" s="45"/>
      <c r="BI109" s="43"/>
      <c r="BJ109" s="44"/>
      <c r="BK109" s="43"/>
      <c r="BL109" s="44"/>
      <c r="BM109" s="43"/>
      <c r="BN109" s="44"/>
      <c r="BO109" s="43"/>
      <c r="BP109" s="44"/>
      <c r="BQ109" s="43"/>
      <c r="BR109" s="359"/>
      <c r="BS109" s="359"/>
      <c r="BT109" s="359"/>
      <c r="BU109" s="359"/>
      <c r="BV109" s="359"/>
      <c r="BW109" s="359"/>
      <c r="BX109" s="359"/>
      <c r="BY109" s="359"/>
      <c r="BZ109" s="359"/>
      <c r="CA109" s="359"/>
      <c r="CB109" s="359"/>
      <c r="CC109" s="359"/>
      <c r="CD109" s="359"/>
      <c r="CE109" s="359"/>
    </row>
    <row r="110" spans="1:83" ht="35.1" customHeight="1" x14ac:dyDescent="0.25">
      <c r="A110" s="27">
        <f t="shared" si="4"/>
        <v>99</v>
      </c>
      <c r="B110" s="375"/>
      <c r="C110" s="375"/>
      <c r="D110" s="376"/>
      <c r="E110" s="376"/>
      <c r="F110" s="376"/>
      <c r="G110" s="376"/>
      <c r="H110" s="376"/>
      <c r="I110" s="360"/>
      <c r="J110" s="360"/>
      <c r="K110" s="360"/>
      <c r="L110" s="360"/>
      <c r="M110" s="360"/>
      <c r="N110" s="360"/>
      <c r="O110" s="360"/>
      <c r="P110" s="360"/>
      <c r="Q110" s="377"/>
      <c r="R110" s="377"/>
      <c r="S110" s="377"/>
      <c r="T110" s="377"/>
      <c r="U110" s="377"/>
      <c r="V110" s="377"/>
      <c r="W110" s="377"/>
      <c r="X110" s="377"/>
      <c r="Y110" s="377"/>
      <c r="Z110" s="377"/>
      <c r="AA110" s="360"/>
      <c r="AB110" s="360"/>
      <c r="AC110" s="360"/>
      <c r="AD110" s="360"/>
      <c r="AE110" s="377"/>
      <c r="AF110" s="377"/>
      <c r="AG110" s="377"/>
      <c r="AH110" s="377"/>
      <c r="AI110" s="360"/>
      <c r="AJ110" s="360"/>
      <c r="AK110" s="360"/>
      <c r="AL110" s="360"/>
      <c r="AM110" s="360"/>
      <c r="AN110" s="360"/>
      <c r="AO110" s="361"/>
      <c r="AP110" s="361"/>
      <c r="AQ110" s="361"/>
      <c r="AR110" s="362"/>
      <c r="AS110" s="362"/>
      <c r="AT110" s="362"/>
      <c r="AU110" s="363"/>
      <c r="AV110" s="363"/>
      <c r="AW110" s="363"/>
      <c r="AX110" s="364"/>
      <c r="AY110" s="364"/>
      <c r="AZ110" s="45"/>
      <c r="BA110" s="46"/>
      <c r="BB110" s="45"/>
      <c r="BC110" s="46"/>
      <c r="BD110" s="45"/>
      <c r="BE110" s="46"/>
      <c r="BF110" s="45"/>
      <c r="BG110" s="46"/>
      <c r="BH110" s="45"/>
      <c r="BI110" s="43"/>
      <c r="BJ110" s="44"/>
      <c r="BK110" s="43"/>
      <c r="BL110" s="44"/>
      <c r="BM110" s="43"/>
      <c r="BN110" s="44"/>
      <c r="BO110" s="43"/>
      <c r="BP110" s="44"/>
      <c r="BQ110" s="43"/>
      <c r="BR110" s="359"/>
      <c r="BS110" s="359"/>
      <c r="BT110" s="359"/>
      <c r="BU110" s="359"/>
      <c r="BV110" s="359"/>
      <c r="BW110" s="359"/>
      <c r="BX110" s="359"/>
      <c r="BY110" s="359"/>
      <c r="BZ110" s="359"/>
      <c r="CA110" s="359"/>
      <c r="CB110" s="359"/>
      <c r="CC110" s="359"/>
      <c r="CD110" s="359"/>
      <c r="CE110" s="359"/>
    </row>
    <row r="111" spans="1:83" ht="35.1" customHeight="1" x14ac:dyDescent="0.25">
      <c r="A111" s="27">
        <f t="shared" si="4"/>
        <v>100</v>
      </c>
      <c r="B111" s="375"/>
      <c r="C111" s="375"/>
      <c r="D111" s="376"/>
      <c r="E111" s="376"/>
      <c r="F111" s="376"/>
      <c r="G111" s="376"/>
      <c r="H111" s="376"/>
      <c r="I111" s="360"/>
      <c r="J111" s="360"/>
      <c r="K111" s="360"/>
      <c r="L111" s="360"/>
      <c r="M111" s="360"/>
      <c r="N111" s="360"/>
      <c r="O111" s="360"/>
      <c r="P111" s="360"/>
      <c r="Q111" s="377"/>
      <c r="R111" s="377"/>
      <c r="S111" s="377"/>
      <c r="T111" s="377"/>
      <c r="U111" s="377"/>
      <c r="V111" s="377"/>
      <c r="W111" s="377"/>
      <c r="X111" s="377"/>
      <c r="Y111" s="377"/>
      <c r="Z111" s="377"/>
      <c r="AA111" s="360"/>
      <c r="AB111" s="360"/>
      <c r="AC111" s="360"/>
      <c r="AD111" s="360"/>
      <c r="AE111" s="377"/>
      <c r="AF111" s="377"/>
      <c r="AG111" s="377"/>
      <c r="AH111" s="377"/>
      <c r="AI111" s="360"/>
      <c r="AJ111" s="360"/>
      <c r="AK111" s="360"/>
      <c r="AL111" s="360"/>
      <c r="AM111" s="360"/>
      <c r="AN111" s="360"/>
      <c r="AO111" s="361"/>
      <c r="AP111" s="361"/>
      <c r="AQ111" s="361"/>
      <c r="AR111" s="362"/>
      <c r="AS111" s="362"/>
      <c r="AT111" s="362"/>
      <c r="AU111" s="363"/>
      <c r="AV111" s="363"/>
      <c r="AW111" s="363"/>
      <c r="AX111" s="364"/>
      <c r="AY111" s="364"/>
      <c r="AZ111" s="45"/>
      <c r="BA111" s="46"/>
      <c r="BB111" s="45"/>
      <c r="BC111" s="46"/>
      <c r="BD111" s="45"/>
      <c r="BE111" s="46"/>
      <c r="BF111" s="45"/>
      <c r="BG111" s="46"/>
      <c r="BH111" s="45"/>
      <c r="BI111" s="43"/>
      <c r="BJ111" s="44"/>
      <c r="BK111" s="43"/>
      <c r="BL111" s="44"/>
      <c r="BM111" s="43"/>
      <c r="BN111" s="44"/>
      <c r="BO111" s="43"/>
      <c r="BP111" s="44"/>
      <c r="BQ111" s="43"/>
      <c r="BR111" s="359"/>
      <c r="BS111" s="359"/>
      <c r="BT111" s="359"/>
      <c r="BU111" s="359"/>
      <c r="BV111" s="359"/>
      <c r="BW111" s="359"/>
      <c r="BX111" s="359"/>
      <c r="BY111" s="359"/>
      <c r="BZ111" s="359"/>
      <c r="CA111" s="359"/>
      <c r="CB111" s="359"/>
      <c r="CC111" s="359"/>
      <c r="CD111" s="359"/>
      <c r="CE111" s="359"/>
    </row>
    <row r="112" spans="1:83" ht="35.1" customHeight="1" x14ac:dyDescent="0.25">
      <c r="A112" s="27">
        <f>ROW(A101)</f>
        <v>101</v>
      </c>
      <c r="B112" s="375"/>
      <c r="C112" s="375"/>
      <c r="D112" s="376"/>
      <c r="E112" s="376"/>
      <c r="F112" s="376"/>
      <c r="G112" s="376"/>
      <c r="H112" s="376"/>
      <c r="I112" s="360"/>
      <c r="J112" s="360"/>
      <c r="K112" s="360"/>
      <c r="L112" s="360"/>
      <c r="M112" s="360"/>
      <c r="N112" s="360"/>
      <c r="O112" s="360"/>
      <c r="P112" s="360"/>
      <c r="Q112" s="377"/>
      <c r="R112" s="377"/>
      <c r="S112" s="377"/>
      <c r="T112" s="377"/>
      <c r="U112" s="377"/>
      <c r="V112" s="377"/>
      <c r="W112" s="377"/>
      <c r="X112" s="377"/>
      <c r="Y112" s="377"/>
      <c r="Z112" s="377"/>
      <c r="AA112" s="360"/>
      <c r="AB112" s="360"/>
      <c r="AC112" s="360"/>
      <c r="AD112" s="360"/>
      <c r="AE112" s="377"/>
      <c r="AF112" s="377"/>
      <c r="AG112" s="377"/>
      <c r="AH112" s="377"/>
      <c r="AI112" s="360"/>
      <c r="AJ112" s="360"/>
      <c r="AK112" s="360"/>
      <c r="AL112" s="360"/>
      <c r="AM112" s="360"/>
      <c r="AN112" s="360"/>
      <c r="AO112" s="361"/>
      <c r="AP112" s="361"/>
      <c r="AQ112" s="361"/>
      <c r="AR112" s="362"/>
      <c r="AS112" s="362"/>
      <c r="AT112" s="362"/>
      <c r="AU112" s="363"/>
      <c r="AV112" s="363"/>
      <c r="AW112" s="363"/>
      <c r="AX112" s="364"/>
      <c r="AY112" s="364"/>
      <c r="AZ112" s="45"/>
      <c r="BA112" s="46"/>
      <c r="BB112" s="45"/>
      <c r="BC112" s="46"/>
      <c r="BD112" s="45"/>
      <c r="BE112" s="46"/>
      <c r="BF112" s="45"/>
      <c r="BG112" s="46"/>
      <c r="BH112" s="45"/>
      <c r="BI112" s="43"/>
      <c r="BJ112" s="44"/>
      <c r="BK112" s="43"/>
      <c r="BL112" s="44"/>
      <c r="BM112" s="43"/>
      <c r="BN112" s="44"/>
      <c r="BO112" s="43"/>
      <c r="BP112" s="44"/>
      <c r="BQ112" s="43"/>
      <c r="BR112" s="359"/>
      <c r="BS112" s="359"/>
      <c r="BT112" s="359"/>
      <c r="BU112" s="359"/>
      <c r="BV112" s="359"/>
      <c r="BW112" s="359"/>
      <c r="BX112" s="359"/>
      <c r="BY112" s="359"/>
      <c r="BZ112" s="359"/>
      <c r="CA112" s="359"/>
      <c r="CB112" s="359"/>
      <c r="CC112" s="359"/>
      <c r="CD112" s="359"/>
      <c r="CE112" s="359"/>
    </row>
    <row r="113" spans="1:83" ht="35.1" customHeight="1" x14ac:dyDescent="0.25">
      <c r="A113" s="27">
        <f t="shared" ref="A113:A176" si="5">ROW(A102)</f>
        <v>102</v>
      </c>
      <c r="B113" s="375"/>
      <c r="C113" s="375"/>
      <c r="D113" s="376"/>
      <c r="E113" s="376"/>
      <c r="F113" s="376"/>
      <c r="G113" s="376"/>
      <c r="H113" s="376"/>
      <c r="I113" s="360"/>
      <c r="J113" s="360"/>
      <c r="K113" s="360"/>
      <c r="L113" s="360"/>
      <c r="M113" s="360"/>
      <c r="N113" s="360"/>
      <c r="O113" s="360"/>
      <c r="P113" s="360"/>
      <c r="Q113" s="377"/>
      <c r="R113" s="377"/>
      <c r="S113" s="377"/>
      <c r="T113" s="377"/>
      <c r="U113" s="377"/>
      <c r="V113" s="377"/>
      <c r="W113" s="377"/>
      <c r="X113" s="377"/>
      <c r="Y113" s="377"/>
      <c r="Z113" s="377"/>
      <c r="AA113" s="360"/>
      <c r="AB113" s="360"/>
      <c r="AC113" s="360"/>
      <c r="AD113" s="360"/>
      <c r="AE113" s="377"/>
      <c r="AF113" s="377"/>
      <c r="AG113" s="377"/>
      <c r="AH113" s="377"/>
      <c r="AI113" s="360"/>
      <c r="AJ113" s="360"/>
      <c r="AK113" s="360"/>
      <c r="AL113" s="360"/>
      <c r="AM113" s="360"/>
      <c r="AN113" s="360"/>
      <c r="AO113" s="361"/>
      <c r="AP113" s="361"/>
      <c r="AQ113" s="361"/>
      <c r="AR113" s="362"/>
      <c r="AS113" s="362"/>
      <c r="AT113" s="362"/>
      <c r="AU113" s="363"/>
      <c r="AV113" s="363"/>
      <c r="AW113" s="363"/>
      <c r="AX113" s="364"/>
      <c r="AY113" s="364"/>
      <c r="AZ113" s="45"/>
      <c r="BA113" s="46"/>
      <c r="BB113" s="45"/>
      <c r="BC113" s="46"/>
      <c r="BD113" s="45"/>
      <c r="BE113" s="46"/>
      <c r="BF113" s="45"/>
      <c r="BG113" s="46"/>
      <c r="BH113" s="45"/>
      <c r="BI113" s="43"/>
      <c r="BJ113" s="44"/>
      <c r="BK113" s="43"/>
      <c r="BL113" s="44"/>
      <c r="BM113" s="43"/>
      <c r="BN113" s="44"/>
      <c r="BO113" s="43"/>
      <c r="BP113" s="44"/>
      <c r="BQ113" s="43"/>
      <c r="BR113" s="359"/>
      <c r="BS113" s="359"/>
      <c r="BT113" s="359"/>
      <c r="BU113" s="359"/>
      <c r="BV113" s="359"/>
      <c r="BW113" s="359"/>
      <c r="BX113" s="359"/>
      <c r="BY113" s="359"/>
      <c r="BZ113" s="359"/>
      <c r="CA113" s="359"/>
      <c r="CB113" s="359"/>
      <c r="CC113" s="359"/>
      <c r="CD113" s="359"/>
      <c r="CE113" s="359"/>
    </row>
    <row r="114" spans="1:83" ht="35.1" customHeight="1" x14ac:dyDescent="0.25">
      <c r="A114" s="27">
        <f t="shared" si="5"/>
        <v>103</v>
      </c>
      <c r="B114" s="375"/>
      <c r="C114" s="375"/>
      <c r="D114" s="376"/>
      <c r="E114" s="376"/>
      <c r="F114" s="376"/>
      <c r="G114" s="376"/>
      <c r="H114" s="376"/>
      <c r="I114" s="360"/>
      <c r="J114" s="360"/>
      <c r="K114" s="360"/>
      <c r="L114" s="360"/>
      <c r="M114" s="360"/>
      <c r="N114" s="360"/>
      <c r="O114" s="360"/>
      <c r="P114" s="360"/>
      <c r="Q114" s="377"/>
      <c r="R114" s="377"/>
      <c r="S114" s="377"/>
      <c r="T114" s="377"/>
      <c r="U114" s="377"/>
      <c r="V114" s="377"/>
      <c r="W114" s="377"/>
      <c r="X114" s="377"/>
      <c r="Y114" s="377"/>
      <c r="Z114" s="377"/>
      <c r="AA114" s="360"/>
      <c r="AB114" s="360"/>
      <c r="AC114" s="360"/>
      <c r="AD114" s="360"/>
      <c r="AE114" s="377"/>
      <c r="AF114" s="377"/>
      <c r="AG114" s="377"/>
      <c r="AH114" s="377"/>
      <c r="AI114" s="360"/>
      <c r="AJ114" s="360"/>
      <c r="AK114" s="360"/>
      <c r="AL114" s="360"/>
      <c r="AM114" s="360"/>
      <c r="AN114" s="360"/>
      <c r="AO114" s="361"/>
      <c r="AP114" s="361"/>
      <c r="AQ114" s="361"/>
      <c r="AR114" s="362"/>
      <c r="AS114" s="362"/>
      <c r="AT114" s="362"/>
      <c r="AU114" s="363"/>
      <c r="AV114" s="363"/>
      <c r="AW114" s="363"/>
      <c r="AX114" s="364"/>
      <c r="AY114" s="364"/>
      <c r="AZ114" s="45"/>
      <c r="BA114" s="46"/>
      <c r="BB114" s="45"/>
      <c r="BC114" s="46"/>
      <c r="BD114" s="45"/>
      <c r="BE114" s="46"/>
      <c r="BF114" s="45"/>
      <c r="BG114" s="46"/>
      <c r="BH114" s="45"/>
      <c r="BI114" s="43"/>
      <c r="BJ114" s="44"/>
      <c r="BK114" s="43"/>
      <c r="BL114" s="44"/>
      <c r="BM114" s="43"/>
      <c r="BN114" s="44"/>
      <c r="BO114" s="43"/>
      <c r="BP114" s="44"/>
      <c r="BQ114" s="43"/>
      <c r="BR114" s="359"/>
      <c r="BS114" s="359"/>
      <c r="BT114" s="359"/>
      <c r="BU114" s="359"/>
      <c r="BV114" s="359"/>
      <c r="BW114" s="359"/>
      <c r="BX114" s="359"/>
      <c r="BY114" s="359"/>
      <c r="BZ114" s="359"/>
      <c r="CA114" s="359"/>
      <c r="CB114" s="359"/>
      <c r="CC114" s="359"/>
      <c r="CD114" s="359"/>
      <c r="CE114" s="359"/>
    </row>
    <row r="115" spans="1:83" ht="35.1" customHeight="1" x14ac:dyDescent="0.25">
      <c r="A115" s="27">
        <f t="shared" si="5"/>
        <v>104</v>
      </c>
      <c r="B115" s="375"/>
      <c r="C115" s="375"/>
      <c r="D115" s="376"/>
      <c r="E115" s="376"/>
      <c r="F115" s="376"/>
      <c r="G115" s="376"/>
      <c r="H115" s="376"/>
      <c r="I115" s="360"/>
      <c r="J115" s="360"/>
      <c r="K115" s="360"/>
      <c r="L115" s="360"/>
      <c r="M115" s="360"/>
      <c r="N115" s="360"/>
      <c r="O115" s="360"/>
      <c r="P115" s="360"/>
      <c r="Q115" s="377"/>
      <c r="R115" s="377"/>
      <c r="S115" s="377"/>
      <c r="T115" s="377"/>
      <c r="U115" s="377"/>
      <c r="V115" s="377"/>
      <c r="W115" s="377"/>
      <c r="X115" s="377"/>
      <c r="Y115" s="377"/>
      <c r="Z115" s="377"/>
      <c r="AA115" s="360"/>
      <c r="AB115" s="360"/>
      <c r="AC115" s="360"/>
      <c r="AD115" s="360"/>
      <c r="AE115" s="377"/>
      <c r="AF115" s="377"/>
      <c r="AG115" s="377"/>
      <c r="AH115" s="377"/>
      <c r="AI115" s="360"/>
      <c r="AJ115" s="360"/>
      <c r="AK115" s="360"/>
      <c r="AL115" s="360"/>
      <c r="AM115" s="360"/>
      <c r="AN115" s="360"/>
      <c r="AO115" s="361"/>
      <c r="AP115" s="361"/>
      <c r="AQ115" s="361"/>
      <c r="AR115" s="362"/>
      <c r="AS115" s="362"/>
      <c r="AT115" s="362"/>
      <c r="AU115" s="363"/>
      <c r="AV115" s="363"/>
      <c r="AW115" s="363"/>
      <c r="AX115" s="364"/>
      <c r="AY115" s="364"/>
      <c r="AZ115" s="45"/>
      <c r="BA115" s="46"/>
      <c r="BB115" s="45"/>
      <c r="BC115" s="46"/>
      <c r="BD115" s="45"/>
      <c r="BE115" s="46"/>
      <c r="BF115" s="45"/>
      <c r="BG115" s="46"/>
      <c r="BH115" s="45"/>
      <c r="BI115" s="43"/>
      <c r="BJ115" s="44"/>
      <c r="BK115" s="43"/>
      <c r="BL115" s="44"/>
      <c r="BM115" s="43"/>
      <c r="BN115" s="44"/>
      <c r="BO115" s="43"/>
      <c r="BP115" s="44"/>
      <c r="BQ115" s="43"/>
      <c r="BR115" s="359"/>
      <c r="BS115" s="359"/>
      <c r="BT115" s="359"/>
      <c r="BU115" s="359"/>
      <c r="BV115" s="359"/>
      <c r="BW115" s="359"/>
      <c r="BX115" s="359"/>
      <c r="BY115" s="359"/>
      <c r="BZ115" s="359"/>
      <c r="CA115" s="359"/>
      <c r="CB115" s="359"/>
      <c r="CC115" s="359"/>
      <c r="CD115" s="359"/>
      <c r="CE115" s="359"/>
    </row>
    <row r="116" spans="1:83" ht="35.1" customHeight="1" x14ac:dyDescent="0.25">
      <c r="A116" s="27">
        <f t="shared" si="5"/>
        <v>105</v>
      </c>
      <c r="B116" s="375"/>
      <c r="C116" s="375"/>
      <c r="D116" s="376"/>
      <c r="E116" s="376"/>
      <c r="F116" s="376"/>
      <c r="G116" s="376"/>
      <c r="H116" s="376"/>
      <c r="I116" s="360"/>
      <c r="J116" s="360"/>
      <c r="K116" s="360"/>
      <c r="L116" s="360"/>
      <c r="M116" s="360"/>
      <c r="N116" s="360"/>
      <c r="O116" s="360"/>
      <c r="P116" s="360"/>
      <c r="Q116" s="377"/>
      <c r="R116" s="377"/>
      <c r="S116" s="377"/>
      <c r="T116" s="377"/>
      <c r="U116" s="377"/>
      <c r="V116" s="377"/>
      <c r="W116" s="377"/>
      <c r="X116" s="377"/>
      <c r="Y116" s="377"/>
      <c r="Z116" s="377"/>
      <c r="AA116" s="360"/>
      <c r="AB116" s="360"/>
      <c r="AC116" s="360"/>
      <c r="AD116" s="360"/>
      <c r="AE116" s="377"/>
      <c r="AF116" s="377"/>
      <c r="AG116" s="377"/>
      <c r="AH116" s="377"/>
      <c r="AI116" s="360"/>
      <c r="AJ116" s="360"/>
      <c r="AK116" s="360"/>
      <c r="AL116" s="360"/>
      <c r="AM116" s="360"/>
      <c r="AN116" s="360"/>
      <c r="AO116" s="361"/>
      <c r="AP116" s="361"/>
      <c r="AQ116" s="361"/>
      <c r="AR116" s="362"/>
      <c r="AS116" s="362"/>
      <c r="AT116" s="362"/>
      <c r="AU116" s="363"/>
      <c r="AV116" s="363"/>
      <c r="AW116" s="363"/>
      <c r="AX116" s="364"/>
      <c r="AY116" s="364"/>
      <c r="AZ116" s="45"/>
      <c r="BA116" s="46"/>
      <c r="BB116" s="45"/>
      <c r="BC116" s="46"/>
      <c r="BD116" s="45"/>
      <c r="BE116" s="46"/>
      <c r="BF116" s="45"/>
      <c r="BG116" s="46"/>
      <c r="BH116" s="45"/>
      <c r="BI116" s="43"/>
      <c r="BJ116" s="44"/>
      <c r="BK116" s="43"/>
      <c r="BL116" s="44"/>
      <c r="BM116" s="43"/>
      <c r="BN116" s="44"/>
      <c r="BO116" s="43"/>
      <c r="BP116" s="44"/>
      <c r="BQ116" s="43"/>
      <c r="BR116" s="359"/>
      <c r="BS116" s="359"/>
      <c r="BT116" s="359"/>
      <c r="BU116" s="359"/>
      <c r="BV116" s="359"/>
      <c r="BW116" s="359"/>
      <c r="BX116" s="359"/>
      <c r="BY116" s="359"/>
      <c r="BZ116" s="359"/>
      <c r="CA116" s="359"/>
      <c r="CB116" s="359"/>
      <c r="CC116" s="359"/>
      <c r="CD116" s="359"/>
      <c r="CE116" s="359"/>
    </row>
    <row r="117" spans="1:83" ht="35.1" customHeight="1" x14ac:dyDescent="0.25">
      <c r="A117" s="27">
        <f t="shared" si="5"/>
        <v>106</v>
      </c>
      <c r="B117" s="375"/>
      <c r="C117" s="375"/>
      <c r="D117" s="376"/>
      <c r="E117" s="376"/>
      <c r="F117" s="376"/>
      <c r="G117" s="376"/>
      <c r="H117" s="376"/>
      <c r="I117" s="360"/>
      <c r="J117" s="360"/>
      <c r="K117" s="360"/>
      <c r="L117" s="360"/>
      <c r="M117" s="360"/>
      <c r="N117" s="360"/>
      <c r="O117" s="360"/>
      <c r="P117" s="360"/>
      <c r="Q117" s="377"/>
      <c r="R117" s="377"/>
      <c r="S117" s="377"/>
      <c r="T117" s="377"/>
      <c r="U117" s="377"/>
      <c r="V117" s="377"/>
      <c r="W117" s="377"/>
      <c r="X117" s="377"/>
      <c r="Y117" s="377"/>
      <c r="Z117" s="377"/>
      <c r="AA117" s="360"/>
      <c r="AB117" s="360"/>
      <c r="AC117" s="360"/>
      <c r="AD117" s="360"/>
      <c r="AE117" s="377"/>
      <c r="AF117" s="377"/>
      <c r="AG117" s="377"/>
      <c r="AH117" s="377"/>
      <c r="AI117" s="360"/>
      <c r="AJ117" s="360"/>
      <c r="AK117" s="360"/>
      <c r="AL117" s="360"/>
      <c r="AM117" s="360"/>
      <c r="AN117" s="360"/>
      <c r="AO117" s="361"/>
      <c r="AP117" s="361"/>
      <c r="AQ117" s="361"/>
      <c r="AR117" s="362"/>
      <c r="AS117" s="362"/>
      <c r="AT117" s="362"/>
      <c r="AU117" s="363"/>
      <c r="AV117" s="363"/>
      <c r="AW117" s="363"/>
      <c r="AX117" s="364"/>
      <c r="AY117" s="364"/>
      <c r="AZ117" s="45"/>
      <c r="BA117" s="46"/>
      <c r="BB117" s="45"/>
      <c r="BC117" s="46"/>
      <c r="BD117" s="45"/>
      <c r="BE117" s="46"/>
      <c r="BF117" s="45"/>
      <c r="BG117" s="46"/>
      <c r="BH117" s="45"/>
      <c r="BI117" s="43"/>
      <c r="BJ117" s="44"/>
      <c r="BK117" s="43"/>
      <c r="BL117" s="44"/>
      <c r="BM117" s="43"/>
      <c r="BN117" s="44"/>
      <c r="BO117" s="43"/>
      <c r="BP117" s="44"/>
      <c r="BQ117" s="43"/>
      <c r="BR117" s="359"/>
      <c r="BS117" s="359"/>
      <c r="BT117" s="359"/>
      <c r="BU117" s="359"/>
      <c r="BV117" s="359"/>
      <c r="BW117" s="359"/>
      <c r="BX117" s="359"/>
      <c r="BY117" s="359"/>
      <c r="BZ117" s="359"/>
      <c r="CA117" s="359"/>
      <c r="CB117" s="359"/>
      <c r="CC117" s="359"/>
      <c r="CD117" s="359"/>
      <c r="CE117" s="359"/>
    </row>
    <row r="118" spans="1:83" ht="35.1" customHeight="1" x14ac:dyDescent="0.25">
      <c r="A118" s="27">
        <f t="shared" si="5"/>
        <v>107</v>
      </c>
      <c r="B118" s="375"/>
      <c r="C118" s="375"/>
      <c r="D118" s="376"/>
      <c r="E118" s="376"/>
      <c r="F118" s="376"/>
      <c r="G118" s="376"/>
      <c r="H118" s="376"/>
      <c r="I118" s="360"/>
      <c r="J118" s="360"/>
      <c r="K118" s="360"/>
      <c r="L118" s="360"/>
      <c r="M118" s="360"/>
      <c r="N118" s="360"/>
      <c r="O118" s="360"/>
      <c r="P118" s="360"/>
      <c r="Q118" s="377"/>
      <c r="R118" s="377"/>
      <c r="S118" s="377"/>
      <c r="T118" s="377"/>
      <c r="U118" s="377"/>
      <c r="V118" s="377"/>
      <c r="W118" s="377"/>
      <c r="X118" s="377"/>
      <c r="Y118" s="377"/>
      <c r="Z118" s="377"/>
      <c r="AA118" s="360"/>
      <c r="AB118" s="360"/>
      <c r="AC118" s="360"/>
      <c r="AD118" s="360"/>
      <c r="AE118" s="377"/>
      <c r="AF118" s="377"/>
      <c r="AG118" s="377"/>
      <c r="AH118" s="377"/>
      <c r="AI118" s="360"/>
      <c r="AJ118" s="360"/>
      <c r="AK118" s="360"/>
      <c r="AL118" s="360"/>
      <c r="AM118" s="360"/>
      <c r="AN118" s="360"/>
      <c r="AO118" s="361"/>
      <c r="AP118" s="361"/>
      <c r="AQ118" s="361"/>
      <c r="AR118" s="362"/>
      <c r="AS118" s="362"/>
      <c r="AT118" s="362"/>
      <c r="AU118" s="363"/>
      <c r="AV118" s="363"/>
      <c r="AW118" s="363"/>
      <c r="AX118" s="364"/>
      <c r="AY118" s="364"/>
      <c r="AZ118" s="45"/>
      <c r="BA118" s="46"/>
      <c r="BB118" s="45"/>
      <c r="BC118" s="46"/>
      <c r="BD118" s="45"/>
      <c r="BE118" s="46"/>
      <c r="BF118" s="45"/>
      <c r="BG118" s="46"/>
      <c r="BH118" s="45"/>
      <c r="BI118" s="43"/>
      <c r="BJ118" s="44"/>
      <c r="BK118" s="43"/>
      <c r="BL118" s="44"/>
      <c r="BM118" s="43"/>
      <c r="BN118" s="44"/>
      <c r="BO118" s="43"/>
      <c r="BP118" s="44"/>
      <c r="BQ118" s="43"/>
      <c r="BR118" s="359"/>
      <c r="BS118" s="359"/>
      <c r="BT118" s="359"/>
      <c r="BU118" s="359"/>
      <c r="BV118" s="359"/>
      <c r="BW118" s="359"/>
      <c r="BX118" s="359"/>
      <c r="BY118" s="359"/>
      <c r="BZ118" s="359"/>
      <c r="CA118" s="359"/>
      <c r="CB118" s="359"/>
      <c r="CC118" s="359"/>
      <c r="CD118" s="359"/>
      <c r="CE118" s="359"/>
    </row>
    <row r="119" spans="1:83" ht="35.1" customHeight="1" x14ac:dyDescent="0.25">
      <c r="A119" s="27">
        <f t="shared" si="5"/>
        <v>108</v>
      </c>
      <c r="B119" s="375"/>
      <c r="C119" s="375"/>
      <c r="D119" s="376"/>
      <c r="E119" s="376"/>
      <c r="F119" s="376"/>
      <c r="G119" s="376"/>
      <c r="H119" s="376"/>
      <c r="I119" s="360"/>
      <c r="J119" s="360"/>
      <c r="K119" s="360"/>
      <c r="L119" s="360"/>
      <c r="M119" s="360"/>
      <c r="N119" s="360"/>
      <c r="O119" s="360"/>
      <c r="P119" s="360"/>
      <c r="Q119" s="377"/>
      <c r="R119" s="377"/>
      <c r="S119" s="377"/>
      <c r="T119" s="377"/>
      <c r="U119" s="377"/>
      <c r="V119" s="377"/>
      <c r="W119" s="377"/>
      <c r="X119" s="377"/>
      <c r="Y119" s="377"/>
      <c r="Z119" s="377"/>
      <c r="AA119" s="360"/>
      <c r="AB119" s="360"/>
      <c r="AC119" s="360"/>
      <c r="AD119" s="360"/>
      <c r="AE119" s="377"/>
      <c r="AF119" s="377"/>
      <c r="AG119" s="377"/>
      <c r="AH119" s="377"/>
      <c r="AI119" s="360"/>
      <c r="AJ119" s="360"/>
      <c r="AK119" s="360"/>
      <c r="AL119" s="360"/>
      <c r="AM119" s="360"/>
      <c r="AN119" s="360"/>
      <c r="AO119" s="361"/>
      <c r="AP119" s="361"/>
      <c r="AQ119" s="361"/>
      <c r="AR119" s="362"/>
      <c r="AS119" s="362"/>
      <c r="AT119" s="362"/>
      <c r="AU119" s="363"/>
      <c r="AV119" s="363"/>
      <c r="AW119" s="363"/>
      <c r="AX119" s="364"/>
      <c r="AY119" s="364"/>
      <c r="AZ119" s="45"/>
      <c r="BA119" s="46"/>
      <c r="BB119" s="45"/>
      <c r="BC119" s="46"/>
      <c r="BD119" s="45"/>
      <c r="BE119" s="46"/>
      <c r="BF119" s="45"/>
      <c r="BG119" s="46"/>
      <c r="BH119" s="45"/>
      <c r="BI119" s="43"/>
      <c r="BJ119" s="44"/>
      <c r="BK119" s="43"/>
      <c r="BL119" s="44"/>
      <c r="BM119" s="43"/>
      <c r="BN119" s="44"/>
      <c r="BO119" s="43"/>
      <c r="BP119" s="44"/>
      <c r="BQ119" s="43"/>
      <c r="BR119" s="359"/>
      <c r="BS119" s="359"/>
      <c r="BT119" s="359"/>
      <c r="BU119" s="359"/>
      <c r="BV119" s="359"/>
      <c r="BW119" s="359"/>
      <c r="BX119" s="359"/>
      <c r="BY119" s="359"/>
      <c r="BZ119" s="359"/>
      <c r="CA119" s="359"/>
      <c r="CB119" s="359"/>
      <c r="CC119" s="359"/>
      <c r="CD119" s="359"/>
      <c r="CE119" s="359"/>
    </row>
    <row r="120" spans="1:83" ht="35.1" customHeight="1" x14ac:dyDescent="0.25">
      <c r="A120" s="27">
        <f t="shared" si="5"/>
        <v>109</v>
      </c>
      <c r="B120" s="375"/>
      <c r="C120" s="375"/>
      <c r="D120" s="376"/>
      <c r="E120" s="376"/>
      <c r="F120" s="376"/>
      <c r="G120" s="376"/>
      <c r="H120" s="376"/>
      <c r="I120" s="360"/>
      <c r="J120" s="360"/>
      <c r="K120" s="360"/>
      <c r="L120" s="360"/>
      <c r="M120" s="360"/>
      <c r="N120" s="360"/>
      <c r="O120" s="360"/>
      <c r="P120" s="360"/>
      <c r="Q120" s="377"/>
      <c r="R120" s="377"/>
      <c r="S120" s="377"/>
      <c r="T120" s="377"/>
      <c r="U120" s="377"/>
      <c r="V120" s="377"/>
      <c r="W120" s="377"/>
      <c r="X120" s="377"/>
      <c r="Y120" s="377"/>
      <c r="Z120" s="377"/>
      <c r="AA120" s="360"/>
      <c r="AB120" s="360"/>
      <c r="AC120" s="360"/>
      <c r="AD120" s="360"/>
      <c r="AE120" s="377"/>
      <c r="AF120" s="377"/>
      <c r="AG120" s="377"/>
      <c r="AH120" s="377"/>
      <c r="AI120" s="360"/>
      <c r="AJ120" s="360"/>
      <c r="AK120" s="360"/>
      <c r="AL120" s="360"/>
      <c r="AM120" s="360"/>
      <c r="AN120" s="360"/>
      <c r="AO120" s="361"/>
      <c r="AP120" s="361"/>
      <c r="AQ120" s="361"/>
      <c r="AR120" s="362"/>
      <c r="AS120" s="362"/>
      <c r="AT120" s="362"/>
      <c r="AU120" s="363"/>
      <c r="AV120" s="363"/>
      <c r="AW120" s="363"/>
      <c r="AX120" s="364"/>
      <c r="AY120" s="364"/>
      <c r="AZ120" s="45"/>
      <c r="BA120" s="46"/>
      <c r="BB120" s="45"/>
      <c r="BC120" s="46"/>
      <c r="BD120" s="45"/>
      <c r="BE120" s="46"/>
      <c r="BF120" s="45"/>
      <c r="BG120" s="46"/>
      <c r="BH120" s="45"/>
      <c r="BI120" s="43"/>
      <c r="BJ120" s="44"/>
      <c r="BK120" s="43"/>
      <c r="BL120" s="44"/>
      <c r="BM120" s="43"/>
      <c r="BN120" s="44"/>
      <c r="BO120" s="43"/>
      <c r="BP120" s="44"/>
      <c r="BQ120" s="43"/>
      <c r="BR120" s="359"/>
      <c r="BS120" s="359"/>
      <c r="BT120" s="359"/>
      <c r="BU120" s="359"/>
      <c r="BV120" s="359"/>
      <c r="BW120" s="359"/>
      <c r="BX120" s="359"/>
      <c r="BY120" s="359"/>
      <c r="BZ120" s="359"/>
      <c r="CA120" s="359"/>
      <c r="CB120" s="359"/>
      <c r="CC120" s="359"/>
      <c r="CD120" s="359"/>
      <c r="CE120" s="359"/>
    </row>
    <row r="121" spans="1:83" ht="35.1" customHeight="1" x14ac:dyDescent="0.25">
      <c r="A121" s="27">
        <f t="shared" si="5"/>
        <v>110</v>
      </c>
      <c r="B121" s="375"/>
      <c r="C121" s="375"/>
      <c r="D121" s="376"/>
      <c r="E121" s="376"/>
      <c r="F121" s="376"/>
      <c r="G121" s="376"/>
      <c r="H121" s="376"/>
      <c r="I121" s="360"/>
      <c r="J121" s="360"/>
      <c r="K121" s="360"/>
      <c r="L121" s="360"/>
      <c r="M121" s="360"/>
      <c r="N121" s="360"/>
      <c r="O121" s="360"/>
      <c r="P121" s="360"/>
      <c r="Q121" s="377"/>
      <c r="R121" s="377"/>
      <c r="S121" s="377"/>
      <c r="T121" s="377"/>
      <c r="U121" s="377"/>
      <c r="V121" s="377"/>
      <c r="W121" s="377"/>
      <c r="X121" s="377"/>
      <c r="Y121" s="377"/>
      <c r="Z121" s="377"/>
      <c r="AA121" s="360"/>
      <c r="AB121" s="360"/>
      <c r="AC121" s="360"/>
      <c r="AD121" s="360"/>
      <c r="AE121" s="377"/>
      <c r="AF121" s="377"/>
      <c r="AG121" s="377"/>
      <c r="AH121" s="377"/>
      <c r="AI121" s="360"/>
      <c r="AJ121" s="360"/>
      <c r="AK121" s="360"/>
      <c r="AL121" s="360"/>
      <c r="AM121" s="360"/>
      <c r="AN121" s="360"/>
      <c r="AO121" s="361"/>
      <c r="AP121" s="361"/>
      <c r="AQ121" s="361"/>
      <c r="AR121" s="362"/>
      <c r="AS121" s="362"/>
      <c r="AT121" s="362"/>
      <c r="AU121" s="363"/>
      <c r="AV121" s="363"/>
      <c r="AW121" s="363"/>
      <c r="AX121" s="364"/>
      <c r="AY121" s="364"/>
      <c r="AZ121" s="45"/>
      <c r="BA121" s="46"/>
      <c r="BB121" s="45"/>
      <c r="BC121" s="46"/>
      <c r="BD121" s="45"/>
      <c r="BE121" s="46"/>
      <c r="BF121" s="45"/>
      <c r="BG121" s="46"/>
      <c r="BH121" s="45"/>
      <c r="BI121" s="43"/>
      <c r="BJ121" s="44"/>
      <c r="BK121" s="43"/>
      <c r="BL121" s="44"/>
      <c r="BM121" s="43"/>
      <c r="BN121" s="44"/>
      <c r="BO121" s="43"/>
      <c r="BP121" s="44"/>
      <c r="BQ121" s="43"/>
      <c r="BR121" s="359"/>
      <c r="BS121" s="359"/>
      <c r="BT121" s="359"/>
      <c r="BU121" s="359"/>
      <c r="BV121" s="359"/>
      <c r="BW121" s="359"/>
      <c r="BX121" s="359"/>
      <c r="BY121" s="359"/>
      <c r="BZ121" s="359"/>
      <c r="CA121" s="359"/>
      <c r="CB121" s="359"/>
      <c r="CC121" s="359"/>
      <c r="CD121" s="359"/>
      <c r="CE121" s="359"/>
    </row>
    <row r="122" spans="1:83" ht="35.1" customHeight="1" x14ac:dyDescent="0.25">
      <c r="A122" s="27">
        <f>ROW(A111)</f>
        <v>111</v>
      </c>
      <c r="B122" s="375"/>
      <c r="C122" s="375"/>
      <c r="D122" s="376"/>
      <c r="E122" s="376"/>
      <c r="F122" s="376"/>
      <c r="G122" s="376"/>
      <c r="H122" s="376"/>
      <c r="I122" s="360"/>
      <c r="J122" s="360"/>
      <c r="K122" s="360"/>
      <c r="L122" s="360"/>
      <c r="M122" s="360"/>
      <c r="N122" s="360"/>
      <c r="O122" s="360"/>
      <c r="P122" s="360"/>
      <c r="Q122" s="377"/>
      <c r="R122" s="377"/>
      <c r="S122" s="377"/>
      <c r="T122" s="377"/>
      <c r="U122" s="377"/>
      <c r="V122" s="377"/>
      <c r="W122" s="377"/>
      <c r="X122" s="377"/>
      <c r="Y122" s="377"/>
      <c r="Z122" s="377"/>
      <c r="AA122" s="360"/>
      <c r="AB122" s="360"/>
      <c r="AC122" s="360"/>
      <c r="AD122" s="360"/>
      <c r="AE122" s="377"/>
      <c r="AF122" s="377"/>
      <c r="AG122" s="377"/>
      <c r="AH122" s="377"/>
      <c r="AI122" s="360"/>
      <c r="AJ122" s="360"/>
      <c r="AK122" s="360"/>
      <c r="AL122" s="360"/>
      <c r="AM122" s="360"/>
      <c r="AN122" s="360"/>
      <c r="AO122" s="361"/>
      <c r="AP122" s="361"/>
      <c r="AQ122" s="361"/>
      <c r="AR122" s="362"/>
      <c r="AS122" s="362"/>
      <c r="AT122" s="362"/>
      <c r="AU122" s="363"/>
      <c r="AV122" s="363"/>
      <c r="AW122" s="363"/>
      <c r="AX122" s="364"/>
      <c r="AY122" s="364"/>
      <c r="AZ122" s="45"/>
      <c r="BA122" s="46"/>
      <c r="BB122" s="45"/>
      <c r="BC122" s="46"/>
      <c r="BD122" s="45"/>
      <c r="BE122" s="46"/>
      <c r="BF122" s="45"/>
      <c r="BG122" s="46"/>
      <c r="BH122" s="45"/>
      <c r="BI122" s="43"/>
      <c r="BJ122" s="44"/>
      <c r="BK122" s="43"/>
      <c r="BL122" s="44"/>
      <c r="BM122" s="43"/>
      <c r="BN122" s="44"/>
      <c r="BO122" s="43"/>
      <c r="BP122" s="44"/>
      <c r="BQ122" s="43"/>
      <c r="BR122" s="359"/>
      <c r="BS122" s="359"/>
      <c r="BT122" s="359"/>
      <c r="BU122" s="359"/>
      <c r="BV122" s="359"/>
      <c r="BW122" s="359"/>
      <c r="BX122" s="359"/>
      <c r="BY122" s="359"/>
      <c r="BZ122" s="359"/>
      <c r="CA122" s="359"/>
      <c r="CB122" s="359"/>
      <c r="CC122" s="359"/>
      <c r="CD122" s="359"/>
      <c r="CE122" s="359"/>
    </row>
    <row r="123" spans="1:83" ht="35.1" customHeight="1" x14ac:dyDescent="0.25">
      <c r="A123" s="27">
        <f t="shared" si="5"/>
        <v>112</v>
      </c>
      <c r="B123" s="375"/>
      <c r="C123" s="375"/>
      <c r="D123" s="376"/>
      <c r="E123" s="376"/>
      <c r="F123" s="376"/>
      <c r="G123" s="376"/>
      <c r="H123" s="376"/>
      <c r="I123" s="360"/>
      <c r="J123" s="360"/>
      <c r="K123" s="360"/>
      <c r="L123" s="360"/>
      <c r="M123" s="360"/>
      <c r="N123" s="360"/>
      <c r="O123" s="360"/>
      <c r="P123" s="360"/>
      <c r="Q123" s="377"/>
      <c r="R123" s="377"/>
      <c r="S123" s="377"/>
      <c r="T123" s="377"/>
      <c r="U123" s="377"/>
      <c r="V123" s="377"/>
      <c r="W123" s="377"/>
      <c r="X123" s="377"/>
      <c r="Y123" s="377"/>
      <c r="Z123" s="377"/>
      <c r="AA123" s="360"/>
      <c r="AB123" s="360"/>
      <c r="AC123" s="360"/>
      <c r="AD123" s="360"/>
      <c r="AE123" s="377"/>
      <c r="AF123" s="377"/>
      <c r="AG123" s="377"/>
      <c r="AH123" s="377"/>
      <c r="AI123" s="360"/>
      <c r="AJ123" s="360"/>
      <c r="AK123" s="360"/>
      <c r="AL123" s="360"/>
      <c r="AM123" s="360"/>
      <c r="AN123" s="360"/>
      <c r="AO123" s="361"/>
      <c r="AP123" s="361"/>
      <c r="AQ123" s="361"/>
      <c r="AR123" s="362"/>
      <c r="AS123" s="362"/>
      <c r="AT123" s="362"/>
      <c r="AU123" s="363"/>
      <c r="AV123" s="363"/>
      <c r="AW123" s="363"/>
      <c r="AX123" s="364"/>
      <c r="AY123" s="364"/>
      <c r="AZ123" s="45"/>
      <c r="BA123" s="46"/>
      <c r="BB123" s="45"/>
      <c r="BC123" s="46"/>
      <c r="BD123" s="45"/>
      <c r="BE123" s="46"/>
      <c r="BF123" s="45"/>
      <c r="BG123" s="46"/>
      <c r="BH123" s="45"/>
      <c r="BI123" s="43"/>
      <c r="BJ123" s="44"/>
      <c r="BK123" s="43"/>
      <c r="BL123" s="44"/>
      <c r="BM123" s="43"/>
      <c r="BN123" s="44"/>
      <c r="BO123" s="43"/>
      <c r="BP123" s="44"/>
      <c r="BQ123" s="43"/>
      <c r="BR123" s="359"/>
      <c r="BS123" s="359"/>
      <c r="BT123" s="359"/>
      <c r="BU123" s="359"/>
      <c r="BV123" s="359"/>
      <c r="BW123" s="359"/>
      <c r="BX123" s="359"/>
      <c r="BY123" s="359"/>
      <c r="BZ123" s="359"/>
      <c r="CA123" s="359"/>
      <c r="CB123" s="359"/>
      <c r="CC123" s="359"/>
      <c r="CD123" s="359"/>
      <c r="CE123" s="359"/>
    </row>
    <row r="124" spans="1:83" ht="35.1" customHeight="1" x14ac:dyDescent="0.25">
      <c r="A124" s="27">
        <f t="shared" si="5"/>
        <v>113</v>
      </c>
      <c r="B124" s="375"/>
      <c r="C124" s="375"/>
      <c r="D124" s="376"/>
      <c r="E124" s="376"/>
      <c r="F124" s="376"/>
      <c r="G124" s="376"/>
      <c r="H124" s="376"/>
      <c r="I124" s="360"/>
      <c r="J124" s="360"/>
      <c r="K124" s="360"/>
      <c r="L124" s="360"/>
      <c r="M124" s="360"/>
      <c r="N124" s="360"/>
      <c r="O124" s="360"/>
      <c r="P124" s="360"/>
      <c r="Q124" s="377"/>
      <c r="R124" s="377"/>
      <c r="S124" s="377"/>
      <c r="T124" s="377"/>
      <c r="U124" s="377"/>
      <c r="V124" s="377"/>
      <c r="W124" s="377"/>
      <c r="X124" s="377"/>
      <c r="Y124" s="377"/>
      <c r="Z124" s="377"/>
      <c r="AA124" s="360"/>
      <c r="AB124" s="360"/>
      <c r="AC124" s="360"/>
      <c r="AD124" s="360"/>
      <c r="AE124" s="377"/>
      <c r="AF124" s="377"/>
      <c r="AG124" s="377"/>
      <c r="AH124" s="377"/>
      <c r="AI124" s="360"/>
      <c r="AJ124" s="360"/>
      <c r="AK124" s="360"/>
      <c r="AL124" s="360"/>
      <c r="AM124" s="360"/>
      <c r="AN124" s="360"/>
      <c r="AO124" s="361"/>
      <c r="AP124" s="361"/>
      <c r="AQ124" s="361"/>
      <c r="AR124" s="362"/>
      <c r="AS124" s="362"/>
      <c r="AT124" s="362"/>
      <c r="AU124" s="363"/>
      <c r="AV124" s="363"/>
      <c r="AW124" s="363"/>
      <c r="AX124" s="364"/>
      <c r="AY124" s="364"/>
      <c r="AZ124" s="45"/>
      <c r="BA124" s="46"/>
      <c r="BB124" s="45"/>
      <c r="BC124" s="46"/>
      <c r="BD124" s="45"/>
      <c r="BE124" s="46"/>
      <c r="BF124" s="45"/>
      <c r="BG124" s="46"/>
      <c r="BH124" s="45"/>
      <c r="BI124" s="43"/>
      <c r="BJ124" s="44"/>
      <c r="BK124" s="43"/>
      <c r="BL124" s="44"/>
      <c r="BM124" s="43"/>
      <c r="BN124" s="44"/>
      <c r="BO124" s="43"/>
      <c r="BP124" s="44"/>
      <c r="BQ124" s="43"/>
      <c r="BR124" s="359"/>
      <c r="BS124" s="359"/>
      <c r="BT124" s="359"/>
      <c r="BU124" s="359"/>
      <c r="BV124" s="359"/>
      <c r="BW124" s="359"/>
      <c r="BX124" s="359"/>
      <c r="BY124" s="359"/>
      <c r="BZ124" s="359"/>
      <c r="CA124" s="359"/>
      <c r="CB124" s="359"/>
      <c r="CC124" s="359"/>
      <c r="CD124" s="359"/>
      <c r="CE124" s="359"/>
    </row>
    <row r="125" spans="1:83" ht="35.1" customHeight="1" x14ac:dyDescent="0.25">
      <c r="A125" s="27">
        <f t="shared" si="5"/>
        <v>114</v>
      </c>
      <c r="B125" s="375"/>
      <c r="C125" s="375"/>
      <c r="D125" s="376"/>
      <c r="E125" s="376"/>
      <c r="F125" s="376"/>
      <c r="G125" s="376"/>
      <c r="H125" s="376"/>
      <c r="I125" s="360"/>
      <c r="J125" s="360"/>
      <c r="K125" s="360"/>
      <c r="L125" s="360"/>
      <c r="M125" s="360"/>
      <c r="N125" s="360"/>
      <c r="O125" s="360"/>
      <c r="P125" s="360"/>
      <c r="Q125" s="377"/>
      <c r="R125" s="377"/>
      <c r="S125" s="377"/>
      <c r="T125" s="377"/>
      <c r="U125" s="377"/>
      <c r="V125" s="377"/>
      <c r="W125" s="377"/>
      <c r="X125" s="377"/>
      <c r="Y125" s="377"/>
      <c r="Z125" s="377"/>
      <c r="AA125" s="360"/>
      <c r="AB125" s="360"/>
      <c r="AC125" s="360"/>
      <c r="AD125" s="360"/>
      <c r="AE125" s="377"/>
      <c r="AF125" s="377"/>
      <c r="AG125" s="377"/>
      <c r="AH125" s="377"/>
      <c r="AI125" s="360"/>
      <c r="AJ125" s="360"/>
      <c r="AK125" s="360"/>
      <c r="AL125" s="360"/>
      <c r="AM125" s="360"/>
      <c r="AN125" s="360"/>
      <c r="AO125" s="361"/>
      <c r="AP125" s="361"/>
      <c r="AQ125" s="361"/>
      <c r="AR125" s="362"/>
      <c r="AS125" s="362"/>
      <c r="AT125" s="362"/>
      <c r="AU125" s="363"/>
      <c r="AV125" s="363"/>
      <c r="AW125" s="363"/>
      <c r="AX125" s="364"/>
      <c r="AY125" s="364"/>
      <c r="AZ125" s="45"/>
      <c r="BA125" s="46"/>
      <c r="BB125" s="45"/>
      <c r="BC125" s="46"/>
      <c r="BD125" s="45"/>
      <c r="BE125" s="46"/>
      <c r="BF125" s="45"/>
      <c r="BG125" s="46"/>
      <c r="BH125" s="45"/>
      <c r="BI125" s="43"/>
      <c r="BJ125" s="44"/>
      <c r="BK125" s="43"/>
      <c r="BL125" s="44"/>
      <c r="BM125" s="43"/>
      <c r="BN125" s="44"/>
      <c r="BO125" s="43"/>
      <c r="BP125" s="44"/>
      <c r="BQ125" s="43"/>
      <c r="BR125" s="359"/>
      <c r="BS125" s="359"/>
      <c r="BT125" s="359"/>
      <c r="BU125" s="359"/>
      <c r="BV125" s="359"/>
      <c r="BW125" s="359"/>
      <c r="BX125" s="359"/>
      <c r="BY125" s="359"/>
      <c r="BZ125" s="359"/>
      <c r="CA125" s="359"/>
      <c r="CB125" s="359"/>
      <c r="CC125" s="359"/>
      <c r="CD125" s="359"/>
      <c r="CE125" s="359"/>
    </row>
    <row r="126" spans="1:83" ht="35.1" customHeight="1" x14ac:dyDescent="0.25">
      <c r="A126" s="27">
        <f t="shared" si="5"/>
        <v>115</v>
      </c>
      <c r="B126" s="375"/>
      <c r="C126" s="375"/>
      <c r="D126" s="376"/>
      <c r="E126" s="376"/>
      <c r="F126" s="376"/>
      <c r="G126" s="376"/>
      <c r="H126" s="376"/>
      <c r="I126" s="360"/>
      <c r="J126" s="360"/>
      <c r="K126" s="360"/>
      <c r="L126" s="360"/>
      <c r="M126" s="360"/>
      <c r="N126" s="360"/>
      <c r="O126" s="360"/>
      <c r="P126" s="360"/>
      <c r="Q126" s="377"/>
      <c r="R126" s="377"/>
      <c r="S126" s="377"/>
      <c r="T126" s="377"/>
      <c r="U126" s="377"/>
      <c r="V126" s="377"/>
      <c r="W126" s="377"/>
      <c r="X126" s="377"/>
      <c r="Y126" s="377"/>
      <c r="Z126" s="377"/>
      <c r="AA126" s="360"/>
      <c r="AB126" s="360"/>
      <c r="AC126" s="360"/>
      <c r="AD126" s="360"/>
      <c r="AE126" s="377"/>
      <c r="AF126" s="377"/>
      <c r="AG126" s="377"/>
      <c r="AH126" s="377"/>
      <c r="AI126" s="360"/>
      <c r="AJ126" s="360"/>
      <c r="AK126" s="360"/>
      <c r="AL126" s="360"/>
      <c r="AM126" s="360"/>
      <c r="AN126" s="360"/>
      <c r="AO126" s="361"/>
      <c r="AP126" s="361"/>
      <c r="AQ126" s="361"/>
      <c r="AR126" s="362"/>
      <c r="AS126" s="362"/>
      <c r="AT126" s="362"/>
      <c r="AU126" s="363"/>
      <c r="AV126" s="363"/>
      <c r="AW126" s="363"/>
      <c r="AX126" s="364"/>
      <c r="AY126" s="364"/>
      <c r="AZ126" s="45"/>
      <c r="BA126" s="46"/>
      <c r="BB126" s="45"/>
      <c r="BC126" s="46"/>
      <c r="BD126" s="45"/>
      <c r="BE126" s="46"/>
      <c r="BF126" s="45"/>
      <c r="BG126" s="46"/>
      <c r="BH126" s="45"/>
      <c r="BI126" s="43"/>
      <c r="BJ126" s="44"/>
      <c r="BK126" s="43"/>
      <c r="BL126" s="44"/>
      <c r="BM126" s="43"/>
      <c r="BN126" s="44"/>
      <c r="BO126" s="43"/>
      <c r="BP126" s="44"/>
      <c r="BQ126" s="43"/>
      <c r="BR126" s="359"/>
      <c r="BS126" s="359"/>
      <c r="BT126" s="359"/>
      <c r="BU126" s="359"/>
      <c r="BV126" s="359"/>
      <c r="BW126" s="359"/>
      <c r="BX126" s="359"/>
      <c r="BY126" s="359"/>
      <c r="BZ126" s="359"/>
      <c r="CA126" s="359"/>
      <c r="CB126" s="359"/>
      <c r="CC126" s="359"/>
      <c r="CD126" s="359"/>
      <c r="CE126" s="359"/>
    </row>
    <row r="127" spans="1:83" ht="35.1" customHeight="1" x14ac:dyDescent="0.25">
      <c r="A127" s="27">
        <f t="shared" si="5"/>
        <v>116</v>
      </c>
      <c r="B127" s="375"/>
      <c r="C127" s="375"/>
      <c r="D127" s="376"/>
      <c r="E127" s="376"/>
      <c r="F127" s="376"/>
      <c r="G127" s="376"/>
      <c r="H127" s="376"/>
      <c r="I127" s="360"/>
      <c r="J127" s="360"/>
      <c r="K127" s="360"/>
      <c r="L127" s="360"/>
      <c r="M127" s="360"/>
      <c r="N127" s="360"/>
      <c r="O127" s="360"/>
      <c r="P127" s="360"/>
      <c r="Q127" s="377"/>
      <c r="R127" s="377"/>
      <c r="S127" s="377"/>
      <c r="T127" s="377"/>
      <c r="U127" s="377"/>
      <c r="V127" s="377"/>
      <c r="W127" s="377"/>
      <c r="X127" s="377"/>
      <c r="Y127" s="377"/>
      <c r="Z127" s="377"/>
      <c r="AA127" s="360"/>
      <c r="AB127" s="360"/>
      <c r="AC127" s="360"/>
      <c r="AD127" s="360"/>
      <c r="AE127" s="377"/>
      <c r="AF127" s="377"/>
      <c r="AG127" s="377"/>
      <c r="AH127" s="377"/>
      <c r="AI127" s="360"/>
      <c r="AJ127" s="360"/>
      <c r="AK127" s="360"/>
      <c r="AL127" s="360"/>
      <c r="AM127" s="360"/>
      <c r="AN127" s="360"/>
      <c r="AO127" s="361"/>
      <c r="AP127" s="361"/>
      <c r="AQ127" s="361"/>
      <c r="AR127" s="362"/>
      <c r="AS127" s="362"/>
      <c r="AT127" s="362"/>
      <c r="AU127" s="363"/>
      <c r="AV127" s="363"/>
      <c r="AW127" s="363"/>
      <c r="AX127" s="364"/>
      <c r="AY127" s="364"/>
      <c r="AZ127" s="45"/>
      <c r="BA127" s="46"/>
      <c r="BB127" s="45"/>
      <c r="BC127" s="46"/>
      <c r="BD127" s="45"/>
      <c r="BE127" s="46"/>
      <c r="BF127" s="45"/>
      <c r="BG127" s="46"/>
      <c r="BH127" s="45"/>
      <c r="BI127" s="43"/>
      <c r="BJ127" s="44"/>
      <c r="BK127" s="43"/>
      <c r="BL127" s="44"/>
      <c r="BM127" s="43"/>
      <c r="BN127" s="44"/>
      <c r="BO127" s="43"/>
      <c r="BP127" s="44"/>
      <c r="BQ127" s="43"/>
      <c r="BR127" s="359"/>
      <c r="BS127" s="359"/>
      <c r="BT127" s="359"/>
      <c r="BU127" s="359"/>
      <c r="BV127" s="359"/>
      <c r="BW127" s="359"/>
      <c r="BX127" s="359"/>
      <c r="BY127" s="359"/>
      <c r="BZ127" s="359"/>
      <c r="CA127" s="359"/>
      <c r="CB127" s="359"/>
      <c r="CC127" s="359"/>
      <c r="CD127" s="359"/>
      <c r="CE127" s="359"/>
    </row>
    <row r="128" spans="1:83" ht="35.1" customHeight="1" x14ac:dyDescent="0.25">
      <c r="A128" s="27">
        <f t="shared" si="5"/>
        <v>117</v>
      </c>
      <c r="B128" s="375"/>
      <c r="C128" s="375"/>
      <c r="D128" s="376"/>
      <c r="E128" s="376"/>
      <c r="F128" s="376"/>
      <c r="G128" s="376"/>
      <c r="H128" s="376"/>
      <c r="I128" s="360"/>
      <c r="J128" s="360"/>
      <c r="K128" s="360"/>
      <c r="L128" s="360"/>
      <c r="M128" s="360"/>
      <c r="N128" s="360"/>
      <c r="O128" s="360"/>
      <c r="P128" s="360"/>
      <c r="Q128" s="377"/>
      <c r="R128" s="377"/>
      <c r="S128" s="377"/>
      <c r="T128" s="377"/>
      <c r="U128" s="377"/>
      <c r="V128" s="377"/>
      <c r="W128" s="377"/>
      <c r="X128" s="377"/>
      <c r="Y128" s="377"/>
      <c r="Z128" s="377"/>
      <c r="AA128" s="360"/>
      <c r="AB128" s="360"/>
      <c r="AC128" s="360"/>
      <c r="AD128" s="360"/>
      <c r="AE128" s="377"/>
      <c r="AF128" s="377"/>
      <c r="AG128" s="377"/>
      <c r="AH128" s="377"/>
      <c r="AI128" s="360"/>
      <c r="AJ128" s="360"/>
      <c r="AK128" s="360"/>
      <c r="AL128" s="360"/>
      <c r="AM128" s="360"/>
      <c r="AN128" s="360"/>
      <c r="AO128" s="361"/>
      <c r="AP128" s="361"/>
      <c r="AQ128" s="361"/>
      <c r="AR128" s="362"/>
      <c r="AS128" s="362"/>
      <c r="AT128" s="362"/>
      <c r="AU128" s="363"/>
      <c r="AV128" s="363"/>
      <c r="AW128" s="363"/>
      <c r="AX128" s="364"/>
      <c r="AY128" s="364"/>
      <c r="AZ128" s="45"/>
      <c r="BA128" s="46"/>
      <c r="BB128" s="45"/>
      <c r="BC128" s="46"/>
      <c r="BD128" s="45"/>
      <c r="BE128" s="46"/>
      <c r="BF128" s="45"/>
      <c r="BG128" s="46"/>
      <c r="BH128" s="45"/>
      <c r="BI128" s="43"/>
      <c r="BJ128" s="44"/>
      <c r="BK128" s="43"/>
      <c r="BL128" s="44"/>
      <c r="BM128" s="43"/>
      <c r="BN128" s="44"/>
      <c r="BO128" s="43"/>
      <c r="BP128" s="44"/>
      <c r="BQ128" s="43"/>
      <c r="BR128" s="359"/>
      <c r="BS128" s="359"/>
      <c r="BT128" s="359"/>
      <c r="BU128" s="359"/>
      <c r="BV128" s="359"/>
      <c r="BW128" s="359"/>
      <c r="BX128" s="359"/>
      <c r="BY128" s="359"/>
      <c r="BZ128" s="359"/>
      <c r="CA128" s="359"/>
      <c r="CB128" s="359"/>
      <c r="CC128" s="359"/>
      <c r="CD128" s="359"/>
      <c r="CE128" s="359"/>
    </row>
    <row r="129" spans="1:83" ht="35.1" customHeight="1" x14ac:dyDescent="0.25">
      <c r="A129" s="27">
        <f t="shared" si="5"/>
        <v>118</v>
      </c>
      <c r="B129" s="375"/>
      <c r="C129" s="375"/>
      <c r="D129" s="376"/>
      <c r="E129" s="376"/>
      <c r="F129" s="376"/>
      <c r="G129" s="376"/>
      <c r="H129" s="376"/>
      <c r="I129" s="360"/>
      <c r="J129" s="360"/>
      <c r="K129" s="360"/>
      <c r="L129" s="360"/>
      <c r="M129" s="360"/>
      <c r="N129" s="360"/>
      <c r="O129" s="360"/>
      <c r="P129" s="360"/>
      <c r="Q129" s="377"/>
      <c r="R129" s="377"/>
      <c r="S129" s="377"/>
      <c r="T129" s="377"/>
      <c r="U129" s="377"/>
      <c r="V129" s="377"/>
      <c r="W129" s="377"/>
      <c r="X129" s="377"/>
      <c r="Y129" s="377"/>
      <c r="Z129" s="377"/>
      <c r="AA129" s="360"/>
      <c r="AB129" s="360"/>
      <c r="AC129" s="360"/>
      <c r="AD129" s="360"/>
      <c r="AE129" s="377"/>
      <c r="AF129" s="377"/>
      <c r="AG129" s="377"/>
      <c r="AH129" s="377"/>
      <c r="AI129" s="360"/>
      <c r="AJ129" s="360"/>
      <c r="AK129" s="360"/>
      <c r="AL129" s="360"/>
      <c r="AM129" s="360"/>
      <c r="AN129" s="360"/>
      <c r="AO129" s="361"/>
      <c r="AP129" s="361"/>
      <c r="AQ129" s="361"/>
      <c r="AR129" s="362"/>
      <c r="AS129" s="362"/>
      <c r="AT129" s="362"/>
      <c r="AU129" s="363"/>
      <c r="AV129" s="363"/>
      <c r="AW129" s="363"/>
      <c r="AX129" s="364"/>
      <c r="AY129" s="364"/>
      <c r="AZ129" s="45"/>
      <c r="BA129" s="46"/>
      <c r="BB129" s="45"/>
      <c r="BC129" s="46"/>
      <c r="BD129" s="45"/>
      <c r="BE129" s="46"/>
      <c r="BF129" s="45"/>
      <c r="BG129" s="46"/>
      <c r="BH129" s="45"/>
      <c r="BI129" s="43"/>
      <c r="BJ129" s="44"/>
      <c r="BK129" s="43"/>
      <c r="BL129" s="44"/>
      <c r="BM129" s="43"/>
      <c r="BN129" s="44"/>
      <c r="BO129" s="43"/>
      <c r="BP129" s="44"/>
      <c r="BQ129" s="43"/>
      <c r="BR129" s="359"/>
      <c r="BS129" s="359"/>
      <c r="BT129" s="359"/>
      <c r="BU129" s="359"/>
      <c r="BV129" s="359"/>
      <c r="BW129" s="359"/>
      <c r="BX129" s="359"/>
      <c r="BY129" s="359"/>
      <c r="BZ129" s="359"/>
      <c r="CA129" s="359"/>
      <c r="CB129" s="359"/>
      <c r="CC129" s="359"/>
      <c r="CD129" s="359"/>
      <c r="CE129" s="359"/>
    </row>
    <row r="130" spans="1:83" ht="35.1" customHeight="1" x14ac:dyDescent="0.25">
      <c r="A130" s="27">
        <f t="shared" si="5"/>
        <v>119</v>
      </c>
      <c r="B130" s="375"/>
      <c r="C130" s="375"/>
      <c r="D130" s="376"/>
      <c r="E130" s="376"/>
      <c r="F130" s="376"/>
      <c r="G130" s="376"/>
      <c r="H130" s="376"/>
      <c r="I130" s="360"/>
      <c r="J130" s="360"/>
      <c r="K130" s="360"/>
      <c r="L130" s="360"/>
      <c r="M130" s="360"/>
      <c r="N130" s="360"/>
      <c r="O130" s="360"/>
      <c r="P130" s="360"/>
      <c r="Q130" s="377"/>
      <c r="R130" s="377"/>
      <c r="S130" s="377"/>
      <c r="T130" s="377"/>
      <c r="U130" s="377"/>
      <c r="V130" s="377"/>
      <c r="W130" s="377"/>
      <c r="X130" s="377"/>
      <c r="Y130" s="377"/>
      <c r="Z130" s="377"/>
      <c r="AA130" s="360"/>
      <c r="AB130" s="360"/>
      <c r="AC130" s="360"/>
      <c r="AD130" s="360"/>
      <c r="AE130" s="377"/>
      <c r="AF130" s="377"/>
      <c r="AG130" s="377"/>
      <c r="AH130" s="377"/>
      <c r="AI130" s="360"/>
      <c r="AJ130" s="360"/>
      <c r="AK130" s="360"/>
      <c r="AL130" s="360"/>
      <c r="AM130" s="360"/>
      <c r="AN130" s="360"/>
      <c r="AO130" s="361"/>
      <c r="AP130" s="361"/>
      <c r="AQ130" s="361"/>
      <c r="AR130" s="362"/>
      <c r="AS130" s="362"/>
      <c r="AT130" s="362"/>
      <c r="AU130" s="363"/>
      <c r="AV130" s="363"/>
      <c r="AW130" s="363"/>
      <c r="AX130" s="364"/>
      <c r="AY130" s="364"/>
      <c r="AZ130" s="45"/>
      <c r="BA130" s="46"/>
      <c r="BB130" s="45"/>
      <c r="BC130" s="46"/>
      <c r="BD130" s="45"/>
      <c r="BE130" s="46"/>
      <c r="BF130" s="45"/>
      <c r="BG130" s="46"/>
      <c r="BH130" s="45"/>
      <c r="BI130" s="43"/>
      <c r="BJ130" s="44"/>
      <c r="BK130" s="43"/>
      <c r="BL130" s="44"/>
      <c r="BM130" s="43"/>
      <c r="BN130" s="44"/>
      <c r="BO130" s="43"/>
      <c r="BP130" s="44"/>
      <c r="BQ130" s="43"/>
      <c r="BR130" s="359"/>
      <c r="BS130" s="359"/>
      <c r="BT130" s="359"/>
      <c r="BU130" s="359"/>
      <c r="BV130" s="359"/>
      <c r="BW130" s="359"/>
      <c r="BX130" s="359"/>
      <c r="BY130" s="359"/>
      <c r="BZ130" s="359"/>
      <c r="CA130" s="359"/>
      <c r="CB130" s="359"/>
      <c r="CC130" s="359"/>
      <c r="CD130" s="359"/>
      <c r="CE130" s="359"/>
    </row>
    <row r="131" spans="1:83" ht="35.1" customHeight="1" x14ac:dyDescent="0.25">
      <c r="A131" s="27">
        <f t="shared" si="5"/>
        <v>120</v>
      </c>
      <c r="B131" s="375"/>
      <c r="C131" s="375"/>
      <c r="D131" s="376"/>
      <c r="E131" s="376"/>
      <c r="F131" s="376"/>
      <c r="G131" s="376"/>
      <c r="H131" s="376"/>
      <c r="I131" s="360"/>
      <c r="J131" s="360"/>
      <c r="K131" s="360"/>
      <c r="L131" s="360"/>
      <c r="M131" s="360"/>
      <c r="N131" s="360"/>
      <c r="O131" s="360"/>
      <c r="P131" s="360"/>
      <c r="Q131" s="377"/>
      <c r="R131" s="377"/>
      <c r="S131" s="377"/>
      <c r="T131" s="377"/>
      <c r="U131" s="377"/>
      <c r="V131" s="377"/>
      <c r="W131" s="377"/>
      <c r="X131" s="377"/>
      <c r="Y131" s="377"/>
      <c r="Z131" s="377"/>
      <c r="AA131" s="360"/>
      <c r="AB131" s="360"/>
      <c r="AC131" s="360"/>
      <c r="AD131" s="360"/>
      <c r="AE131" s="377"/>
      <c r="AF131" s="377"/>
      <c r="AG131" s="377"/>
      <c r="AH131" s="377"/>
      <c r="AI131" s="360"/>
      <c r="AJ131" s="360"/>
      <c r="AK131" s="360"/>
      <c r="AL131" s="360"/>
      <c r="AM131" s="360"/>
      <c r="AN131" s="360"/>
      <c r="AO131" s="361"/>
      <c r="AP131" s="361"/>
      <c r="AQ131" s="361"/>
      <c r="AR131" s="362"/>
      <c r="AS131" s="362"/>
      <c r="AT131" s="362"/>
      <c r="AU131" s="363"/>
      <c r="AV131" s="363"/>
      <c r="AW131" s="363"/>
      <c r="AX131" s="364"/>
      <c r="AY131" s="364"/>
      <c r="AZ131" s="45"/>
      <c r="BA131" s="46"/>
      <c r="BB131" s="45"/>
      <c r="BC131" s="46"/>
      <c r="BD131" s="45"/>
      <c r="BE131" s="46"/>
      <c r="BF131" s="45"/>
      <c r="BG131" s="46"/>
      <c r="BH131" s="45"/>
      <c r="BI131" s="43"/>
      <c r="BJ131" s="44"/>
      <c r="BK131" s="43"/>
      <c r="BL131" s="44"/>
      <c r="BM131" s="43"/>
      <c r="BN131" s="44"/>
      <c r="BO131" s="43"/>
      <c r="BP131" s="44"/>
      <c r="BQ131" s="43"/>
      <c r="BR131" s="359"/>
      <c r="BS131" s="359"/>
      <c r="BT131" s="359"/>
      <c r="BU131" s="359"/>
      <c r="BV131" s="359"/>
      <c r="BW131" s="359"/>
      <c r="BX131" s="359"/>
      <c r="BY131" s="359"/>
      <c r="BZ131" s="359"/>
      <c r="CA131" s="359"/>
      <c r="CB131" s="359"/>
      <c r="CC131" s="359"/>
      <c r="CD131" s="359"/>
      <c r="CE131" s="359"/>
    </row>
    <row r="132" spans="1:83" ht="35.1" customHeight="1" x14ac:dyDescent="0.25">
      <c r="A132" s="27">
        <f>ROW(A121)</f>
        <v>121</v>
      </c>
      <c r="B132" s="375"/>
      <c r="C132" s="375"/>
      <c r="D132" s="376"/>
      <c r="E132" s="376"/>
      <c r="F132" s="376"/>
      <c r="G132" s="376"/>
      <c r="H132" s="376"/>
      <c r="I132" s="360"/>
      <c r="J132" s="360"/>
      <c r="K132" s="360"/>
      <c r="L132" s="360"/>
      <c r="M132" s="360"/>
      <c r="N132" s="360"/>
      <c r="O132" s="360"/>
      <c r="P132" s="360"/>
      <c r="Q132" s="377"/>
      <c r="R132" s="377"/>
      <c r="S132" s="377"/>
      <c r="T132" s="377"/>
      <c r="U132" s="377"/>
      <c r="V132" s="377"/>
      <c r="W132" s="377"/>
      <c r="X132" s="377"/>
      <c r="Y132" s="377"/>
      <c r="Z132" s="377"/>
      <c r="AA132" s="360"/>
      <c r="AB132" s="360"/>
      <c r="AC132" s="360"/>
      <c r="AD132" s="360"/>
      <c r="AE132" s="377"/>
      <c r="AF132" s="377"/>
      <c r="AG132" s="377"/>
      <c r="AH132" s="377"/>
      <c r="AI132" s="360"/>
      <c r="AJ132" s="360"/>
      <c r="AK132" s="360"/>
      <c r="AL132" s="360"/>
      <c r="AM132" s="360"/>
      <c r="AN132" s="360"/>
      <c r="AO132" s="361"/>
      <c r="AP132" s="361"/>
      <c r="AQ132" s="361"/>
      <c r="AR132" s="362"/>
      <c r="AS132" s="362"/>
      <c r="AT132" s="362"/>
      <c r="AU132" s="363"/>
      <c r="AV132" s="363"/>
      <c r="AW132" s="363"/>
      <c r="AX132" s="364"/>
      <c r="AY132" s="364"/>
      <c r="AZ132" s="45"/>
      <c r="BA132" s="46"/>
      <c r="BB132" s="45"/>
      <c r="BC132" s="46"/>
      <c r="BD132" s="45"/>
      <c r="BE132" s="46"/>
      <c r="BF132" s="45"/>
      <c r="BG132" s="46"/>
      <c r="BH132" s="45"/>
      <c r="BI132" s="43"/>
      <c r="BJ132" s="44"/>
      <c r="BK132" s="43"/>
      <c r="BL132" s="44"/>
      <c r="BM132" s="43"/>
      <c r="BN132" s="44"/>
      <c r="BO132" s="43"/>
      <c r="BP132" s="44"/>
      <c r="BQ132" s="43"/>
      <c r="BR132" s="359"/>
      <c r="BS132" s="359"/>
      <c r="BT132" s="359"/>
      <c r="BU132" s="359"/>
      <c r="BV132" s="359"/>
      <c r="BW132" s="359"/>
      <c r="BX132" s="359"/>
      <c r="BY132" s="359"/>
      <c r="BZ132" s="359"/>
      <c r="CA132" s="359"/>
      <c r="CB132" s="359"/>
      <c r="CC132" s="359"/>
      <c r="CD132" s="359"/>
      <c r="CE132" s="359"/>
    </row>
    <row r="133" spans="1:83" ht="35.1" customHeight="1" x14ac:dyDescent="0.25">
      <c r="A133" s="27">
        <f t="shared" si="5"/>
        <v>122</v>
      </c>
      <c r="B133" s="375"/>
      <c r="C133" s="375"/>
      <c r="D133" s="376"/>
      <c r="E133" s="376"/>
      <c r="F133" s="376"/>
      <c r="G133" s="376"/>
      <c r="H133" s="376"/>
      <c r="I133" s="360"/>
      <c r="J133" s="360"/>
      <c r="K133" s="360"/>
      <c r="L133" s="360"/>
      <c r="M133" s="360"/>
      <c r="N133" s="360"/>
      <c r="O133" s="360"/>
      <c r="P133" s="360"/>
      <c r="Q133" s="377"/>
      <c r="R133" s="377"/>
      <c r="S133" s="377"/>
      <c r="T133" s="377"/>
      <c r="U133" s="377"/>
      <c r="V133" s="377"/>
      <c r="W133" s="377"/>
      <c r="X133" s="377"/>
      <c r="Y133" s="377"/>
      <c r="Z133" s="377"/>
      <c r="AA133" s="360"/>
      <c r="AB133" s="360"/>
      <c r="AC133" s="360"/>
      <c r="AD133" s="360"/>
      <c r="AE133" s="377"/>
      <c r="AF133" s="377"/>
      <c r="AG133" s="377"/>
      <c r="AH133" s="377"/>
      <c r="AI133" s="360"/>
      <c r="AJ133" s="360"/>
      <c r="AK133" s="360"/>
      <c r="AL133" s="360"/>
      <c r="AM133" s="360"/>
      <c r="AN133" s="360"/>
      <c r="AO133" s="361"/>
      <c r="AP133" s="361"/>
      <c r="AQ133" s="361"/>
      <c r="AR133" s="362"/>
      <c r="AS133" s="362"/>
      <c r="AT133" s="362"/>
      <c r="AU133" s="363"/>
      <c r="AV133" s="363"/>
      <c r="AW133" s="363"/>
      <c r="AX133" s="364"/>
      <c r="AY133" s="364"/>
      <c r="AZ133" s="45"/>
      <c r="BA133" s="46"/>
      <c r="BB133" s="45"/>
      <c r="BC133" s="46"/>
      <c r="BD133" s="45"/>
      <c r="BE133" s="46"/>
      <c r="BF133" s="45"/>
      <c r="BG133" s="46"/>
      <c r="BH133" s="45"/>
      <c r="BI133" s="43"/>
      <c r="BJ133" s="44"/>
      <c r="BK133" s="43"/>
      <c r="BL133" s="44"/>
      <c r="BM133" s="43"/>
      <c r="BN133" s="44"/>
      <c r="BO133" s="43"/>
      <c r="BP133" s="44"/>
      <c r="BQ133" s="43"/>
      <c r="BR133" s="359"/>
      <c r="BS133" s="359"/>
      <c r="BT133" s="359"/>
      <c r="BU133" s="359"/>
      <c r="BV133" s="359"/>
      <c r="BW133" s="359"/>
      <c r="BX133" s="359"/>
      <c r="BY133" s="359"/>
      <c r="BZ133" s="359"/>
      <c r="CA133" s="359"/>
      <c r="CB133" s="359"/>
      <c r="CC133" s="359"/>
      <c r="CD133" s="359"/>
      <c r="CE133" s="359"/>
    </row>
    <row r="134" spans="1:83" ht="35.1" customHeight="1" x14ac:dyDescent="0.25">
      <c r="A134" s="27">
        <f t="shared" si="5"/>
        <v>123</v>
      </c>
      <c r="B134" s="375"/>
      <c r="C134" s="375"/>
      <c r="D134" s="376"/>
      <c r="E134" s="376"/>
      <c r="F134" s="376"/>
      <c r="G134" s="376"/>
      <c r="H134" s="376"/>
      <c r="I134" s="360"/>
      <c r="J134" s="360"/>
      <c r="K134" s="360"/>
      <c r="L134" s="360"/>
      <c r="M134" s="360"/>
      <c r="N134" s="360"/>
      <c r="O134" s="360"/>
      <c r="P134" s="360"/>
      <c r="Q134" s="377"/>
      <c r="R134" s="377"/>
      <c r="S134" s="377"/>
      <c r="T134" s="377"/>
      <c r="U134" s="377"/>
      <c r="V134" s="377"/>
      <c r="W134" s="377"/>
      <c r="X134" s="377"/>
      <c r="Y134" s="377"/>
      <c r="Z134" s="377"/>
      <c r="AA134" s="360"/>
      <c r="AB134" s="360"/>
      <c r="AC134" s="360"/>
      <c r="AD134" s="360"/>
      <c r="AE134" s="377"/>
      <c r="AF134" s="377"/>
      <c r="AG134" s="377"/>
      <c r="AH134" s="377"/>
      <c r="AI134" s="360"/>
      <c r="AJ134" s="360"/>
      <c r="AK134" s="360"/>
      <c r="AL134" s="360"/>
      <c r="AM134" s="360"/>
      <c r="AN134" s="360"/>
      <c r="AO134" s="361"/>
      <c r="AP134" s="361"/>
      <c r="AQ134" s="361"/>
      <c r="AR134" s="362"/>
      <c r="AS134" s="362"/>
      <c r="AT134" s="362"/>
      <c r="AU134" s="363"/>
      <c r="AV134" s="363"/>
      <c r="AW134" s="363"/>
      <c r="AX134" s="364"/>
      <c r="AY134" s="364"/>
      <c r="AZ134" s="45"/>
      <c r="BA134" s="46"/>
      <c r="BB134" s="45"/>
      <c r="BC134" s="46"/>
      <c r="BD134" s="45"/>
      <c r="BE134" s="46"/>
      <c r="BF134" s="45"/>
      <c r="BG134" s="46"/>
      <c r="BH134" s="45"/>
      <c r="BI134" s="43"/>
      <c r="BJ134" s="44"/>
      <c r="BK134" s="43"/>
      <c r="BL134" s="44"/>
      <c r="BM134" s="43"/>
      <c r="BN134" s="44"/>
      <c r="BO134" s="43"/>
      <c r="BP134" s="44"/>
      <c r="BQ134" s="43"/>
      <c r="BR134" s="359"/>
      <c r="BS134" s="359"/>
      <c r="BT134" s="359"/>
      <c r="BU134" s="359"/>
      <c r="BV134" s="359"/>
      <c r="BW134" s="359"/>
      <c r="BX134" s="359"/>
      <c r="BY134" s="359"/>
      <c r="BZ134" s="359"/>
      <c r="CA134" s="359"/>
      <c r="CB134" s="359"/>
      <c r="CC134" s="359"/>
      <c r="CD134" s="359"/>
      <c r="CE134" s="359"/>
    </row>
    <row r="135" spans="1:83" ht="35.1" customHeight="1" x14ac:dyDescent="0.25">
      <c r="A135" s="27">
        <f t="shared" si="5"/>
        <v>124</v>
      </c>
      <c r="B135" s="375"/>
      <c r="C135" s="375"/>
      <c r="D135" s="376"/>
      <c r="E135" s="376"/>
      <c r="F135" s="376"/>
      <c r="G135" s="376"/>
      <c r="H135" s="376"/>
      <c r="I135" s="360"/>
      <c r="J135" s="360"/>
      <c r="K135" s="360"/>
      <c r="L135" s="360"/>
      <c r="M135" s="360"/>
      <c r="N135" s="360"/>
      <c r="O135" s="360"/>
      <c r="P135" s="360"/>
      <c r="Q135" s="377"/>
      <c r="R135" s="377"/>
      <c r="S135" s="377"/>
      <c r="T135" s="377"/>
      <c r="U135" s="377"/>
      <c r="V135" s="377"/>
      <c r="W135" s="377"/>
      <c r="X135" s="377"/>
      <c r="Y135" s="377"/>
      <c r="Z135" s="377"/>
      <c r="AA135" s="360"/>
      <c r="AB135" s="360"/>
      <c r="AC135" s="360"/>
      <c r="AD135" s="360"/>
      <c r="AE135" s="377"/>
      <c r="AF135" s="377"/>
      <c r="AG135" s="377"/>
      <c r="AH135" s="377"/>
      <c r="AI135" s="360"/>
      <c r="AJ135" s="360"/>
      <c r="AK135" s="360"/>
      <c r="AL135" s="360"/>
      <c r="AM135" s="360"/>
      <c r="AN135" s="360"/>
      <c r="AO135" s="361"/>
      <c r="AP135" s="361"/>
      <c r="AQ135" s="361"/>
      <c r="AR135" s="362"/>
      <c r="AS135" s="362"/>
      <c r="AT135" s="362"/>
      <c r="AU135" s="363"/>
      <c r="AV135" s="363"/>
      <c r="AW135" s="363"/>
      <c r="AX135" s="364"/>
      <c r="AY135" s="364"/>
      <c r="AZ135" s="45"/>
      <c r="BA135" s="46"/>
      <c r="BB135" s="45"/>
      <c r="BC135" s="46"/>
      <c r="BD135" s="45"/>
      <c r="BE135" s="46"/>
      <c r="BF135" s="45"/>
      <c r="BG135" s="46"/>
      <c r="BH135" s="45"/>
      <c r="BI135" s="43"/>
      <c r="BJ135" s="44"/>
      <c r="BK135" s="43"/>
      <c r="BL135" s="44"/>
      <c r="BM135" s="43"/>
      <c r="BN135" s="44"/>
      <c r="BO135" s="43"/>
      <c r="BP135" s="44"/>
      <c r="BQ135" s="43"/>
      <c r="BR135" s="359"/>
      <c r="BS135" s="359"/>
      <c r="BT135" s="359"/>
      <c r="BU135" s="359"/>
      <c r="BV135" s="359"/>
      <c r="BW135" s="359"/>
      <c r="BX135" s="359"/>
      <c r="BY135" s="359"/>
      <c r="BZ135" s="359"/>
      <c r="CA135" s="359"/>
      <c r="CB135" s="359"/>
      <c r="CC135" s="359"/>
      <c r="CD135" s="359"/>
      <c r="CE135" s="359"/>
    </row>
    <row r="136" spans="1:83" ht="35.1" customHeight="1" x14ac:dyDescent="0.25">
      <c r="A136" s="27">
        <f t="shared" si="5"/>
        <v>125</v>
      </c>
      <c r="B136" s="375"/>
      <c r="C136" s="375"/>
      <c r="D136" s="376"/>
      <c r="E136" s="376"/>
      <c r="F136" s="376"/>
      <c r="G136" s="376"/>
      <c r="H136" s="376"/>
      <c r="I136" s="360"/>
      <c r="J136" s="360"/>
      <c r="K136" s="360"/>
      <c r="L136" s="360"/>
      <c r="M136" s="360"/>
      <c r="N136" s="360"/>
      <c r="O136" s="360"/>
      <c r="P136" s="360"/>
      <c r="Q136" s="377"/>
      <c r="R136" s="377"/>
      <c r="S136" s="377"/>
      <c r="T136" s="377"/>
      <c r="U136" s="377"/>
      <c r="V136" s="377"/>
      <c r="W136" s="377"/>
      <c r="X136" s="377"/>
      <c r="Y136" s="377"/>
      <c r="Z136" s="377"/>
      <c r="AA136" s="360"/>
      <c r="AB136" s="360"/>
      <c r="AC136" s="360"/>
      <c r="AD136" s="360"/>
      <c r="AE136" s="377"/>
      <c r="AF136" s="377"/>
      <c r="AG136" s="377"/>
      <c r="AH136" s="377"/>
      <c r="AI136" s="360"/>
      <c r="AJ136" s="360"/>
      <c r="AK136" s="360"/>
      <c r="AL136" s="360"/>
      <c r="AM136" s="360"/>
      <c r="AN136" s="360"/>
      <c r="AO136" s="361"/>
      <c r="AP136" s="361"/>
      <c r="AQ136" s="361"/>
      <c r="AR136" s="362"/>
      <c r="AS136" s="362"/>
      <c r="AT136" s="362"/>
      <c r="AU136" s="363"/>
      <c r="AV136" s="363"/>
      <c r="AW136" s="363"/>
      <c r="AX136" s="364"/>
      <c r="AY136" s="364"/>
      <c r="AZ136" s="45"/>
      <c r="BA136" s="46"/>
      <c r="BB136" s="45"/>
      <c r="BC136" s="46"/>
      <c r="BD136" s="45"/>
      <c r="BE136" s="46"/>
      <c r="BF136" s="45"/>
      <c r="BG136" s="46"/>
      <c r="BH136" s="45"/>
      <c r="BI136" s="43"/>
      <c r="BJ136" s="44"/>
      <c r="BK136" s="43"/>
      <c r="BL136" s="44"/>
      <c r="BM136" s="43"/>
      <c r="BN136" s="44"/>
      <c r="BO136" s="43"/>
      <c r="BP136" s="44"/>
      <c r="BQ136" s="43"/>
      <c r="BR136" s="359"/>
      <c r="BS136" s="359"/>
      <c r="BT136" s="359"/>
      <c r="BU136" s="359"/>
      <c r="BV136" s="359"/>
      <c r="BW136" s="359"/>
      <c r="BX136" s="359"/>
      <c r="BY136" s="359"/>
      <c r="BZ136" s="359"/>
      <c r="CA136" s="359"/>
      <c r="CB136" s="359"/>
      <c r="CC136" s="359"/>
      <c r="CD136" s="359"/>
      <c r="CE136" s="359"/>
    </row>
    <row r="137" spans="1:83" ht="35.1" customHeight="1" x14ac:dyDescent="0.25">
      <c r="A137" s="27">
        <f t="shared" si="5"/>
        <v>126</v>
      </c>
      <c r="B137" s="375"/>
      <c r="C137" s="375"/>
      <c r="D137" s="376"/>
      <c r="E137" s="376"/>
      <c r="F137" s="376"/>
      <c r="G137" s="376"/>
      <c r="H137" s="376"/>
      <c r="I137" s="360"/>
      <c r="J137" s="360"/>
      <c r="K137" s="360"/>
      <c r="L137" s="360"/>
      <c r="M137" s="360"/>
      <c r="N137" s="360"/>
      <c r="O137" s="360"/>
      <c r="P137" s="360"/>
      <c r="Q137" s="377"/>
      <c r="R137" s="377"/>
      <c r="S137" s="377"/>
      <c r="T137" s="377"/>
      <c r="U137" s="377"/>
      <c r="V137" s="377"/>
      <c r="W137" s="377"/>
      <c r="X137" s="377"/>
      <c r="Y137" s="377"/>
      <c r="Z137" s="377"/>
      <c r="AA137" s="360"/>
      <c r="AB137" s="360"/>
      <c r="AC137" s="360"/>
      <c r="AD137" s="360"/>
      <c r="AE137" s="377"/>
      <c r="AF137" s="377"/>
      <c r="AG137" s="377"/>
      <c r="AH137" s="377"/>
      <c r="AI137" s="360"/>
      <c r="AJ137" s="360"/>
      <c r="AK137" s="360"/>
      <c r="AL137" s="360"/>
      <c r="AM137" s="360"/>
      <c r="AN137" s="360"/>
      <c r="AO137" s="361"/>
      <c r="AP137" s="361"/>
      <c r="AQ137" s="361"/>
      <c r="AR137" s="362"/>
      <c r="AS137" s="362"/>
      <c r="AT137" s="362"/>
      <c r="AU137" s="363"/>
      <c r="AV137" s="363"/>
      <c r="AW137" s="363"/>
      <c r="AX137" s="364"/>
      <c r="AY137" s="364"/>
      <c r="AZ137" s="45"/>
      <c r="BA137" s="46"/>
      <c r="BB137" s="45"/>
      <c r="BC137" s="46"/>
      <c r="BD137" s="45"/>
      <c r="BE137" s="46"/>
      <c r="BF137" s="45"/>
      <c r="BG137" s="46"/>
      <c r="BH137" s="45"/>
      <c r="BI137" s="43"/>
      <c r="BJ137" s="44"/>
      <c r="BK137" s="43"/>
      <c r="BL137" s="44"/>
      <c r="BM137" s="43"/>
      <c r="BN137" s="44"/>
      <c r="BO137" s="43"/>
      <c r="BP137" s="44"/>
      <c r="BQ137" s="43"/>
      <c r="BR137" s="359"/>
      <c r="BS137" s="359"/>
      <c r="BT137" s="359"/>
      <c r="BU137" s="359"/>
      <c r="BV137" s="359"/>
      <c r="BW137" s="359"/>
      <c r="BX137" s="359"/>
      <c r="BY137" s="359"/>
      <c r="BZ137" s="359"/>
      <c r="CA137" s="359"/>
      <c r="CB137" s="359"/>
      <c r="CC137" s="359"/>
      <c r="CD137" s="359"/>
      <c r="CE137" s="359"/>
    </row>
    <row r="138" spans="1:83" ht="35.1" customHeight="1" x14ac:dyDescent="0.25">
      <c r="A138" s="27">
        <f t="shared" si="5"/>
        <v>127</v>
      </c>
      <c r="B138" s="375"/>
      <c r="C138" s="375"/>
      <c r="D138" s="376"/>
      <c r="E138" s="376"/>
      <c r="F138" s="376"/>
      <c r="G138" s="376"/>
      <c r="H138" s="376"/>
      <c r="I138" s="360"/>
      <c r="J138" s="360"/>
      <c r="K138" s="360"/>
      <c r="L138" s="360"/>
      <c r="M138" s="360"/>
      <c r="N138" s="360"/>
      <c r="O138" s="360"/>
      <c r="P138" s="360"/>
      <c r="Q138" s="377"/>
      <c r="R138" s="377"/>
      <c r="S138" s="377"/>
      <c r="T138" s="377"/>
      <c r="U138" s="377"/>
      <c r="V138" s="377"/>
      <c r="W138" s="377"/>
      <c r="X138" s="377"/>
      <c r="Y138" s="377"/>
      <c r="Z138" s="377"/>
      <c r="AA138" s="360"/>
      <c r="AB138" s="360"/>
      <c r="AC138" s="360"/>
      <c r="AD138" s="360"/>
      <c r="AE138" s="377"/>
      <c r="AF138" s="377"/>
      <c r="AG138" s="377"/>
      <c r="AH138" s="377"/>
      <c r="AI138" s="360"/>
      <c r="AJ138" s="360"/>
      <c r="AK138" s="360"/>
      <c r="AL138" s="360"/>
      <c r="AM138" s="360"/>
      <c r="AN138" s="360"/>
      <c r="AO138" s="361"/>
      <c r="AP138" s="361"/>
      <c r="AQ138" s="361"/>
      <c r="AR138" s="362"/>
      <c r="AS138" s="362"/>
      <c r="AT138" s="362"/>
      <c r="AU138" s="363"/>
      <c r="AV138" s="363"/>
      <c r="AW138" s="363"/>
      <c r="AX138" s="364"/>
      <c r="AY138" s="364"/>
      <c r="AZ138" s="45"/>
      <c r="BA138" s="46"/>
      <c r="BB138" s="45"/>
      <c r="BC138" s="46"/>
      <c r="BD138" s="45"/>
      <c r="BE138" s="46"/>
      <c r="BF138" s="45"/>
      <c r="BG138" s="46"/>
      <c r="BH138" s="45"/>
      <c r="BI138" s="43"/>
      <c r="BJ138" s="44"/>
      <c r="BK138" s="43"/>
      <c r="BL138" s="44"/>
      <c r="BM138" s="43"/>
      <c r="BN138" s="44"/>
      <c r="BO138" s="43"/>
      <c r="BP138" s="44"/>
      <c r="BQ138" s="43"/>
      <c r="BR138" s="359"/>
      <c r="BS138" s="359"/>
      <c r="BT138" s="359"/>
      <c r="BU138" s="359"/>
      <c r="BV138" s="359"/>
      <c r="BW138" s="359"/>
      <c r="BX138" s="359"/>
      <c r="BY138" s="359"/>
      <c r="BZ138" s="359"/>
      <c r="CA138" s="359"/>
      <c r="CB138" s="359"/>
      <c r="CC138" s="359"/>
      <c r="CD138" s="359"/>
      <c r="CE138" s="359"/>
    </row>
    <row r="139" spans="1:83" ht="35.1" customHeight="1" x14ac:dyDescent="0.25">
      <c r="A139" s="27">
        <f t="shared" si="5"/>
        <v>128</v>
      </c>
      <c r="B139" s="375"/>
      <c r="C139" s="375"/>
      <c r="D139" s="376"/>
      <c r="E139" s="376"/>
      <c r="F139" s="376"/>
      <c r="G139" s="376"/>
      <c r="H139" s="376"/>
      <c r="I139" s="360"/>
      <c r="J139" s="360"/>
      <c r="K139" s="360"/>
      <c r="L139" s="360"/>
      <c r="M139" s="360"/>
      <c r="N139" s="360"/>
      <c r="O139" s="360"/>
      <c r="P139" s="360"/>
      <c r="Q139" s="377"/>
      <c r="R139" s="377"/>
      <c r="S139" s="377"/>
      <c r="T139" s="377"/>
      <c r="U139" s="377"/>
      <c r="V139" s="377"/>
      <c r="W139" s="377"/>
      <c r="X139" s="377"/>
      <c r="Y139" s="377"/>
      <c r="Z139" s="377"/>
      <c r="AA139" s="360"/>
      <c r="AB139" s="360"/>
      <c r="AC139" s="360"/>
      <c r="AD139" s="360"/>
      <c r="AE139" s="377"/>
      <c r="AF139" s="377"/>
      <c r="AG139" s="377"/>
      <c r="AH139" s="377"/>
      <c r="AI139" s="360"/>
      <c r="AJ139" s="360"/>
      <c r="AK139" s="360"/>
      <c r="AL139" s="360"/>
      <c r="AM139" s="360"/>
      <c r="AN139" s="360"/>
      <c r="AO139" s="361"/>
      <c r="AP139" s="361"/>
      <c r="AQ139" s="361"/>
      <c r="AR139" s="362"/>
      <c r="AS139" s="362"/>
      <c r="AT139" s="362"/>
      <c r="AU139" s="363"/>
      <c r="AV139" s="363"/>
      <c r="AW139" s="363"/>
      <c r="AX139" s="364"/>
      <c r="AY139" s="364"/>
      <c r="AZ139" s="45"/>
      <c r="BA139" s="46"/>
      <c r="BB139" s="45"/>
      <c r="BC139" s="46"/>
      <c r="BD139" s="45"/>
      <c r="BE139" s="46"/>
      <c r="BF139" s="45"/>
      <c r="BG139" s="46"/>
      <c r="BH139" s="45"/>
      <c r="BI139" s="43"/>
      <c r="BJ139" s="44"/>
      <c r="BK139" s="43"/>
      <c r="BL139" s="44"/>
      <c r="BM139" s="43"/>
      <c r="BN139" s="44"/>
      <c r="BO139" s="43"/>
      <c r="BP139" s="44"/>
      <c r="BQ139" s="43"/>
      <c r="BR139" s="359"/>
      <c r="BS139" s="359"/>
      <c r="BT139" s="359"/>
      <c r="BU139" s="359"/>
      <c r="BV139" s="359"/>
      <c r="BW139" s="359"/>
      <c r="BX139" s="359"/>
      <c r="BY139" s="359"/>
      <c r="BZ139" s="359"/>
      <c r="CA139" s="359"/>
      <c r="CB139" s="359"/>
      <c r="CC139" s="359"/>
      <c r="CD139" s="359"/>
      <c r="CE139" s="359"/>
    </row>
    <row r="140" spans="1:83" ht="35.1" customHeight="1" x14ac:dyDescent="0.25">
      <c r="A140" s="27">
        <f t="shared" si="5"/>
        <v>129</v>
      </c>
      <c r="B140" s="375"/>
      <c r="C140" s="375"/>
      <c r="D140" s="376"/>
      <c r="E140" s="376"/>
      <c r="F140" s="376"/>
      <c r="G140" s="376"/>
      <c r="H140" s="376"/>
      <c r="I140" s="360"/>
      <c r="J140" s="360"/>
      <c r="K140" s="360"/>
      <c r="L140" s="360"/>
      <c r="M140" s="360"/>
      <c r="N140" s="360"/>
      <c r="O140" s="360"/>
      <c r="P140" s="360"/>
      <c r="Q140" s="377"/>
      <c r="R140" s="377"/>
      <c r="S140" s="377"/>
      <c r="T140" s="377"/>
      <c r="U140" s="377"/>
      <c r="V140" s="377"/>
      <c r="W140" s="377"/>
      <c r="X140" s="377"/>
      <c r="Y140" s="377"/>
      <c r="Z140" s="377"/>
      <c r="AA140" s="360"/>
      <c r="AB140" s="360"/>
      <c r="AC140" s="360"/>
      <c r="AD140" s="360"/>
      <c r="AE140" s="377"/>
      <c r="AF140" s="377"/>
      <c r="AG140" s="377"/>
      <c r="AH140" s="377"/>
      <c r="AI140" s="360"/>
      <c r="AJ140" s="360"/>
      <c r="AK140" s="360"/>
      <c r="AL140" s="360"/>
      <c r="AM140" s="360"/>
      <c r="AN140" s="360"/>
      <c r="AO140" s="361"/>
      <c r="AP140" s="361"/>
      <c r="AQ140" s="361"/>
      <c r="AR140" s="362"/>
      <c r="AS140" s="362"/>
      <c r="AT140" s="362"/>
      <c r="AU140" s="363"/>
      <c r="AV140" s="363"/>
      <c r="AW140" s="363"/>
      <c r="AX140" s="364"/>
      <c r="AY140" s="364"/>
      <c r="AZ140" s="45"/>
      <c r="BA140" s="46"/>
      <c r="BB140" s="45"/>
      <c r="BC140" s="46"/>
      <c r="BD140" s="45"/>
      <c r="BE140" s="46"/>
      <c r="BF140" s="45"/>
      <c r="BG140" s="46"/>
      <c r="BH140" s="45"/>
      <c r="BI140" s="43"/>
      <c r="BJ140" s="44"/>
      <c r="BK140" s="43"/>
      <c r="BL140" s="44"/>
      <c r="BM140" s="43"/>
      <c r="BN140" s="44"/>
      <c r="BO140" s="43"/>
      <c r="BP140" s="44"/>
      <c r="BQ140" s="43"/>
      <c r="BR140" s="359"/>
      <c r="BS140" s="359"/>
      <c r="BT140" s="359"/>
      <c r="BU140" s="359"/>
      <c r="BV140" s="359"/>
      <c r="BW140" s="359"/>
      <c r="BX140" s="359"/>
      <c r="BY140" s="359"/>
      <c r="BZ140" s="359"/>
      <c r="CA140" s="359"/>
      <c r="CB140" s="359"/>
      <c r="CC140" s="359"/>
      <c r="CD140" s="359"/>
      <c r="CE140" s="359"/>
    </row>
    <row r="141" spans="1:83" ht="35.1" customHeight="1" x14ac:dyDescent="0.25">
      <c r="A141" s="27">
        <f t="shared" si="5"/>
        <v>130</v>
      </c>
      <c r="B141" s="375"/>
      <c r="C141" s="375"/>
      <c r="D141" s="376"/>
      <c r="E141" s="376"/>
      <c r="F141" s="376"/>
      <c r="G141" s="376"/>
      <c r="H141" s="376"/>
      <c r="I141" s="360"/>
      <c r="J141" s="360"/>
      <c r="K141" s="360"/>
      <c r="L141" s="360"/>
      <c r="M141" s="360"/>
      <c r="N141" s="360"/>
      <c r="O141" s="360"/>
      <c r="P141" s="360"/>
      <c r="Q141" s="377"/>
      <c r="R141" s="377"/>
      <c r="S141" s="377"/>
      <c r="T141" s="377"/>
      <c r="U141" s="377"/>
      <c r="V141" s="377"/>
      <c r="W141" s="377"/>
      <c r="X141" s="377"/>
      <c r="Y141" s="377"/>
      <c r="Z141" s="377"/>
      <c r="AA141" s="360"/>
      <c r="AB141" s="360"/>
      <c r="AC141" s="360"/>
      <c r="AD141" s="360"/>
      <c r="AE141" s="377"/>
      <c r="AF141" s="377"/>
      <c r="AG141" s="377"/>
      <c r="AH141" s="377"/>
      <c r="AI141" s="360"/>
      <c r="AJ141" s="360"/>
      <c r="AK141" s="360"/>
      <c r="AL141" s="360"/>
      <c r="AM141" s="360"/>
      <c r="AN141" s="360"/>
      <c r="AO141" s="361"/>
      <c r="AP141" s="361"/>
      <c r="AQ141" s="361"/>
      <c r="AR141" s="362"/>
      <c r="AS141" s="362"/>
      <c r="AT141" s="362"/>
      <c r="AU141" s="363"/>
      <c r="AV141" s="363"/>
      <c r="AW141" s="363"/>
      <c r="AX141" s="364"/>
      <c r="AY141" s="364"/>
      <c r="AZ141" s="45"/>
      <c r="BA141" s="46"/>
      <c r="BB141" s="45"/>
      <c r="BC141" s="46"/>
      <c r="BD141" s="45"/>
      <c r="BE141" s="46"/>
      <c r="BF141" s="45"/>
      <c r="BG141" s="46"/>
      <c r="BH141" s="45"/>
      <c r="BI141" s="43"/>
      <c r="BJ141" s="44"/>
      <c r="BK141" s="43"/>
      <c r="BL141" s="44"/>
      <c r="BM141" s="43"/>
      <c r="BN141" s="44"/>
      <c r="BO141" s="43"/>
      <c r="BP141" s="44"/>
      <c r="BQ141" s="43"/>
      <c r="BR141" s="359"/>
      <c r="BS141" s="359"/>
      <c r="BT141" s="359"/>
      <c r="BU141" s="359"/>
      <c r="BV141" s="359"/>
      <c r="BW141" s="359"/>
      <c r="BX141" s="359"/>
      <c r="BY141" s="359"/>
      <c r="BZ141" s="359"/>
      <c r="CA141" s="359"/>
      <c r="CB141" s="359"/>
      <c r="CC141" s="359"/>
      <c r="CD141" s="359"/>
      <c r="CE141" s="359"/>
    </row>
    <row r="142" spans="1:83" ht="35.1" customHeight="1" x14ac:dyDescent="0.25">
      <c r="A142" s="27">
        <f>ROW(A131)</f>
        <v>131</v>
      </c>
      <c r="B142" s="375"/>
      <c r="C142" s="375"/>
      <c r="D142" s="376"/>
      <c r="E142" s="376"/>
      <c r="F142" s="376"/>
      <c r="G142" s="376"/>
      <c r="H142" s="376"/>
      <c r="I142" s="360"/>
      <c r="J142" s="360"/>
      <c r="K142" s="360"/>
      <c r="L142" s="360"/>
      <c r="M142" s="360"/>
      <c r="N142" s="360"/>
      <c r="O142" s="360"/>
      <c r="P142" s="360"/>
      <c r="Q142" s="377"/>
      <c r="R142" s="377"/>
      <c r="S142" s="377"/>
      <c r="T142" s="377"/>
      <c r="U142" s="377"/>
      <c r="V142" s="377"/>
      <c r="W142" s="377"/>
      <c r="X142" s="377"/>
      <c r="Y142" s="377"/>
      <c r="Z142" s="377"/>
      <c r="AA142" s="360"/>
      <c r="AB142" s="360"/>
      <c r="AC142" s="360"/>
      <c r="AD142" s="360"/>
      <c r="AE142" s="377"/>
      <c r="AF142" s="377"/>
      <c r="AG142" s="377"/>
      <c r="AH142" s="377"/>
      <c r="AI142" s="360"/>
      <c r="AJ142" s="360"/>
      <c r="AK142" s="360"/>
      <c r="AL142" s="360"/>
      <c r="AM142" s="360"/>
      <c r="AN142" s="360"/>
      <c r="AO142" s="361"/>
      <c r="AP142" s="361"/>
      <c r="AQ142" s="361"/>
      <c r="AR142" s="362"/>
      <c r="AS142" s="362"/>
      <c r="AT142" s="362"/>
      <c r="AU142" s="363"/>
      <c r="AV142" s="363"/>
      <c r="AW142" s="363"/>
      <c r="AX142" s="364"/>
      <c r="AY142" s="364"/>
      <c r="AZ142" s="45"/>
      <c r="BA142" s="46"/>
      <c r="BB142" s="45"/>
      <c r="BC142" s="46"/>
      <c r="BD142" s="45"/>
      <c r="BE142" s="46"/>
      <c r="BF142" s="45"/>
      <c r="BG142" s="46"/>
      <c r="BH142" s="45"/>
      <c r="BI142" s="43"/>
      <c r="BJ142" s="44"/>
      <c r="BK142" s="43"/>
      <c r="BL142" s="44"/>
      <c r="BM142" s="43"/>
      <c r="BN142" s="44"/>
      <c r="BO142" s="43"/>
      <c r="BP142" s="44"/>
      <c r="BQ142" s="43"/>
      <c r="BR142" s="359"/>
      <c r="BS142" s="359"/>
      <c r="BT142" s="359"/>
      <c r="BU142" s="359"/>
      <c r="BV142" s="359"/>
      <c r="BW142" s="359"/>
      <c r="BX142" s="359"/>
      <c r="BY142" s="359"/>
      <c r="BZ142" s="359"/>
      <c r="CA142" s="359"/>
      <c r="CB142" s="359"/>
      <c r="CC142" s="359"/>
      <c r="CD142" s="359"/>
      <c r="CE142" s="359"/>
    </row>
    <row r="143" spans="1:83" ht="35.1" customHeight="1" x14ac:dyDescent="0.25">
      <c r="A143" s="27">
        <f t="shared" si="5"/>
        <v>132</v>
      </c>
      <c r="B143" s="375"/>
      <c r="C143" s="375"/>
      <c r="D143" s="376"/>
      <c r="E143" s="376"/>
      <c r="F143" s="376"/>
      <c r="G143" s="376"/>
      <c r="H143" s="376"/>
      <c r="I143" s="360"/>
      <c r="J143" s="360"/>
      <c r="K143" s="360"/>
      <c r="L143" s="360"/>
      <c r="M143" s="360"/>
      <c r="N143" s="360"/>
      <c r="O143" s="360"/>
      <c r="P143" s="360"/>
      <c r="Q143" s="377"/>
      <c r="R143" s="377"/>
      <c r="S143" s="377"/>
      <c r="T143" s="377"/>
      <c r="U143" s="377"/>
      <c r="V143" s="377"/>
      <c r="W143" s="377"/>
      <c r="X143" s="377"/>
      <c r="Y143" s="377"/>
      <c r="Z143" s="377"/>
      <c r="AA143" s="360"/>
      <c r="AB143" s="360"/>
      <c r="AC143" s="360"/>
      <c r="AD143" s="360"/>
      <c r="AE143" s="377"/>
      <c r="AF143" s="377"/>
      <c r="AG143" s="377"/>
      <c r="AH143" s="377"/>
      <c r="AI143" s="360"/>
      <c r="AJ143" s="360"/>
      <c r="AK143" s="360"/>
      <c r="AL143" s="360"/>
      <c r="AM143" s="360"/>
      <c r="AN143" s="360"/>
      <c r="AO143" s="361"/>
      <c r="AP143" s="361"/>
      <c r="AQ143" s="361"/>
      <c r="AR143" s="362"/>
      <c r="AS143" s="362"/>
      <c r="AT143" s="362"/>
      <c r="AU143" s="363"/>
      <c r="AV143" s="363"/>
      <c r="AW143" s="363"/>
      <c r="AX143" s="364"/>
      <c r="AY143" s="364"/>
      <c r="AZ143" s="45"/>
      <c r="BA143" s="46"/>
      <c r="BB143" s="45"/>
      <c r="BC143" s="46"/>
      <c r="BD143" s="45"/>
      <c r="BE143" s="46"/>
      <c r="BF143" s="45"/>
      <c r="BG143" s="46"/>
      <c r="BH143" s="45"/>
      <c r="BI143" s="43"/>
      <c r="BJ143" s="44"/>
      <c r="BK143" s="43"/>
      <c r="BL143" s="44"/>
      <c r="BM143" s="43"/>
      <c r="BN143" s="44"/>
      <c r="BO143" s="43"/>
      <c r="BP143" s="44"/>
      <c r="BQ143" s="43"/>
      <c r="BR143" s="359"/>
      <c r="BS143" s="359"/>
      <c r="BT143" s="359"/>
      <c r="BU143" s="359"/>
      <c r="BV143" s="359"/>
      <c r="BW143" s="359"/>
      <c r="BX143" s="359"/>
      <c r="BY143" s="359"/>
      <c r="BZ143" s="359"/>
      <c r="CA143" s="359"/>
      <c r="CB143" s="359"/>
      <c r="CC143" s="359"/>
      <c r="CD143" s="359"/>
      <c r="CE143" s="359"/>
    </row>
    <row r="144" spans="1:83" ht="35.1" customHeight="1" x14ac:dyDescent="0.25">
      <c r="A144" s="27">
        <f t="shared" si="5"/>
        <v>133</v>
      </c>
      <c r="B144" s="375"/>
      <c r="C144" s="375"/>
      <c r="D144" s="376"/>
      <c r="E144" s="376"/>
      <c r="F144" s="376"/>
      <c r="G144" s="376"/>
      <c r="H144" s="376"/>
      <c r="I144" s="360"/>
      <c r="J144" s="360"/>
      <c r="K144" s="360"/>
      <c r="L144" s="360"/>
      <c r="M144" s="360"/>
      <c r="N144" s="360"/>
      <c r="O144" s="360"/>
      <c r="P144" s="360"/>
      <c r="Q144" s="377"/>
      <c r="R144" s="377"/>
      <c r="S144" s="377"/>
      <c r="T144" s="377"/>
      <c r="U144" s="377"/>
      <c r="V144" s="377"/>
      <c r="W144" s="377"/>
      <c r="X144" s="377"/>
      <c r="Y144" s="377"/>
      <c r="Z144" s="377"/>
      <c r="AA144" s="360"/>
      <c r="AB144" s="360"/>
      <c r="AC144" s="360"/>
      <c r="AD144" s="360"/>
      <c r="AE144" s="377"/>
      <c r="AF144" s="377"/>
      <c r="AG144" s="377"/>
      <c r="AH144" s="377"/>
      <c r="AI144" s="360"/>
      <c r="AJ144" s="360"/>
      <c r="AK144" s="360"/>
      <c r="AL144" s="360"/>
      <c r="AM144" s="360"/>
      <c r="AN144" s="360"/>
      <c r="AO144" s="361"/>
      <c r="AP144" s="361"/>
      <c r="AQ144" s="361"/>
      <c r="AR144" s="362"/>
      <c r="AS144" s="362"/>
      <c r="AT144" s="362"/>
      <c r="AU144" s="363"/>
      <c r="AV144" s="363"/>
      <c r="AW144" s="363"/>
      <c r="AX144" s="364"/>
      <c r="AY144" s="364"/>
      <c r="AZ144" s="45"/>
      <c r="BA144" s="46"/>
      <c r="BB144" s="45"/>
      <c r="BC144" s="46"/>
      <c r="BD144" s="45"/>
      <c r="BE144" s="46"/>
      <c r="BF144" s="45"/>
      <c r="BG144" s="46"/>
      <c r="BH144" s="45"/>
      <c r="BI144" s="43"/>
      <c r="BJ144" s="44"/>
      <c r="BK144" s="43"/>
      <c r="BL144" s="44"/>
      <c r="BM144" s="43"/>
      <c r="BN144" s="44"/>
      <c r="BO144" s="43"/>
      <c r="BP144" s="44"/>
      <c r="BQ144" s="43"/>
      <c r="BR144" s="359"/>
      <c r="BS144" s="359"/>
      <c r="BT144" s="359"/>
      <c r="BU144" s="359"/>
      <c r="BV144" s="359"/>
      <c r="BW144" s="359"/>
      <c r="BX144" s="359"/>
      <c r="BY144" s="359"/>
      <c r="BZ144" s="359"/>
      <c r="CA144" s="359"/>
      <c r="CB144" s="359"/>
      <c r="CC144" s="359"/>
      <c r="CD144" s="359"/>
      <c r="CE144" s="359"/>
    </row>
    <row r="145" spans="1:83" ht="35.1" customHeight="1" x14ac:dyDescent="0.25">
      <c r="A145" s="27">
        <f t="shared" si="5"/>
        <v>134</v>
      </c>
      <c r="B145" s="375"/>
      <c r="C145" s="375"/>
      <c r="D145" s="376"/>
      <c r="E145" s="376"/>
      <c r="F145" s="376"/>
      <c r="G145" s="376"/>
      <c r="H145" s="376"/>
      <c r="I145" s="360"/>
      <c r="J145" s="360"/>
      <c r="K145" s="360"/>
      <c r="L145" s="360"/>
      <c r="M145" s="360"/>
      <c r="N145" s="360"/>
      <c r="O145" s="360"/>
      <c r="P145" s="360"/>
      <c r="Q145" s="377"/>
      <c r="R145" s="377"/>
      <c r="S145" s="377"/>
      <c r="T145" s="377"/>
      <c r="U145" s="377"/>
      <c r="V145" s="377"/>
      <c r="W145" s="377"/>
      <c r="X145" s="377"/>
      <c r="Y145" s="377"/>
      <c r="Z145" s="377"/>
      <c r="AA145" s="360"/>
      <c r="AB145" s="360"/>
      <c r="AC145" s="360"/>
      <c r="AD145" s="360"/>
      <c r="AE145" s="377"/>
      <c r="AF145" s="377"/>
      <c r="AG145" s="377"/>
      <c r="AH145" s="377"/>
      <c r="AI145" s="360"/>
      <c r="AJ145" s="360"/>
      <c r="AK145" s="360"/>
      <c r="AL145" s="360"/>
      <c r="AM145" s="360"/>
      <c r="AN145" s="360"/>
      <c r="AO145" s="361"/>
      <c r="AP145" s="361"/>
      <c r="AQ145" s="361"/>
      <c r="AR145" s="362"/>
      <c r="AS145" s="362"/>
      <c r="AT145" s="362"/>
      <c r="AU145" s="363"/>
      <c r="AV145" s="363"/>
      <c r="AW145" s="363"/>
      <c r="AX145" s="364"/>
      <c r="AY145" s="364"/>
      <c r="AZ145" s="45"/>
      <c r="BA145" s="46"/>
      <c r="BB145" s="45"/>
      <c r="BC145" s="46"/>
      <c r="BD145" s="45"/>
      <c r="BE145" s="46"/>
      <c r="BF145" s="45"/>
      <c r="BG145" s="46"/>
      <c r="BH145" s="45"/>
      <c r="BI145" s="43"/>
      <c r="BJ145" s="44"/>
      <c r="BK145" s="43"/>
      <c r="BL145" s="44"/>
      <c r="BM145" s="43"/>
      <c r="BN145" s="44"/>
      <c r="BO145" s="43"/>
      <c r="BP145" s="44"/>
      <c r="BQ145" s="43"/>
      <c r="BR145" s="359"/>
      <c r="BS145" s="359"/>
      <c r="BT145" s="359"/>
      <c r="BU145" s="359"/>
      <c r="BV145" s="359"/>
      <c r="BW145" s="359"/>
      <c r="BX145" s="359"/>
      <c r="BY145" s="359"/>
      <c r="BZ145" s="359"/>
      <c r="CA145" s="359"/>
      <c r="CB145" s="359"/>
      <c r="CC145" s="359"/>
      <c r="CD145" s="359"/>
      <c r="CE145" s="359"/>
    </row>
    <row r="146" spans="1:83" ht="35.1" customHeight="1" x14ac:dyDescent="0.25">
      <c r="A146" s="27">
        <f t="shared" si="5"/>
        <v>135</v>
      </c>
      <c r="B146" s="375"/>
      <c r="C146" s="375"/>
      <c r="D146" s="376"/>
      <c r="E146" s="376"/>
      <c r="F146" s="376"/>
      <c r="G146" s="376"/>
      <c r="H146" s="376"/>
      <c r="I146" s="360"/>
      <c r="J146" s="360"/>
      <c r="K146" s="360"/>
      <c r="L146" s="360"/>
      <c r="M146" s="360"/>
      <c r="N146" s="360"/>
      <c r="O146" s="360"/>
      <c r="P146" s="360"/>
      <c r="Q146" s="377"/>
      <c r="R146" s="377"/>
      <c r="S146" s="377"/>
      <c r="T146" s="377"/>
      <c r="U146" s="377"/>
      <c r="V146" s="377"/>
      <c r="W146" s="377"/>
      <c r="X146" s="377"/>
      <c r="Y146" s="377"/>
      <c r="Z146" s="377"/>
      <c r="AA146" s="360"/>
      <c r="AB146" s="360"/>
      <c r="AC146" s="360"/>
      <c r="AD146" s="360"/>
      <c r="AE146" s="377"/>
      <c r="AF146" s="377"/>
      <c r="AG146" s="377"/>
      <c r="AH146" s="377"/>
      <c r="AI146" s="360"/>
      <c r="AJ146" s="360"/>
      <c r="AK146" s="360"/>
      <c r="AL146" s="360"/>
      <c r="AM146" s="360"/>
      <c r="AN146" s="360"/>
      <c r="AO146" s="361"/>
      <c r="AP146" s="361"/>
      <c r="AQ146" s="361"/>
      <c r="AR146" s="362"/>
      <c r="AS146" s="362"/>
      <c r="AT146" s="362"/>
      <c r="AU146" s="363"/>
      <c r="AV146" s="363"/>
      <c r="AW146" s="363"/>
      <c r="AX146" s="364"/>
      <c r="AY146" s="364"/>
      <c r="AZ146" s="45"/>
      <c r="BA146" s="46"/>
      <c r="BB146" s="45"/>
      <c r="BC146" s="46"/>
      <c r="BD146" s="45"/>
      <c r="BE146" s="46"/>
      <c r="BF146" s="45"/>
      <c r="BG146" s="46"/>
      <c r="BH146" s="45"/>
      <c r="BI146" s="43"/>
      <c r="BJ146" s="44"/>
      <c r="BK146" s="43"/>
      <c r="BL146" s="44"/>
      <c r="BM146" s="43"/>
      <c r="BN146" s="44"/>
      <c r="BO146" s="43"/>
      <c r="BP146" s="44"/>
      <c r="BQ146" s="43"/>
      <c r="BR146" s="359"/>
      <c r="BS146" s="359"/>
      <c r="BT146" s="359"/>
      <c r="BU146" s="359"/>
      <c r="BV146" s="359"/>
      <c r="BW146" s="359"/>
      <c r="BX146" s="359"/>
      <c r="BY146" s="359"/>
      <c r="BZ146" s="359"/>
      <c r="CA146" s="359"/>
      <c r="CB146" s="359"/>
      <c r="CC146" s="359"/>
      <c r="CD146" s="359"/>
      <c r="CE146" s="359"/>
    </row>
    <row r="147" spans="1:83" ht="35.1" customHeight="1" x14ac:dyDescent="0.25">
      <c r="A147" s="27">
        <f t="shared" si="5"/>
        <v>136</v>
      </c>
      <c r="B147" s="375"/>
      <c r="C147" s="375"/>
      <c r="D147" s="376"/>
      <c r="E147" s="376"/>
      <c r="F147" s="376"/>
      <c r="G147" s="376"/>
      <c r="H147" s="376"/>
      <c r="I147" s="360"/>
      <c r="J147" s="360"/>
      <c r="K147" s="360"/>
      <c r="L147" s="360"/>
      <c r="M147" s="360"/>
      <c r="N147" s="360"/>
      <c r="O147" s="360"/>
      <c r="P147" s="360"/>
      <c r="Q147" s="377"/>
      <c r="R147" s="377"/>
      <c r="S147" s="377"/>
      <c r="T147" s="377"/>
      <c r="U147" s="377"/>
      <c r="V147" s="377"/>
      <c r="W147" s="377"/>
      <c r="X147" s="377"/>
      <c r="Y147" s="377"/>
      <c r="Z147" s="377"/>
      <c r="AA147" s="360"/>
      <c r="AB147" s="360"/>
      <c r="AC147" s="360"/>
      <c r="AD147" s="360"/>
      <c r="AE147" s="377"/>
      <c r="AF147" s="377"/>
      <c r="AG147" s="377"/>
      <c r="AH147" s="377"/>
      <c r="AI147" s="360"/>
      <c r="AJ147" s="360"/>
      <c r="AK147" s="360"/>
      <c r="AL147" s="360"/>
      <c r="AM147" s="360"/>
      <c r="AN147" s="360"/>
      <c r="AO147" s="361"/>
      <c r="AP147" s="361"/>
      <c r="AQ147" s="361"/>
      <c r="AR147" s="362"/>
      <c r="AS147" s="362"/>
      <c r="AT147" s="362"/>
      <c r="AU147" s="363"/>
      <c r="AV147" s="363"/>
      <c r="AW147" s="363"/>
      <c r="AX147" s="364"/>
      <c r="AY147" s="364"/>
      <c r="AZ147" s="45"/>
      <c r="BA147" s="46"/>
      <c r="BB147" s="45"/>
      <c r="BC147" s="46"/>
      <c r="BD147" s="45"/>
      <c r="BE147" s="46"/>
      <c r="BF147" s="45"/>
      <c r="BG147" s="46"/>
      <c r="BH147" s="45"/>
      <c r="BI147" s="43"/>
      <c r="BJ147" s="44"/>
      <c r="BK147" s="43"/>
      <c r="BL147" s="44"/>
      <c r="BM147" s="43"/>
      <c r="BN147" s="44"/>
      <c r="BO147" s="43"/>
      <c r="BP147" s="44"/>
      <c r="BQ147" s="43"/>
      <c r="BR147" s="359"/>
      <c r="BS147" s="359"/>
      <c r="BT147" s="359"/>
      <c r="BU147" s="359"/>
      <c r="BV147" s="359"/>
      <c r="BW147" s="359"/>
      <c r="BX147" s="359"/>
      <c r="BY147" s="359"/>
      <c r="BZ147" s="359"/>
      <c r="CA147" s="359"/>
      <c r="CB147" s="359"/>
      <c r="CC147" s="359"/>
      <c r="CD147" s="359"/>
      <c r="CE147" s="359"/>
    </row>
    <row r="148" spans="1:83" ht="35.1" customHeight="1" x14ac:dyDescent="0.25">
      <c r="A148" s="27">
        <f t="shared" si="5"/>
        <v>137</v>
      </c>
      <c r="B148" s="375"/>
      <c r="C148" s="375"/>
      <c r="D148" s="376"/>
      <c r="E148" s="376"/>
      <c r="F148" s="376"/>
      <c r="G148" s="376"/>
      <c r="H148" s="376"/>
      <c r="I148" s="360"/>
      <c r="J148" s="360"/>
      <c r="K148" s="360"/>
      <c r="L148" s="360"/>
      <c r="M148" s="360"/>
      <c r="N148" s="360"/>
      <c r="O148" s="360"/>
      <c r="P148" s="360"/>
      <c r="Q148" s="377"/>
      <c r="R148" s="377"/>
      <c r="S148" s="377"/>
      <c r="T148" s="377"/>
      <c r="U148" s="377"/>
      <c r="V148" s="377"/>
      <c r="W148" s="377"/>
      <c r="X148" s="377"/>
      <c r="Y148" s="377"/>
      <c r="Z148" s="377"/>
      <c r="AA148" s="360"/>
      <c r="AB148" s="360"/>
      <c r="AC148" s="360"/>
      <c r="AD148" s="360"/>
      <c r="AE148" s="377"/>
      <c r="AF148" s="377"/>
      <c r="AG148" s="377"/>
      <c r="AH148" s="377"/>
      <c r="AI148" s="360"/>
      <c r="AJ148" s="360"/>
      <c r="AK148" s="360"/>
      <c r="AL148" s="360"/>
      <c r="AM148" s="360"/>
      <c r="AN148" s="360"/>
      <c r="AO148" s="361"/>
      <c r="AP148" s="361"/>
      <c r="AQ148" s="361"/>
      <c r="AR148" s="362"/>
      <c r="AS148" s="362"/>
      <c r="AT148" s="362"/>
      <c r="AU148" s="363"/>
      <c r="AV148" s="363"/>
      <c r="AW148" s="363"/>
      <c r="AX148" s="364"/>
      <c r="AY148" s="364"/>
      <c r="AZ148" s="45"/>
      <c r="BA148" s="46"/>
      <c r="BB148" s="45"/>
      <c r="BC148" s="46"/>
      <c r="BD148" s="45"/>
      <c r="BE148" s="46"/>
      <c r="BF148" s="45"/>
      <c r="BG148" s="46"/>
      <c r="BH148" s="45"/>
      <c r="BI148" s="43"/>
      <c r="BJ148" s="44"/>
      <c r="BK148" s="43"/>
      <c r="BL148" s="44"/>
      <c r="BM148" s="43"/>
      <c r="BN148" s="44"/>
      <c r="BO148" s="43"/>
      <c r="BP148" s="44"/>
      <c r="BQ148" s="43"/>
      <c r="BR148" s="359"/>
      <c r="BS148" s="359"/>
      <c r="BT148" s="359"/>
      <c r="BU148" s="359"/>
      <c r="BV148" s="359"/>
      <c r="BW148" s="359"/>
      <c r="BX148" s="359"/>
      <c r="BY148" s="359"/>
      <c r="BZ148" s="359"/>
      <c r="CA148" s="359"/>
      <c r="CB148" s="359"/>
      <c r="CC148" s="359"/>
      <c r="CD148" s="359"/>
      <c r="CE148" s="359"/>
    </row>
    <row r="149" spans="1:83" ht="35.1" customHeight="1" x14ac:dyDescent="0.25">
      <c r="A149" s="27">
        <f t="shared" si="5"/>
        <v>138</v>
      </c>
      <c r="B149" s="375"/>
      <c r="C149" s="375"/>
      <c r="D149" s="376"/>
      <c r="E149" s="376"/>
      <c r="F149" s="376"/>
      <c r="G149" s="376"/>
      <c r="H149" s="376"/>
      <c r="I149" s="360"/>
      <c r="J149" s="360"/>
      <c r="K149" s="360"/>
      <c r="L149" s="360"/>
      <c r="M149" s="360"/>
      <c r="N149" s="360"/>
      <c r="O149" s="360"/>
      <c r="P149" s="360"/>
      <c r="Q149" s="377"/>
      <c r="R149" s="377"/>
      <c r="S149" s="377"/>
      <c r="T149" s="377"/>
      <c r="U149" s="377"/>
      <c r="V149" s="377"/>
      <c r="W149" s="377"/>
      <c r="X149" s="377"/>
      <c r="Y149" s="377"/>
      <c r="Z149" s="377"/>
      <c r="AA149" s="360"/>
      <c r="AB149" s="360"/>
      <c r="AC149" s="360"/>
      <c r="AD149" s="360"/>
      <c r="AE149" s="377"/>
      <c r="AF149" s="377"/>
      <c r="AG149" s="377"/>
      <c r="AH149" s="377"/>
      <c r="AI149" s="360"/>
      <c r="AJ149" s="360"/>
      <c r="AK149" s="360"/>
      <c r="AL149" s="360"/>
      <c r="AM149" s="360"/>
      <c r="AN149" s="360"/>
      <c r="AO149" s="361"/>
      <c r="AP149" s="361"/>
      <c r="AQ149" s="361"/>
      <c r="AR149" s="362"/>
      <c r="AS149" s="362"/>
      <c r="AT149" s="362"/>
      <c r="AU149" s="363"/>
      <c r="AV149" s="363"/>
      <c r="AW149" s="363"/>
      <c r="AX149" s="364"/>
      <c r="AY149" s="364"/>
      <c r="AZ149" s="45"/>
      <c r="BA149" s="46"/>
      <c r="BB149" s="45"/>
      <c r="BC149" s="46"/>
      <c r="BD149" s="45"/>
      <c r="BE149" s="46"/>
      <c r="BF149" s="45"/>
      <c r="BG149" s="46"/>
      <c r="BH149" s="45"/>
      <c r="BI149" s="43"/>
      <c r="BJ149" s="44"/>
      <c r="BK149" s="43"/>
      <c r="BL149" s="44"/>
      <c r="BM149" s="43"/>
      <c r="BN149" s="44"/>
      <c r="BO149" s="43"/>
      <c r="BP149" s="44"/>
      <c r="BQ149" s="43"/>
      <c r="BR149" s="359"/>
      <c r="BS149" s="359"/>
      <c r="BT149" s="359"/>
      <c r="BU149" s="359"/>
      <c r="BV149" s="359"/>
      <c r="BW149" s="359"/>
      <c r="BX149" s="359"/>
      <c r="BY149" s="359"/>
      <c r="BZ149" s="359"/>
      <c r="CA149" s="359"/>
      <c r="CB149" s="359"/>
      <c r="CC149" s="359"/>
      <c r="CD149" s="359"/>
      <c r="CE149" s="359"/>
    </row>
    <row r="150" spans="1:83" ht="35.1" customHeight="1" x14ac:dyDescent="0.25">
      <c r="A150" s="27">
        <f t="shared" si="5"/>
        <v>139</v>
      </c>
      <c r="B150" s="375"/>
      <c r="C150" s="375"/>
      <c r="D150" s="376"/>
      <c r="E150" s="376"/>
      <c r="F150" s="376"/>
      <c r="G150" s="376"/>
      <c r="H150" s="376"/>
      <c r="I150" s="360"/>
      <c r="J150" s="360"/>
      <c r="K150" s="360"/>
      <c r="L150" s="360"/>
      <c r="M150" s="360"/>
      <c r="N150" s="360"/>
      <c r="O150" s="360"/>
      <c r="P150" s="360"/>
      <c r="Q150" s="377"/>
      <c r="R150" s="377"/>
      <c r="S150" s="377"/>
      <c r="T150" s="377"/>
      <c r="U150" s="377"/>
      <c r="V150" s="377"/>
      <c r="W150" s="377"/>
      <c r="X150" s="377"/>
      <c r="Y150" s="377"/>
      <c r="Z150" s="377"/>
      <c r="AA150" s="360"/>
      <c r="AB150" s="360"/>
      <c r="AC150" s="360"/>
      <c r="AD150" s="360"/>
      <c r="AE150" s="377"/>
      <c r="AF150" s="377"/>
      <c r="AG150" s="377"/>
      <c r="AH150" s="377"/>
      <c r="AI150" s="360"/>
      <c r="AJ150" s="360"/>
      <c r="AK150" s="360"/>
      <c r="AL150" s="360"/>
      <c r="AM150" s="360"/>
      <c r="AN150" s="360"/>
      <c r="AO150" s="361"/>
      <c r="AP150" s="361"/>
      <c r="AQ150" s="361"/>
      <c r="AR150" s="362"/>
      <c r="AS150" s="362"/>
      <c r="AT150" s="362"/>
      <c r="AU150" s="363"/>
      <c r="AV150" s="363"/>
      <c r="AW150" s="363"/>
      <c r="AX150" s="364"/>
      <c r="AY150" s="364"/>
      <c r="AZ150" s="45"/>
      <c r="BA150" s="46"/>
      <c r="BB150" s="45"/>
      <c r="BC150" s="46"/>
      <c r="BD150" s="45"/>
      <c r="BE150" s="46"/>
      <c r="BF150" s="45"/>
      <c r="BG150" s="46"/>
      <c r="BH150" s="45"/>
      <c r="BI150" s="43"/>
      <c r="BJ150" s="44"/>
      <c r="BK150" s="43"/>
      <c r="BL150" s="44"/>
      <c r="BM150" s="43"/>
      <c r="BN150" s="44"/>
      <c r="BO150" s="43"/>
      <c r="BP150" s="44"/>
      <c r="BQ150" s="43"/>
      <c r="BR150" s="359"/>
      <c r="BS150" s="359"/>
      <c r="BT150" s="359"/>
      <c r="BU150" s="359"/>
      <c r="BV150" s="359"/>
      <c r="BW150" s="359"/>
      <c r="BX150" s="359"/>
      <c r="BY150" s="359"/>
      <c r="BZ150" s="359"/>
      <c r="CA150" s="359"/>
      <c r="CB150" s="359"/>
      <c r="CC150" s="359"/>
      <c r="CD150" s="359"/>
      <c r="CE150" s="359"/>
    </row>
    <row r="151" spans="1:83" ht="35.1" customHeight="1" x14ac:dyDescent="0.25">
      <c r="A151" s="27">
        <f t="shared" si="5"/>
        <v>140</v>
      </c>
      <c r="B151" s="375"/>
      <c r="C151" s="375"/>
      <c r="D151" s="376"/>
      <c r="E151" s="376"/>
      <c r="F151" s="376"/>
      <c r="G151" s="376"/>
      <c r="H151" s="376"/>
      <c r="I151" s="360"/>
      <c r="J151" s="360"/>
      <c r="K151" s="360"/>
      <c r="L151" s="360"/>
      <c r="M151" s="360"/>
      <c r="N151" s="360"/>
      <c r="O151" s="360"/>
      <c r="P151" s="360"/>
      <c r="Q151" s="377"/>
      <c r="R151" s="377"/>
      <c r="S151" s="377"/>
      <c r="T151" s="377"/>
      <c r="U151" s="377"/>
      <c r="V151" s="377"/>
      <c r="W151" s="377"/>
      <c r="X151" s="377"/>
      <c r="Y151" s="377"/>
      <c r="Z151" s="377"/>
      <c r="AA151" s="360"/>
      <c r="AB151" s="360"/>
      <c r="AC151" s="360"/>
      <c r="AD151" s="360"/>
      <c r="AE151" s="377"/>
      <c r="AF151" s="377"/>
      <c r="AG151" s="377"/>
      <c r="AH151" s="377"/>
      <c r="AI151" s="360"/>
      <c r="AJ151" s="360"/>
      <c r="AK151" s="360"/>
      <c r="AL151" s="360"/>
      <c r="AM151" s="360"/>
      <c r="AN151" s="360"/>
      <c r="AO151" s="361"/>
      <c r="AP151" s="361"/>
      <c r="AQ151" s="361"/>
      <c r="AR151" s="362"/>
      <c r="AS151" s="362"/>
      <c r="AT151" s="362"/>
      <c r="AU151" s="363"/>
      <c r="AV151" s="363"/>
      <c r="AW151" s="363"/>
      <c r="AX151" s="364"/>
      <c r="AY151" s="364"/>
      <c r="AZ151" s="45"/>
      <c r="BA151" s="46"/>
      <c r="BB151" s="45"/>
      <c r="BC151" s="46"/>
      <c r="BD151" s="45"/>
      <c r="BE151" s="46"/>
      <c r="BF151" s="45"/>
      <c r="BG151" s="46"/>
      <c r="BH151" s="45"/>
      <c r="BI151" s="43"/>
      <c r="BJ151" s="44"/>
      <c r="BK151" s="43"/>
      <c r="BL151" s="44"/>
      <c r="BM151" s="43"/>
      <c r="BN151" s="44"/>
      <c r="BO151" s="43"/>
      <c r="BP151" s="44"/>
      <c r="BQ151" s="43"/>
      <c r="BR151" s="359"/>
      <c r="BS151" s="359"/>
      <c r="BT151" s="359"/>
      <c r="BU151" s="359"/>
      <c r="BV151" s="359"/>
      <c r="BW151" s="359"/>
      <c r="BX151" s="359"/>
      <c r="BY151" s="359"/>
      <c r="BZ151" s="359"/>
      <c r="CA151" s="359"/>
      <c r="CB151" s="359"/>
      <c r="CC151" s="359"/>
      <c r="CD151" s="359"/>
      <c r="CE151" s="359"/>
    </row>
    <row r="152" spans="1:83" ht="35.1" customHeight="1" x14ac:dyDescent="0.25">
      <c r="A152" s="27">
        <f>ROW(A141)</f>
        <v>141</v>
      </c>
      <c r="B152" s="375"/>
      <c r="C152" s="375"/>
      <c r="D152" s="376"/>
      <c r="E152" s="376"/>
      <c r="F152" s="376"/>
      <c r="G152" s="376"/>
      <c r="H152" s="376"/>
      <c r="I152" s="360"/>
      <c r="J152" s="360"/>
      <c r="K152" s="360"/>
      <c r="L152" s="360"/>
      <c r="M152" s="360"/>
      <c r="N152" s="360"/>
      <c r="O152" s="360"/>
      <c r="P152" s="360"/>
      <c r="Q152" s="377"/>
      <c r="R152" s="377"/>
      <c r="S152" s="377"/>
      <c r="T152" s="377"/>
      <c r="U152" s="377"/>
      <c r="V152" s="377"/>
      <c r="W152" s="377"/>
      <c r="X152" s="377"/>
      <c r="Y152" s="377"/>
      <c r="Z152" s="377"/>
      <c r="AA152" s="360"/>
      <c r="AB152" s="360"/>
      <c r="AC152" s="360"/>
      <c r="AD152" s="360"/>
      <c r="AE152" s="377"/>
      <c r="AF152" s="377"/>
      <c r="AG152" s="377"/>
      <c r="AH152" s="377"/>
      <c r="AI152" s="360"/>
      <c r="AJ152" s="360"/>
      <c r="AK152" s="360"/>
      <c r="AL152" s="360"/>
      <c r="AM152" s="360"/>
      <c r="AN152" s="360"/>
      <c r="AO152" s="361"/>
      <c r="AP152" s="361"/>
      <c r="AQ152" s="361"/>
      <c r="AR152" s="362"/>
      <c r="AS152" s="362"/>
      <c r="AT152" s="362"/>
      <c r="AU152" s="363"/>
      <c r="AV152" s="363"/>
      <c r="AW152" s="363"/>
      <c r="AX152" s="364"/>
      <c r="AY152" s="364"/>
      <c r="AZ152" s="45"/>
      <c r="BA152" s="46"/>
      <c r="BB152" s="45"/>
      <c r="BC152" s="46"/>
      <c r="BD152" s="45"/>
      <c r="BE152" s="46"/>
      <c r="BF152" s="45"/>
      <c r="BG152" s="46"/>
      <c r="BH152" s="45"/>
      <c r="BI152" s="43"/>
      <c r="BJ152" s="44"/>
      <c r="BK152" s="43"/>
      <c r="BL152" s="44"/>
      <c r="BM152" s="43"/>
      <c r="BN152" s="44"/>
      <c r="BO152" s="43"/>
      <c r="BP152" s="44"/>
      <c r="BQ152" s="43"/>
      <c r="BR152" s="359"/>
      <c r="BS152" s="359"/>
      <c r="BT152" s="359"/>
      <c r="BU152" s="359"/>
      <c r="BV152" s="359"/>
      <c r="BW152" s="359"/>
      <c r="BX152" s="359"/>
      <c r="BY152" s="359"/>
      <c r="BZ152" s="359"/>
      <c r="CA152" s="359"/>
      <c r="CB152" s="359"/>
      <c r="CC152" s="359"/>
      <c r="CD152" s="359"/>
      <c r="CE152" s="359"/>
    </row>
    <row r="153" spans="1:83" ht="35.1" customHeight="1" x14ac:dyDescent="0.25">
      <c r="A153" s="27">
        <f t="shared" si="5"/>
        <v>142</v>
      </c>
      <c r="B153" s="375"/>
      <c r="C153" s="375"/>
      <c r="D153" s="376"/>
      <c r="E153" s="376"/>
      <c r="F153" s="376"/>
      <c r="G153" s="376"/>
      <c r="H153" s="376"/>
      <c r="I153" s="360"/>
      <c r="J153" s="360"/>
      <c r="K153" s="360"/>
      <c r="L153" s="360"/>
      <c r="M153" s="360"/>
      <c r="N153" s="360"/>
      <c r="O153" s="360"/>
      <c r="P153" s="360"/>
      <c r="Q153" s="377"/>
      <c r="R153" s="377"/>
      <c r="S153" s="377"/>
      <c r="T153" s="377"/>
      <c r="U153" s="377"/>
      <c r="V153" s="377"/>
      <c r="W153" s="377"/>
      <c r="X153" s="377"/>
      <c r="Y153" s="377"/>
      <c r="Z153" s="377"/>
      <c r="AA153" s="360"/>
      <c r="AB153" s="360"/>
      <c r="AC153" s="360"/>
      <c r="AD153" s="360"/>
      <c r="AE153" s="377"/>
      <c r="AF153" s="377"/>
      <c r="AG153" s="377"/>
      <c r="AH153" s="377"/>
      <c r="AI153" s="360"/>
      <c r="AJ153" s="360"/>
      <c r="AK153" s="360"/>
      <c r="AL153" s="360"/>
      <c r="AM153" s="360"/>
      <c r="AN153" s="360"/>
      <c r="AO153" s="361"/>
      <c r="AP153" s="361"/>
      <c r="AQ153" s="361"/>
      <c r="AR153" s="362"/>
      <c r="AS153" s="362"/>
      <c r="AT153" s="362"/>
      <c r="AU153" s="363"/>
      <c r="AV153" s="363"/>
      <c r="AW153" s="363"/>
      <c r="AX153" s="364"/>
      <c r="AY153" s="364"/>
      <c r="AZ153" s="45"/>
      <c r="BA153" s="46"/>
      <c r="BB153" s="45"/>
      <c r="BC153" s="46"/>
      <c r="BD153" s="45"/>
      <c r="BE153" s="46"/>
      <c r="BF153" s="45"/>
      <c r="BG153" s="46"/>
      <c r="BH153" s="45"/>
      <c r="BI153" s="43"/>
      <c r="BJ153" s="44"/>
      <c r="BK153" s="43"/>
      <c r="BL153" s="44"/>
      <c r="BM153" s="43"/>
      <c r="BN153" s="44"/>
      <c r="BO153" s="43"/>
      <c r="BP153" s="44"/>
      <c r="BQ153" s="43"/>
      <c r="BR153" s="359"/>
      <c r="BS153" s="359"/>
      <c r="BT153" s="359"/>
      <c r="BU153" s="359"/>
      <c r="BV153" s="359"/>
      <c r="BW153" s="359"/>
      <c r="BX153" s="359"/>
      <c r="BY153" s="359"/>
      <c r="BZ153" s="359"/>
      <c r="CA153" s="359"/>
      <c r="CB153" s="359"/>
      <c r="CC153" s="359"/>
      <c r="CD153" s="359"/>
      <c r="CE153" s="359"/>
    </row>
    <row r="154" spans="1:83" ht="35.1" customHeight="1" x14ac:dyDescent="0.25">
      <c r="A154" s="27">
        <f t="shared" si="5"/>
        <v>143</v>
      </c>
      <c r="B154" s="375"/>
      <c r="C154" s="375"/>
      <c r="D154" s="376"/>
      <c r="E154" s="376"/>
      <c r="F154" s="376"/>
      <c r="G154" s="376"/>
      <c r="H154" s="376"/>
      <c r="I154" s="360"/>
      <c r="J154" s="360"/>
      <c r="K154" s="360"/>
      <c r="L154" s="360"/>
      <c r="M154" s="360"/>
      <c r="N154" s="360"/>
      <c r="O154" s="360"/>
      <c r="P154" s="360"/>
      <c r="Q154" s="377"/>
      <c r="R154" s="377"/>
      <c r="S154" s="377"/>
      <c r="T154" s="377"/>
      <c r="U154" s="377"/>
      <c r="V154" s="377"/>
      <c r="W154" s="377"/>
      <c r="X154" s="377"/>
      <c r="Y154" s="377"/>
      <c r="Z154" s="377"/>
      <c r="AA154" s="360"/>
      <c r="AB154" s="360"/>
      <c r="AC154" s="360"/>
      <c r="AD154" s="360"/>
      <c r="AE154" s="377"/>
      <c r="AF154" s="377"/>
      <c r="AG154" s="377"/>
      <c r="AH154" s="377"/>
      <c r="AI154" s="360"/>
      <c r="AJ154" s="360"/>
      <c r="AK154" s="360"/>
      <c r="AL154" s="360"/>
      <c r="AM154" s="360"/>
      <c r="AN154" s="360"/>
      <c r="AO154" s="361"/>
      <c r="AP154" s="361"/>
      <c r="AQ154" s="361"/>
      <c r="AR154" s="362"/>
      <c r="AS154" s="362"/>
      <c r="AT154" s="362"/>
      <c r="AU154" s="363"/>
      <c r="AV154" s="363"/>
      <c r="AW154" s="363"/>
      <c r="AX154" s="364"/>
      <c r="AY154" s="364"/>
      <c r="AZ154" s="45"/>
      <c r="BA154" s="46"/>
      <c r="BB154" s="45"/>
      <c r="BC154" s="46"/>
      <c r="BD154" s="45"/>
      <c r="BE154" s="46"/>
      <c r="BF154" s="45"/>
      <c r="BG154" s="46"/>
      <c r="BH154" s="45"/>
      <c r="BI154" s="43"/>
      <c r="BJ154" s="44"/>
      <c r="BK154" s="43"/>
      <c r="BL154" s="44"/>
      <c r="BM154" s="43"/>
      <c r="BN154" s="44"/>
      <c r="BO154" s="43"/>
      <c r="BP154" s="44"/>
      <c r="BQ154" s="43"/>
      <c r="BR154" s="359"/>
      <c r="BS154" s="359"/>
      <c r="BT154" s="359"/>
      <c r="BU154" s="359"/>
      <c r="BV154" s="359"/>
      <c r="BW154" s="359"/>
      <c r="BX154" s="359"/>
      <c r="BY154" s="359"/>
      <c r="BZ154" s="359"/>
      <c r="CA154" s="359"/>
      <c r="CB154" s="359"/>
      <c r="CC154" s="359"/>
      <c r="CD154" s="359"/>
      <c r="CE154" s="359"/>
    </row>
    <row r="155" spans="1:83" ht="35.1" customHeight="1" x14ac:dyDescent="0.25">
      <c r="A155" s="27">
        <f t="shared" si="5"/>
        <v>144</v>
      </c>
      <c r="B155" s="375"/>
      <c r="C155" s="375"/>
      <c r="D155" s="376"/>
      <c r="E155" s="376"/>
      <c r="F155" s="376"/>
      <c r="G155" s="376"/>
      <c r="H155" s="376"/>
      <c r="I155" s="360"/>
      <c r="J155" s="360"/>
      <c r="K155" s="360"/>
      <c r="L155" s="360"/>
      <c r="M155" s="360"/>
      <c r="N155" s="360"/>
      <c r="O155" s="360"/>
      <c r="P155" s="360"/>
      <c r="Q155" s="377"/>
      <c r="R155" s="377"/>
      <c r="S155" s="377"/>
      <c r="T155" s="377"/>
      <c r="U155" s="377"/>
      <c r="V155" s="377"/>
      <c r="W155" s="377"/>
      <c r="X155" s="377"/>
      <c r="Y155" s="377"/>
      <c r="Z155" s="377"/>
      <c r="AA155" s="360"/>
      <c r="AB155" s="360"/>
      <c r="AC155" s="360"/>
      <c r="AD155" s="360"/>
      <c r="AE155" s="377"/>
      <c r="AF155" s="377"/>
      <c r="AG155" s="377"/>
      <c r="AH155" s="377"/>
      <c r="AI155" s="360"/>
      <c r="AJ155" s="360"/>
      <c r="AK155" s="360"/>
      <c r="AL155" s="360"/>
      <c r="AM155" s="360"/>
      <c r="AN155" s="360"/>
      <c r="AO155" s="361"/>
      <c r="AP155" s="361"/>
      <c r="AQ155" s="361"/>
      <c r="AR155" s="362"/>
      <c r="AS155" s="362"/>
      <c r="AT155" s="362"/>
      <c r="AU155" s="363"/>
      <c r="AV155" s="363"/>
      <c r="AW155" s="363"/>
      <c r="AX155" s="364"/>
      <c r="AY155" s="364"/>
      <c r="AZ155" s="45"/>
      <c r="BA155" s="46"/>
      <c r="BB155" s="45"/>
      <c r="BC155" s="46"/>
      <c r="BD155" s="45"/>
      <c r="BE155" s="46"/>
      <c r="BF155" s="45"/>
      <c r="BG155" s="46"/>
      <c r="BH155" s="45"/>
      <c r="BI155" s="43"/>
      <c r="BJ155" s="44"/>
      <c r="BK155" s="43"/>
      <c r="BL155" s="44"/>
      <c r="BM155" s="43"/>
      <c r="BN155" s="44"/>
      <c r="BO155" s="43"/>
      <c r="BP155" s="44"/>
      <c r="BQ155" s="43"/>
      <c r="BR155" s="359"/>
      <c r="BS155" s="359"/>
      <c r="BT155" s="359"/>
      <c r="BU155" s="359"/>
      <c r="BV155" s="359"/>
      <c r="BW155" s="359"/>
      <c r="BX155" s="359"/>
      <c r="BY155" s="359"/>
      <c r="BZ155" s="359"/>
      <c r="CA155" s="359"/>
      <c r="CB155" s="359"/>
      <c r="CC155" s="359"/>
      <c r="CD155" s="359"/>
      <c r="CE155" s="359"/>
    </row>
    <row r="156" spans="1:83" ht="35.1" customHeight="1" x14ac:dyDescent="0.25">
      <c r="A156" s="27">
        <f t="shared" si="5"/>
        <v>145</v>
      </c>
      <c r="B156" s="375"/>
      <c r="C156" s="375"/>
      <c r="D156" s="376"/>
      <c r="E156" s="376"/>
      <c r="F156" s="376"/>
      <c r="G156" s="376"/>
      <c r="H156" s="376"/>
      <c r="I156" s="360"/>
      <c r="J156" s="360"/>
      <c r="K156" s="360"/>
      <c r="L156" s="360"/>
      <c r="M156" s="360"/>
      <c r="N156" s="360"/>
      <c r="O156" s="360"/>
      <c r="P156" s="360"/>
      <c r="Q156" s="377"/>
      <c r="R156" s="377"/>
      <c r="S156" s="377"/>
      <c r="T156" s="377"/>
      <c r="U156" s="377"/>
      <c r="V156" s="377"/>
      <c r="W156" s="377"/>
      <c r="X156" s="377"/>
      <c r="Y156" s="377"/>
      <c r="Z156" s="377"/>
      <c r="AA156" s="360"/>
      <c r="AB156" s="360"/>
      <c r="AC156" s="360"/>
      <c r="AD156" s="360"/>
      <c r="AE156" s="377"/>
      <c r="AF156" s="377"/>
      <c r="AG156" s="377"/>
      <c r="AH156" s="377"/>
      <c r="AI156" s="360"/>
      <c r="AJ156" s="360"/>
      <c r="AK156" s="360"/>
      <c r="AL156" s="360"/>
      <c r="AM156" s="360"/>
      <c r="AN156" s="360"/>
      <c r="AO156" s="361"/>
      <c r="AP156" s="361"/>
      <c r="AQ156" s="361"/>
      <c r="AR156" s="362"/>
      <c r="AS156" s="362"/>
      <c r="AT156" s="362"/>
      <c r="AU156" s="363"/>
      <c r="AV156" s="363"/>
      <c r="AW156" s="363"/>
      <c r="AX156" s="364"/>
      <c r="AY156" s="364"/>
      <c r="AZ156" s="45"/>
      <c r="BA156" s="46"/>
      <c r="BB156" s="45"/>
      <c r="BC156" s="46"/>
      <c r="BD156" s="45"/>
      <c r="BE156" s="46"/>
      <c r="BF156" s="45"/>
      <c r="BG156" s="46"/>
      <c r="BH156" s="45"/>
      <c r="BI156" s="43"/>
      <c r="BJ156" s="44"/>
      <c r="BK156" s="43"/>
      <c r="BL156" s="44"/>
      <c r="BM156" s="43"/>
      <c r="BN156" s="44"/>
      <c r="BO156" s="43"/>
      <c r="BP156" s="44"/>
      <c r="BQ156" s="43"/>
      <c r="BR156" s="359"/>
      <c r="BS156" s="359"/>
      <c r="BT156" s="359"/>
      <c r="BU156" s="359"/>
      <c r="BV156" s="359"/>
      <c r="BW156" s="359"/>
      <c r="BX156" s="359"/>
      <c r="BY156" s="359"/>
      <c r="BZ156" s="359"/>
      <c r="CA156" s="359"/>
      <c r="CB156" s="359"/>
      <c r="CC156" s="359"/>
      <c r="CD156" s="359"/>
      <c r="CE156" s="359"/>
    </row>
    <row r="157" spans="1:83" ht="35.1" customHeight="1" x14ac:dyDescent="0.25">
      <c r="A157" s="27">
        <f t="shared" si="5"/>
        <v>146</v>
      </c>
      <c r="B157" s="375"/>
      <c r="C157" s="375"/>
      <c r="D157" s="376"/>
      <c r="E157" s="376"/>
      <c r="F157" s="376"/>
      <c r="G157" s="376"/>
      <c r="H157" s="376"/>
      <c r="I157" s="360"/>
      <c r="J157" s="360"/>
      <c r="K157" s="360"/>
      <c r="L157" s="360"/>
      <c r="M157" s="360"/>
      <c r="N157" s="360"/>
      <c r="O157" s="360"/>
      <c r="P157" s="360"/>
      <c r="Q157" s="377"/>
      <c r="R157" s="377"/>
      <c r="S157" s="377"/>
      <c r="T157" s="377"/>
      <c r="U157" s="377"/>
      <c r="V157" s="377"/>
      <c r="W157" s="377"/>
      <c r="X157" s="377"/>
      <c r="Y157" s="377"/>
      <c r="Z157" s="377"/>
      <c r="AA157" s="360"/>
      <c r="AB157" s="360"/>
      <c r="AC157" s="360"/>
      <c r="AD157" s="360"/>
      <c r="AE157" s="377"/>
      <c r="AF157" s="377"/>
      <c r="AG157" s="377"/>
      <c r="AH157" s="377"/>
      <c r="AI157" s="360"/>
      <c r="AJ157" s="360"/>
      <c r="AK157" s="360"/>
      <c r="AL157" s="360"/>
      <c r="AM157" s="360"/>
      <c r="AN157" s="360"/>
      <c r="AO157" s="361"/>
      <c r="AP157" s="361"/>
      <c r="AQ157" s="361"/>
      <c r="AR157" s="362"/>
      <c r="AS157" s="362"/>
      <c r="AT157" s="362"/>
      <c r="AU157" s="363"/>
      <c r="AV157" s="363"/>
      <c r="AW157" s="363"/>
      <c r="AX157" s="364"/>
      <c r="AY157" s="364"/>
      <c r="AZ157" s="45"/>
      <c r="BA157" s="46"/>
      <c r="BB157" s="45"/>
      <c r="BC157" s="46"/>
      <c r="BD157" s="45"/>
      <c r="BE157" s="46"/>
      <c r="BF157" s="45"/>
      <c r="BG157" s="46"/>
      <c r="BH157" s="45"/>
      <c r="BI157" s="43"/>
      <c r="BJ157" s="44"/>
      <c r="BK157" s="43"/>
      <c r="BL157" s="44"/>
      <c r="BM157" s="43"/>
      <c r="BN157" s="44"/>
      <c r="BO157" s="43"/>
      <c r="BP157" s="44"/>
      <c r="BQ157" s="43"/>
      <c r="BR157" s="359"/>
      <c r="BS157" s="359"/>
      <c r="BT157" s="359"/>
      <c r="BU157" s="359"/>
      <c r="BV157" s="359"/>
      <c r="BW157" s="359"/>
      <c r="BX157" s="359"/>
      <c r="BY157" s="359"/>
      <c r="BZ157" s="359"/>
      <c r="CA157" s="359"/>
      <c r="CB157" s="359"/>
      <c r="CC157" s="359"/>
      <c r="CD157" s="359"/>
      <c r="CE157" s="359"/>
    </row>
    <row r="158" spans="1:83" ht="35.1" customHeight="1" x14ac:dyDescent="0.25">
      <c r="A158" s="27">
        <f t="shared" si="5"/>
        <v>147</v>
      </c>
      <c r="B158" s="375"/>
      <c r="C158" s="375"/>
      <c r="D158" s="376"/>
      <c r="E158" s="376"/>
      <c r="F158" s="376"/>
      <c r="G158" s="376"/>
      <c r="H158" s="376"/>
      <c r="I158" s="360"/>
      <c r="J158" s="360"/>
      <c r="K158" s="360"/>
      <c r="L158" s="360"/>
      <c r="M158" s="360"/>
      <c r="N158" s="360"/>
      <c r="O158" s="360"/>
      <c r="P158" s="360"/>
      <c r="Q158" s="377"/>
      <c r="R158" s="377"/>
      <c r="S158" s="377"/>
      <c r="T158" s="377"/>
      <c r="U158" s="377"/>
      <c r="V158" s="377"/>
      <c r="W158" s="377"/>
      <c r="X158" s="377"/>
      <c r="Y158" s="377"/>
      <c r="Z158" s="377"/>
      <c r="AA158" s="360"/>
      <c r="AB158" s="360"/>
      <c r="AC158" s="360"/>
      <c r="AD158" s="360"/>
      <c r="AE158" s="377"/>
      <c r="AF158" s="377"/>
      <c r="AG158" s="377"/>
      <c r="AH158" s="377"/>
      <c r="AI158" s="360"/>
      <c r="AJ158" s="360"/>
      <c r="AK158" s="360"/>
      <c r="AL158" s="360"/>
      <c r="AM158" s="360"/>
      <c r="AN158" s="360"/>
      <c r="AO158" s="361"/>
      <c r="AP158" s="361"/>
      <c r="AQ158" s="361"/>
      <c r="AR158" s="362"/>
      <c r="AS158" s="362"/>
      <c r="AT158" s="362"/>
      <c r="AU158" s="363"/>
      <c r="AV158" s="363"/>
      <c r="AW158" s="363"/>
      <c r="AX158" s="364"/>
      <c r="AY158" s="364"/>
      <c r="AZ158" s="45"/>
      <c r="BA158" s="46"/>
      <c r="BB158" s="45"/>
      <c r="BC158" s="46"/>
      <c r="BD158" s="45"/>
      <c r="BE158" s="46"/>
      <c r="BF158" s="45"/>
      <c r="BG158" s="46"/>
      <c r="BH158" s="45"/>
      <c r="BI158" s="43"/>
      <c r="BJ158" s="44"/>
      <c r="BK158" s="43"/>
      <c r="BL158" s="44"/>
      <c r="BM158" s="43"/>
      <c r="BN158" s="44"/>
      <c r="BO158" s="43"/>
      <c r="BP158" s="44"/>
      <c r="BQ158" s="43"/>
      <c r="BR158" s="359"/>
      <c r="BS158" s="359"/>
      <c r="BT158" s="359"/>
      <c r="BU158" s="359"/>
      <c r="BV158" s="359"/>
      <c r="BW158" s="359"/>
      <c r="BX158" s="359"/>
      <c r="BY158" s="359"/>
      <c r="BZ158" s="359"/>
      <c r="CA158" s="359"/>
      <c r="CB158" s="359"/>
      <c r="CC158" s="359"/>
      <c r="CD158" s="359"/>
      <c r="CE158" s="359"/>
    </row>
    <row r="159" spans="1:83" ht="35.1" customHeight="1" x14ac:dyDescent="0.25">
      <c r="A159" s="27">
        <f t="shared" si="5"/>
        <v>148</v>
      </c>
      <c r="B159" s="375"/>
      <c r="C159" s="375"/>
      <c r="D159" s="376"/>
      <c r="E159" s="376"/>
      <c r="F159" s="376"/>
      <c r="G159" s="376"/>
      <c r="H159" s="376"/>
      <c r="I159" s="360"/>
      <c r="J159" s="360"/>
      <c r="K159" s="360"/>
      <c r="L159" s="360"/>
      <c r="M159" s="360"/>
      <c r="N159" s="360"/>
      <c r="O159" s="360"/>
      <c r="P159" s="360"/>
      <c r="Q159" s="377"/>
      <c r="R159" s="377"/>
      <c r="S159" s="377"/>
      <c r="T159" s="377"/>
      <c r="U159" s="377"/>
      <c r="V159" s="377"/>
      <c r="W159" s="377"/>
      <c r="X159" s="377"/>
      <c r="Y159" s="377"/>
      <c r="Z159" s="377"/>
      <c r="AA159" s="360"/>
      <c r="AB159" s="360"/>
      <c r="AC159" s="360"/>
      <c r="AD159" s="360"/>
      <c r="AE159" s="377"/>
      <c r="AF159" s="377"/>
      <c r="AG159" s="377"/>
      <c r="AH159" s="377"/>
      <c r="AI159" s="360"/>
      <c r="AJ159" s="360"/>
      <c r="AK159" s="360"/>
      <c r="AL159" s="360"/>
      <c r="AM159" s="360"/>
      <c r="AN159" s="360"/>
      <c r="AO159" s="361"/>
      <c r="AP159" s="361"/>
      <c r="AQ159" s="361"/>
      <c r="AR159" s="362"/>
      <c r="AS159" s="362"/>
      <c r="AT159" s="362"/>
      <c r="AU159" s="363"/>
      <c r="AV159" s="363"/>
      <c r="AW159" s="363"/>
      <c r="AX159" s="364"/>
      <c r="AY159" s="364"/>
      <c r="AZ159" s="45"/>
      <c r="BA159" s="46"/>
      <c r="BB159" s="45"/>
      <c r="BC159" s="46"/>
      <c r="BD159" s="45"/>
      <c r="BE159" s="46"/>
      <c r="BF159" s="45"/>
      <c r="BG159" s="46"/>
      <c r="BH159" s="45"/>
      <c r="BI159" s="43"/>
      <c r="BJ159" s="44"/>
      <c r="BK159" s="43"/>
      <c r="BL159" s="44"/>
      <c r="BM159" s="43"/>
      <c r="BN159" s="44"/>
      <c r="BO159" s="43"/>
      <c r="BP159" s="44"/>
      <c r="BQ159" s="43"/>
      <c r="BR159" s="359"/>
      <c r="BS159" s="359"/>
      <c r="BT159" s="359"/>
      <c r="BU159" s="359"/>
      <c r="BV159" s="359"/>
      <c r="BW159" s="359"/>
      <c r="BX159" s="359"/>
      <c r="BY159" s="359"/>
      <c r="BZ159" s="359"/>
      <c r="CA159" s="359"/>
      <c r="CB159" s="359"/>
      <c r="CC159" s="359"/>
      <c r="CD159" s="359"/>
      <c r="CE159" s="359"/>
    </row>
    <row r="160" spans="1:83" ht="35.1" customHeight="1" x14ac:dyDescent="0.25">
      <c r="A160" s="27">
        <f t="shared" si="5"/>
        <v>149</v>
      </c>
      <c r="B160" s="375"/>
      <c r="C160" s="375"/>
      <c r="D160" s="376"/>
      <c r="E160" s="376"/>
      <c r="F160" s="376"/>
      <c r="G160" s="376"/>
      <c r="H160" s="376"/>
      <c r="I160" s="360"/>
      <c r="J160" s="360"/>
      <c r="K160" s="360"/>
      <c r="L160" s="360"/>
      <c r="M160" s="360"/>
      <c r="N160" s="360"/>
      <c r="O160" s="360"/>
      <c r="P160" s="360"/>
      <c r="Q160" s="377"/>
      <c r="R160" s="377"/>
      <c r="S160" s="377"/>
      <c r="T160" s="377"/>
      <c r="U160" s="377"/>
      <c r="V160" s="377"/>
      <c r="W160" s="377"/>
      <c r="X160" s="377"/>
      <c r="Y160" s="377"/>
      <c r="Z160" s="377"/>
      <c r="AA160" s="360"/>
      <c r="AB160" s="360"/>
      <c r="AC160" s="360"/>
      <c r="AD160" s="360"/>
      <c r="AE160" s="377"/>
      <c r="AF160" s="377"/>
      <c r="AG160" s="377"/>
      <c r="AH160" s="377"/>
      <c r="AI160" s="360"/>
      <c r="AJ160" s="360"/>
      <c r="AK160" s="360"/>
      <c r="AL160" s="360"/>
      <c r="AM160" s="360"/>
      <c r="AN160" s="360"/>
      <c r="AO160" s="361"/>
      <c r="AP160" s="361"/>
      <c r="AQ160" s="361"/>
      <c r="AR160" s="362"/>
      <c r="AS160" s="362"/>
      <c r="AT160" s="362"/>
      <c r="AU160" s="363"/>
      <c r="AV160" s="363"/>
      <c r="AW160" s="363"/>
      <c r="AX160" s="364"/>
      <c r="AY160" s="364"/>
      <c r="AZ160" s="45"/>
      <c r="BA160" s="46"/>
      <c r="BB160" s="45"/>
      <c r="BC160" s="46"/>
      <c r="BD160" s="45"/>
      <c r="BE160" s="46"/>
      <c r="BF160" s="45"/>
      <c r="BG160" s="46"/>
      <c r="BH160" s="45"/>
      <c r="BI160" s="43"/>
      <c r="BJ160" s="44"/>
      <c r="BK160" s="43"/>
      <c r="BL160" s="44"/>
      <c r="BM160" s="43"/>
      <c r="BN160" s="44"/>
      <c r="BO160" s="43"/>
      <c r="BP160" s="44"/>
      <c r="BQ160" s="43"/>
      <c r="BR160" s="359"/>
      <c r="BS160" s="359"/>
      <c r="BT160" s="359"/>
      <c r="BU160" s="359"/>
      <c r="BV160" s="359"/>
      <c r="BW160" s="359"/>
      <c r="BX160" s="359"/>
      <c r="BY160" s="359"/>
      <c r="BZ160" s="359"/>
      <c r="CA160" s="359"/>
      <c r="CB160" s="359"/>
      <c r="CC160" s="359"/>
      <c r="CD160" s="359"/>
      <c r="CE160" s="359"/>
    </row>
    <row r="161" spans="1:83" ht="35.1" customHeight="1" x14ac:dyDescent="0.25">
      <c r="A161" s="27">
        <f t="shared" si="5"/>
        <v>150</v>
      </c>
      <c r="B161" s="375"/>
      <c r="C161" s="375"/>
      <c r="D161" s="376"/>
      <c r="E161" s="376"/>
      <c r="F161" s="376"/>
      <c r="G161" s="376"/>
      <c r="H161" s="376"/>
      <c r="I161" s="360"/>
      <c r="J161" s="360"/>
      <c r="K161" s="360"/>
      <c r="L161" s="360"/>
      <c r="M161" s="360"/>
      <c r="N161" s="360"/>
      <c r="O161" s="360"/>
      <c r="P161" s="360"/>
      <c r="Q161" s="377"/>
      <c r="R161" s="377"/>
      <c r="S161" s="377"/>
      <c r="T161" s="377"/>
      <c r="U161" s="377"/>
      <c r="V161" s="377"/>
      <c r="W161" s="377"/>
      <c r="X161" s="377"/>
      <c r="Y161" s="377"/>
      <c r="Z161" s="377"/>
      <c r="AA161" s="360"/>
      <c r="AB161" s="360"/>
      <c r="AC161" s="360"/>
      <c r="AD161" s="360"/>
      <c r="AE161" s="377"/>
      <c r="AF161" s="377"/>
      <c r="AG161" s="377"/>
      <c r="AH161" s="377"/>
      <c r="AI161" s="360"/>
      <c r="AJ161" s="360"/>
      <c r="AK161" s="360"/>
      <c r="AL161" s="360"/>
      <c r="AM161" s="360"/>
      <c r="AN161" s="360"/>
      <c r="AO161" s="361"/>
      <c r="AP161" s="361"/>
      <c r="AQ161" s="361"/>
      <c r="AR161" s="362"/>
      <c r="AS161" s="362"/>
      <c r="AT161" s="362"/>
      <c r="AU161" s="363"/>
      <c r="AV161" s="363"/>
      <c r="AW161" s="363"/>
      <c r="AX161" s="364"/>
      <c r="AY161" s="364"/>
      <c r="AZ161" s="45"/>
      <c r="BA161" s="46"/>
      <c r="BB161" s="45"/>
      <c r="BC161" s="46"/>
      <c r="BD161" s="45"/>
      <c r="BE161" s="46"/>
      <c r="BF161" s="45"/>
      <c r="BG161" s="46"/>
      <c r="BH161" s="45"/>
      <c r="BI161" s="43"/>
      <c r="BJ161" s="44"/>
      <c r="BK161" s="43"/>
      <c r="BL161" s="44"/>
      <c r="BM161" s="43"/>
      <c r="BN161" s="44"/>
      <c r="BO161" s="43"/>
      <c r="BP161" s="44"/>
      <c r="BQ161" s="43"/>
      <c r="BR161" s="359"/>
      <c r="BS161" s="359"/>
      <c r="BT161" s="359"/>
      <c r="BU161" s="359"/>
      <c r="BV161" s="359"/>
      <c r="BW161" s="359"/>
      <c r="BX161" s="359"/>
      <c r="BY161" s="359"/>
      <c r="BZ161" s="359"/>
      <c r="CA161" s="359"/>
      <c r="CB161" s="359"/>
      <c r="CC161" s="359"/>
      <c r="CD161" s="359"/>
      <c r="CE161" s="359"/>
    </row>
    <row r="162" spans="1:83" ht="35.1" customHeight="1" x14ac:dyDescent="0.25">
      <c r="A162" s="27">
        <f>ROW(A151)</f>
        <v>151</v>
      </c>
      <c r="B162" s="375"/>
      <c r="C162" s="375"/>
      <c r="D162" s="376"/>
      <c r="E162" s="376"/>
      <c r="F162" s="376"/>
      <c r="G162" s="376"/>
      <c r="H162" s="376"/>
      <c r="I162" s="360"/>
      <c r="J162" s="360"/>
      <c r="K162" s="360"/>
      <c r="L162" s="360"/>
      <c r="M162" s="360"/>
      <c r="N162" s="360"/>
      <c r="O162" s="360"/>
      <c r="P162" s="360"/>
      <c r="Q162" s="377"/>
      <c r="R162" s="377"/>
      <c r="S162" s="377"/>
      <c r="T162" s="377"/>
      <c r="U162" s="377"/>
      <c r="V162" s="377"/>
      <c r="W162" s="377"/>
      <c r="X162" s="377"/>
      <c r="Y162" s="377"/>
      <c r="Z162" s="377"/>
      <c r="AA162" s="360"/>
      <c r="AB162" s="360"/>
      <c r="AC162" s="360"/>
      <c r="AD162" s="360"/>
      <c r="AE162" s="377"/>
      <c r="AF162" s="377"/>
      <c r="AG162" s="377"/>
      <c r="AH162" s="377"/>
      <c r="AI162" s="360"/>
      <c r="AJ162" s="360"/>
      <c r="AK162" s="360"/>
      <c r="AL162" s="360"/>
      <c r="AM162" s="360"/>
      <c r="AN162" s="360"/>
      <c r="AO162" s="361"/>
      <c r="AP162" s="361"/>
      <c r="AQ162" s="361"/>
      <c r="AR162" s="362"/>
      <c r="AS162" s="362"/>
      <c r="AT162" s="362"/>
      <c r="AU162" s="363"/>
      <c r="AV162" s="363"/>
      <c r="AW162" s="363"/>
      <c r="AX162" s="364"/>
      <c r="AY162" s="364"/>
      <c r="AZ162" s="45"/>
      <c r="BA162" s="46"/>
      <c r="BB162" s="45"/>
      <c r="BC162" s="46"/>
      <c r="BD162" s="45"/>
      <c r="BE162" s="46"/>
      <c r="BF162" s="45"/>
      <c r="BG162" s="46"/>
      <c r="BH162" s="45"/>
      <c r="BI162" s="43"/>
      <c r="BJ162" s="44"/>
      <c r="BK162" s="43"/>
      <c r="BL162" s="44"/>
      <c r="BM162" s="43"/>
      <c r="BN162" s="44"/>
      <c r="BO162" s="43"/>
      <c r="BP162" s="44"/>
      <c r="BQ162" s="43"/>
      <c r="BR162" s="359"/>
      <c r="BS162" s="359"/>
      <c r="BT162" s="359"/>
      <c r="BU162" s="359"/>
      <c r="BV162" s="359"/>
      <c r="BW162" s="359"/>
      <c r="BX162" s="359"/>
      <c r="BY162" s="359"/>
      <c r="BZ162" s="359"/>
      <c r="CA162" s="359"/>
      <c r="CB162" s="359"/>
      <c r="CC162" s="359"/>
      <c r="CD162" s="359"/>
      <c r="CE162" s="359"/>
    </row>
    <row r="163" spans="1:83" ht="35.1" customHeight="1" x14ac:dyDescent="0.25">
      <c r="A163" s="27">
        <f t="shared" si="5"/>
        <v>152</v>
      </c>
      <c r="B163" s="375"/>
      <c r="C163" s="375"/>
      <c r="D163" s="376"/>
      <c r="E163" s="376"/>
      <c r="F163" s="376"/>
      <c r="G163" s="376"/>
      <c r="H163" s="376"/>
      <c r="I163" s="360"/>
      <c r="J163" s="360"/>
      <c r="K163" s="360"/>
      <c r="L163" s="360"/>
      <c r="M163" s="360"/>
      <c r="N163" s="360"/>
      <c r="O163" s="360"/>
      <c r="P163" s="360"/>
      <c r="Q163" s="377"/>
      <c r="R163" s="377"/>
      <c r="S163" s="377"/>
      <c r="T163" s="377"/>
      <c r="U163" s="377"/>
      <c r="V163" s="377"/>
      <c r="W163" s="377"/>
      <c r="X163" s="377"/>
      <c r="Y163" s="377"/>
      <c r="Z163" s="377"/>
      <c r="AA163" s="360"/>
      <c r="AB163" s="360"/>
      <c r="AC163" s="360"/>
      <c r="AD163" s="360"/>
      <c r="AE163" s="377"/>
      <c r="AF163" s="377"/>
      <c r="AG163" s="377"/>
      <c r="AH163" s="377"/>
      <c r="AI163" s="360"/>
      <c r="AJ163" s="360"/>
      <c r="AK163" s="360"/>
      <c r="AL163" s="360"/>
      <c r="AM163" s="360"/>
      <c r="AN163" s="360"/>
      <c r="AO163" s="361"/>
      <c r="AP163" s="361"/>
      <c r="AQ163" s="361"/>
      <c r="AR163" s="362"/>
      <c r="AS163" s="362"/>
      <c r="AT163" s="362"/>
      <c r="AU163" s="363"/>
      <c r="AV163" s="363"/>
      <c r="AW163" s="363"/>
      <c r="AX163" s="364"/>
      <c r="AY163" s="364"/>
      <c r="AZ163" s="45"/>
      <c r="BA163" s="46"/>
      <c r="BB163" s="45"/>
      <c r="BC163" s="46"/>
      <c r="BD163" s="45"/>
      <c r="BE163" s="46"/>
      <c r="BF163" s="45"/>
      <c r="BG163" s="46"/>
      <c r="BH163" s="45"/>
      <c r="BI163" s="43"/>
      <c r="BJ163" s="44"/>
      <c r="BK163" s="43"/>
      <c r="BL163" s="44"/>
      <c r="BM163" s="43"/>
      <c r="BN163" s="44"/>
      <c r="BO163" s="43"/>
      <c r="BP163" s="44"/>
      <c r="BQ163" s="43"/>
      <c r="BR163" s="359"/>
      <c r="BS163" s="359"/>
      <c r="BT163" s="359"/>
      <c r="BU163" s="359"/>
      <c r="BV163" s="359"/>
      <c r="BW163" s="359"/>
      <c r="BX163" s="359"/>
      <c r="BY163" s="359"/>
      <c r="BZ163" s="359"/>
      <c r="CA163" s="359"/>
      <c r="CB163" s="359"/>
      <c r="CC163" s="359"/>
      <c r="CD163" s="359"/>
      <c r="CE163" s="359"/>
    </row>
    <row r="164" spans="1:83" ht="35.1" customHeight="1" x14ac:dyDescent="0.25">
      <c r="A164" s="27">
        <f t="shared" si="5"/>
        <v>153</v>
      </c>
      <c r="B164" s="375"/>
      <c r="C164" s="375"/>
      <c r="D164" s="376"/>
      <c r="E164" s="376"/>
      <c r="F164" s="376"/>
      <c r="G164" s="376"/>
      <c r="H164" s="376"/>
      <c r="I164" s="360"/>
      <c r="J164" s="360"/>
      <c r="K164" s="360"/>
      <c r="L164" s="360"/>
      <c r="M164" s="360"/>
      <c r="N164" s="360"/>
      <c r="O164" s="360"/>
      <c r="P164" s="360"/>
      <c r="Q164" s="377"/>
      <c r="R164" s="377"/>
      <c r="S164" s="377"/>
      <c r="T164" s="377"/>
      <c r="U164" s="377"/>
      <c r="V164" s="377"/>
      <c r="W164" s="377"/>
      <c r="X164" s="377"/>
      <c r="Y164" s="377"/>
      <c r="Z164" s="377"/>
      <c r="AA164" s="360"/>
      <c r="AB164" s="360"/>
      <c r="AC164" s="360"/>
      <c r="AD164" s="360"/>
      <c r="AE164" s="377"/>
      <c r="AF164" s="377"/>
      <c r="AG164" s="377"/>
      <c r="AH164" s="377"/>
      <c r="AI164" s="360"/>
      <c r="AJ164" s="360"/>
      <c r="AK164" s="360"/>
      <c r="AL164" s="360"/>
      <c r="AM164" s="360"/>
      <c r="AN164" s="360"/>
      <c r="AO164" s="361"/>
      <c r="AP164" s="361"/>
      <c r="AQ164" s="361"/>
      <c r="AR164" s="362"/>
      <c r="AS164" s="362"/>
      <c r="AT164" s="362"/>
      <c r="AU164" s="363"/>
      <c r="AV164" s="363"/>
      <c r="AW164" s="363"/>
      <c r="AX164" s="364"/>
      <c r="AY164" s="364"/>
      <c r="AZ164" s="45"/>
      <c r="BA164" s="46"/>
      <c r="BB164" s="45"/>
      <c r="BC164" s="46"/>
      <c r="BD164" s="45"/>
      <c r="BE164" s="46"/>
      <c r="BF164" s="45"/>
      <c r="BG164" s="46"/>
      <c r="BH164" s="45"/>
      <c r="BI164" s="43"/>
      <c r="BJ164" s="44"/>
      <c r="BK164" s="43"/>
      <c r="BL164" s="44"/>
      <c r="BM164" s="43"/>
      <c r="BN164" s="44"/>
      <c r="BO164" s="43"/>
      <c r="BP164" s="44"/>
      <c r="BQ164" s="43"/>
      <c r="BR164" s="359"/>
      <c r="BS164" s="359"/>
      <c r="BT164" s="359"/>
      <c r="BU164" s="359"/>
      <c r="BV164" s="359"/>
      <c r="BW164" s="359"/>
      <c r="BX164" s="359"/>
      <c r="BY164" s="359"/>
      <c r="BZ164" s="359"/>
      <c r="CA164" s="359"/>
      <c r="CB164" s="359"/>
      <c r="CC164" s="359"/>
      <c r="CD164" s="359"/>
      <c r="CE164" s="359"/>
    </row>
    <row r="165" spans="1:83" ht="35.1" customHeight="1" x14ac:dyDescent="0.25">
      <c r="A165" s="27">
        <f t="shared" si="5"/>
        <v>154</v>
      </c>
      <c r="B165" s="375"/>
      <c r="C165" s="375"/>
      <c r="D165" s="376"/>
      <c r="E165" s="376"/>
      <c r="F165" s="376"/>
      <c r="G165" s="376"/>
      <c r="H165" s="376"/>
      <c r="I165" s="360"/>
      <c r="J165" s="360"/>
      <c r="K165" s="360"/>
      <c r="L165" s="360"/>
      <c r="M165" s="360"/>
      <c r="N165" s="360"/>
      <c r="O165" s="360"/>
      <c r="P165" s="360"/>
      <c r="Q165" s="377"/>
      <c r="R165" s="377"/>
      <c r="S165" s="377"/>
      <c r="T165" s="377"/>
      <c r="U165" s="377"/>
      <c r="V165" s="377"/>
      <c r="W165" s="377"/>
      <c r="X165" s="377"/>
      <c r="Y165" s="377"/>
      <c r="Z165" s="377"/>
      <c r="AA165" s="360"/>
      <c r="AB165" s="360"/>
      <c r="AC165" s="360"/>
      <c r="AD165" s="360"/>
      <c r="AE165" s="377"/>
      <c r="AF165" s="377"/>
      <c r="AG165" s="377"/>
      <c r="AH165" s="377"/>
      <c r="AI165" s="360"/>
      <c r="AJ165" s="360"/>
      <c r="AK165" s="360"/>
      <c r="AL165" s="360"/>
      <c r="AM165" s="360"/>
      <c r="AN165" s="360"/>
      <c r="AO165" s="361"/>
      <c r="AP165" s="361"/>
      <c r="AQ165" s="361"/>
      <c r="AR165" s="362"/>
      <c r="AS165" s="362"/>
      <c r="AT165" s="362"/>
      <c r="AU165" s="363"/>
      <c r="AV165" s="363"/>
      <c r="AW165" s="363"/>
      <c r="AX165" s="364"/>
      <c r="AY165" s="364"/>
      <c r="AZ165" s="45"/>
      <c r="BA165" s="46"/>
      <c r="BB165" s="45"/>
      <c r="BC165" s="46"/>
      <c r="BD165" s="45"/>
      <c r="BE165" s="46"/>
      <c r="BF165" s="45"/>
      <c r="BG165" s="46"/>
      <c r="BH165" s="45"/>
      <c r="BI165" s="43"/>
      <c r="BJ165" s="44"/>
      <c r="BK165" s="43"/>
      <c r="BL165" s="44"/>
      <c r="BM165" s="43"/>
      <c r="BN165" s="44"/>
      <c r="BO165" s="43"/>
      <c r="BP165" s="44"/>
      <c r="BQ165" s="43"/>
      <c r="BR165" s="359"/>
      <c r="BS165" s="359"/>
      <c r="BT165" s="359"/>
      <c r="BU165" s="359"/>
      <c r="BV165" s="359"/>
      <c r="BW165" s="359"/>
      <c r="BX165" s="359"/>
      <c r="BY165" s="359"/>
      <c r="BZ165" s="359"/>
      <c r="CA165" s="359"/>
      <c r="CB165" s="359"/>
      <c r="CC165" s="359"/>
      <c r="CD165" s="359"/>
      <c r="CE165" s="359"/>
    </row>
    <row r="166" spans="1:83" ht="35.1" customHeight="1" x14ac:dyDescent="0.25">
      <c r="A166" s="27">
        <f t="shared" si="5"/>
        <v>155</v>
      </c>
      <c r="B166" s="375"/>
      <c r="C166" s="375"/>
      <c r="D166" s="376"/>
      <c r="E166" s="376"/>
      <c r="F166" s="376"/>
      <c r="G166" s="376"/>
      <c r="H166" s="376"/>
      <c r="I166" s="360"/>
      <c r="J166" s="360"/>
      <c r="K166" s="360"/>
      <c r="L166" s="360"/>
      <c r="M166" s="360"/>
      <c r="N166" s="360"/>
      <c r="O166" s="360"/>
      <c r="P166" s="360"/>
      <c r="Q166" s="377"/>
      <c r="R166" s="377"/>
      <c r="S166" s="377"/>
      <c r="T166" s="377"/>
      <c r="U166" s="377"/>
      <c r="V166" s="377"/>
      <c r="W166" s="377"/>
      <c r="X166" s="377"/>
      <c r="Y166" s="377"/>
      <c r="Z166" s="377"/>
      <c r="AA166" s="360"/>
      <c r="AB166" s="360"/>
      <c r="AC166" s="360"/>
      <c r="AD166" s="360"/>
      <c r="AE166" s="377"/>
      <c r="AF166" s="377"/>
      <c r="AG166" s="377"/>
      <c r="AH166" s="377"/>
      <c r="AI166" s="360"/>
      <c r="AJ166" s="360"/>
      <c r="AK166" s="360"/>
      <c r="AL166" s="360"/>
      <c r="AM166" s="360"/>
      <c r="AN166" s="360"/>
      <c r="AO166" s="361"/>
      <c r="AP166" s="361"/>
      <c r="AQ166" s="361"/>
      <c r="AR166" s="362"/>
      <c r="AS166" s="362"/>
      <c r="AT166" s="362"/>
      <c r="AU166" s="363"/>
      <c r="AV166" s="363"/>
      <c r="AW166" s="363"/>
      <c r="AX166" s="364"/>
      <c r="AY166" s="364"/>
      <c r="AZ166" s="45"/>
      <c r="BA166" s="46"/>
      <c r="BB166" s="45"/>
      <c r="BC166" s="46"/>
      <c r="BD166" s="45"/>
      <c r="BE166" s="46"/>
      <c r="BF166" s="45"/>
      <c r="BG166" s="46"/>
      <c r="BH166" s="45"/>
      <c r="BI166" s="43"/>
      <c r="BJ166" s="44"/>
      <c r="BK166" s="43"/>
      <c r="BL166" s="44"/>
      <c r="BM166" s="43"/>
      <c r="BN166" s="44"/>
      <c r="BO166" s="43"/>
      <c r="BP166" s="44"/>
      <c r="BQ166" s="43"/>
      <c r="BR166" s="359"/>
      <c r="BS166" s="359"/>
      <c r="BT166" s="359"/>
      <c r="BU166" s="359"/>
      <c r="BV166" s="359"/>
      <c r="BW166" s="359"/>
      <c r="BX166" s="359"/>
      <c r="BY166" s="359"/>
      <c r="BZ166" s="359"/>
      <c r="CA166" s="359"/>
      <c r="CB166" s="359"/>
      <c r="CC166" s="359"/>
      <c r="CD166" s="359"/>
      <c r="CE166" s="359"/>
    </row>
    <row r="167" spans="1:83" ht="35.1" customHeight="1" x14ac:dyDescent="0.25">
      <c r="A167" s="27">
        <f t="shared" si="5"/>
        <v>156</v>
      </c>
      <c r="B167" s="375"/>
      <c r="C167" s="375"/>
      <c r="D167" s="376"/>
      <c r="E167" s="376"/>
      <c r="F167" s="376"/>
      <c r="G167" s="376"/>
      <c r="H167" s="376"/>
      <c r="I167" s="360"/>
      <c r="J167" s="360"/>
      <c r="K167" s="360"/>
      <c r="L167" s="360"/>
      <c r="M167" s="360"/>
      <c r="N167" s="360"/>
      <c r="O167" s="360"/>
      <c r="P167" s="360"/>
      <c r="Q167" s="377"/>
      <c r="R167" s="377"/>
      <c r="S167" s="377"/>
      <c r="T167" s="377"/>
      <c r="U167" s="377"/>
      <c r="V167" s="377"/>
      <c r="W167" s="377"/>
      <c r="X167" s="377"/>
      <c r="Y167" s="377"/>
      <c r="Z167" s="377"/>
      <c r="AA167" s="360"/>
      <c r="AB167" s="360"/>
      <c r="AC167" s="360"/>
      <c r="AD167" s="360"/>
      <c r="AE167" s="377"/>
      <c r="AF167" s="377"/>
      <c r="AG167" s="377"/>
      <c r="AH167" s="377"/>
      <c r="AI167" s="360"/>
      <c r="AJ167" s="360"/>
      <c r="AK167" s="360"/>
      <c r="AL167" s="360"/>
      <c r="AM167" s="360"/>
      <c r="AN167" s="360"/>
      <c r="AO167" s="361"/>
      <c r="AP167" s="361"/>
      <c r="AQ167" s="361"/>
      <c r="AR167" s="362"/>
      <c r="AS167" s="362"/>
      <c r="AT167" s="362"/>
      <c r="AU167" s="363"/>
      <c r="AV167" s="363"/>
      <c r="AW167" s="363"/>
      <c r="AX167" s="364"/>
      <c r="AY167" s="364"/>
      <c r="AZ167" s="45"/>
      <c r="BA167" s="46"/>
      <c r="BB167" s="45"/>
      <c r="BC167" s="46"/>
      <c r="BD167" s="45"/>
      <c r="BE167" s="46"/>
      <c r="BF167" s="45"/>
      <c r="BG167" s="46"/>
      <c r="BH167" s="45"/>
      <c r="BI167" s="43"/>
      <c r="BJ167" s="44"/>
      <c r="BK167" s="43"/>
      <c r="BL167" s="44"/>
      <c r="BM167" s="43"/>
      <c r="BN167" s="44"/>
      <c r="BO167" s="43"/>
      <c r="BP167" s="44"/>
      <c r="BQ167" s="43"/>
      <c r="BR167" s="359"/>
      <c r="BS167" s="359"/>
      <c r="BT167" s="359"/>
      <c r="BU167" s="359"/>
      <c r="BV167" s="359"/>
      <c r="BW167" s="359"/>
      <c r="BX167" s="359"/>
      <c r="BY167" s="359"/>
      <c r="BZ167" s="359"/>
      <c r="CA167" s="359"/>
      <c r="CB167" s="359"/>
      <c r="CC167" s="359"/>
      <c r="CD167" s="359"/>
      <c r="CE167" s="359"/>
    </row>
    <row r="168" spans="1:83" ht="35.1" customHeight="1" x14ac:dyDescent="0.25">
      <c r="A168" s="27">
        <f t="shared" si="5"/>
        <v>157</v>
      </c>
      <c r="B168" s="375"/>
      <c r="C168" s="375"/>
      <c r="D168" s="376"/>
      <c r="E168" s="376"/>
      <c r="F168" s="376"/>
      <c r="G168" s="376"/>
      <c r="H168" s="376"/>
      <c r="I168" s="360"/>
      <c r="J168" s="360"/>
      <c r="K168" s="360"/>
      <c r="L168" s="360"/>
      <c r="M168" s="360"/>
      <c r="N168" s="360"/>
      <c r="O168" s="360"/>
      <c r="P168" s="360"/>
      <c r="Q168" s="377"/>
      <c r="R168" s="377"/>
      <c r="S168" s="377"/>
      <c r="T168" s="377"/>
      <c r="U168" s="377"/>
      <c r="V168" s="377"/>
      <c r="W168" s="377"/>
      <c r="X168" s="377"/>
      <c r="Y168" s="377"/>
      <c r="Z168" s="377"/>
      <c r="AA168" s="360"/>
      <c r="AB168" s="360"/>
      <c r="AC168" s="360"/>
      <c r="AD168" s="360"/>
      <c r="AE168" s="377"/>
      <c r="AF168" s="377"/>
      <c r="AG168" s="377"/>
      <c r="AH168" s="377"/>
      <c r="AI168" s="360"/>
      <c r="AJ168" s="360"/>
      <c r="AK168" s="360"/>
      <c r="AL168" s="360"/>
      <c r="AM168" s="360"/>
      <c r="AN168" s="360"/>
      <c r="AO168" s="361"/>
      <c r="AP168" s="361"/>
      <c r="AQ168" s="361"/>
      <c r="AR168" s="362"/>
      <c r="AS168" s="362"/>
      <c r="AT168" s="362"/>
      <c r="AU168" s="363"/>
      <c r="AV168" s="363"/>
      <c r="AW168" s="363"/>
      <c r="AX168" s="364"/>
      <c r="AY168" s="364"/>
      <c r="AZ168" s="45"/>
      <c r="BA168" s="46"/>
      <c r="BB168" s="45"/>
      <c r="BC168" s="46"/>
      <c r="BD168" s="45"/>
      <c r="BE168" s="46"/>
      <c r="BF168" s="45"/>
      <c r="BG168" s="46"/>
      <c r="BH168" s="45"/>
      <c r="BI168" s="43"/>
      <c r="BJ168" s="44"/>
      <c r="BK168" s="43"/>
      <c r="BL168" s="44"/>
      <c r="BM168" s="43"/>
      <c r="BN168" s="44"/>
      <c r="BO168" s="43"/>
      <c r="BP168" s="44"/>
      <c r="BQ168" s="43"/>
      <c r="BR168" s="359"/>
      <c r="BS168" s="359"/>
      <c r="BT168" s="359"/>
      <c r="BU168" s="359"/>
      <c r="BV168" s="359"/>
      <c r="BW168" s="359"/>
      <c r="BX168" s="359"/>
      <c r="BY168" s="359"/>
      <c r="BZ168" s="359"/>
      <c r="CA168" s="359"/>
      <c r="CB168" s="359"/>
      <c r="CC168" s="359"/>
      <c r="CD168" s="359"/>
      <c r="CE168" s="359"/>
    </row>
    <row r="169" spans="1:83" ht="35.1" customHeight="1" x14ac:dyDescent="0.25">
      <c r="A169" s="27">
        <f t="shared" si="5"/>
        <v>158</v>
      </c>
      <c r="B169" s="375"/>
      <c r="C169" s="375"/>
      <c r="D169" s="376"/>
      <c r="E169" s="376"/>
      <c r="F169" s="376"/>
      <c r="G169" s="376"/>
      <c r="H169" s="376"/>
      <c r="I169" s="360"/>
      <c r="J169" s="360"/>
      <c r="K169" s="360"/>
      <c r="L169" s="360"/>
      <c r="M169" s="360"/>
      <c r="N169" s="360"/>
      <c r="O169" s="360"/>
      <c r="P169" s="360"/>
      <c r="Q169" s="377"/>
      <c r="R169" s="377"/>
      <c r="S169" s="377"/>
      <c r="T169" s="377"/>
      <c r="U169" s="377"/>
      <c r="V169" s="377"/>
      <c r="W169" s="377"/>
      <c r="X169" s="377"/>
      <c r="Y169" s="377"/>
      <c r="Z169" s="377"/>
      <c r="AA169" s="360"/>
      <c r="AB169" s="360"/>
      <c r="AC169" s="360"/>
      <c r="AD169" s="360"/>
      <c r="AE169" s="377"/>
      <c r="AF169" s="377"/>
      <c r="AG169" s="377"/>
      <c r="AH169" s="377"/>
      <c r="AI169" s="360"/>
      <c r="AJ169" s="360"/>
      <c r="AK169" s="360"/>
      <c r="AL169" s="360"/>
      <c r="AM169" s="360"/>
      <c r="AN169" s="360"/>
      <c r="AO169" s="361"/>
      <c r="AP169" s="361"/>
      <c r="AQ169" s="361"/>
      <c r="AR169" s="362"/>
      <c r="AS169" s="362"/>
      <c r="AT169" s="362"/>
      <c r="AU169" s="363"/>
      <c r="AV169" s="363"/>
      <c r="AW169" s="363"/>
      <c r="AX169" s="364"/>
      <c r="AY169" s="364"/>
      <c r="AZ169" s="45"/>
      <c r="BA169" s="46"/>
      <c r="BB169" s="45"/>
      <c r="BC169" s="46"/>
      <c r="BD169" s="45"/>
      <c r="BE169" s="46"/>
      <c r="BF169" s="45"/>
      <c r="BG169" s="46"/>
      <c r="BH169" s="45"/>
      <c r="BI169" s="43"/>
      <c r="BJ169" s="44"/>
      <c r="BK169" s="43"/>
      <c r="BL169" s="44"/>
      <c r="BM169" s="43"/>
      <c r="BN169" s="44"/>
      <c r="BO169" s="43"/>
      <c r="BP169" s="44"/>
      <c r="BQ169" s="43"/>
      <c r="BR169" s="359"/>
      <c r="BS169" s="359"/>
      <c r="BT169" s="359"/>
      <c r="BU169" s="359"/>
      <c r="BV169" s="359"/>
      <c r="BW169" s="359"/>
      <c r="BX169" s="359"/>
      <c r="BY169" s="359"/>
      <c r="BZ169" s="359"/>
      <c r="CA169" s="359"/>
      <c r="CB169" s="359"/>
      <c r="CC169" s="359"/>
      <c r="CD169" s="359"/>
      <c r="CE169" s="359"/>
    </row>
    <row r="170" spans="1:83" ht="35.1" customHeight="1" x14ac:dyDescent="0.25">
      <c r="A170" s="27">
        <f t="shared" si="5"/>
        <v>159</v>
      </c>
      <c r="B170" s="375"/>
      <c r="C170" s="375"/>
      <c r="D170" s="376"/>
      <c r="E170" s="376"/>
      <c r="F170" s="376"/>
      <c r="G170" s="376"/>
      <c r="H170" s="376"/>
      <c r="I170" s="360"/>
      <c r="J170" s="360"/>
      <c r="K170" s="360"/>
      <c r="L170" s="360"/>
      <c r="M170" s="360"/>
      <c r="N170" s="360"/>
      <c r="O170" s="360"/>
      <c r="P170" s="360"/>
      <c r="Q170" s="377"/>
      <c r="R170" s="377"/>
      <c r="S170" s="377"/>
      <c r="T170" s="377"/>
      <c r="U170" s="377"/>
      <c r="V170" s="377"/>
      <c r="W170" s="377"/>
      <c r="X170" s="377"/>
      <c r="Y170" s="377"/>
      <c r="Z170" s="377"/>
      <c r="AA170" s="360"/>
      <c r="AB170" s="360"/>
      <c r="AC170" s="360"/>
      <c r="AD170" s="360"/>
      <c r="AE170" s="377"/>
      <c r="AF170" s="377"/>
      <c r="AG170" s="377"/>
      <c r="AH170" s="377"/>
      <c r="AI170" s="360"/>
      <c r="AJ170" s="360"/>
      <c r="AK170" s="360"/>
      <c r="AL170" s="360"/>
      <c r="AM170" s="360"/>
      <c r="AN170" s="360"/>
      <c r="AO170" s="361"/>
      <c r="AP170" s="361"/>
      <c r="AQ170" s="361"/>
      <c r="AR170" s="362"/>
      <c r="AS170" s="362"/>
      <c r="AT170" s="362"/>
      <c r="AU170" s="363"/>
      <c r="AV170" s="363"/>
      <c r="AW170" s="363"/>
      <c r="AX170" s="364"/>
      <c r="AY170" s="364"/>
      <c r="AZ170" s="45"/>
      <c r="BA170" s="46"/>
      <c r="BB170" s="45"/>
      <c r="BC170" s="46"/>
      <c r="BD170" s="45"/>
      <c r="BE170" s="46"/>
      <c r="BF170" s="45"/>
      <c r="BG170" s="46"/>
      <c r="BH170" s="45"/>
      <c r="BI170" s="43"/>
      <c r="BJ170" s="44"/>
      <c r="BK170" s="43"/>
      <c r="BL170" s="44"/>
      <c r="BM170" s="43"/>
      <c r="BN170" s="44"/>
      <c r="BO170" s="43"/>
      <c r="BP170" s="44"/>
      <c r="BQ170" s="43"/>
      <c r="BR170" s="359"/>
      <c r="BS170" s="359"/>
      <c r="BT170" s="359"/>
      <c r="BU170" s="359"/>
      <c r="BV170" s="359"/>
      <c r="BW170" s="359"/>
      <c r="BX170" s="359"/>
      <c r="BY170" s="359"/>
      <c r="BZ170" s="359"/>
      <c r="CA170" s="359"/>
      <c r="CB170" s="359"/>
      <c r="CC170" s="359"/>
      <c r="CD170" s="359"/>
      <c r="CE170" s="359"/>
    </row>
    <row r="171" spans="1:83" ht="35.1" customHeight="1" x14ac:dyDescent="0.25">
      <c r="A171" s="27">
        <f t="shared" si="5"/>
        <v>160</v>
      </c>
      <c r="B171" s="375"/>
      <c r="C171" s="375"/>
      <c r="D171" s="376"/>
      <c r="E171" s="376"/>
      <c r="F171" s="376"/>
      <c r="G171" s="376"/>
      <c r="H171" s="376"/>
      <c r="I171" s="360"/>
      <c r="J171" s="360"/>
      <c r="K171" s="360"/>
      <c r="L171" s="360"/>
      <c r="M171" s="360"/>
      <c r="N171" s="360"/>
      <c r="O171" s="360"/>
      <c r="P171" s="360"/>
      <c r="Q171" s="377"/>
      <c r="R171" s="377"/>
      <c r="S171" s="377"/>
      <c r="T171" s="377"/>
      <c r="U171" s="377"/>
      <c r="V171" s="377"/>
      <c r="W171" s="377"/>
      <c r="X171" s="377"/>
      <c r="Y171" s="377"/>
      <c r="Z171" s="377"/>
      <c r="AA171" s="360"/>
      <c r="AB171" s="360"/>
      <c r="AC171" s="360"/>
      <c r="AD171" s="360"/>
      <c r="AE171" s="377"/>
      <c r="AF171" s="377"/>
      <c r="AG171" s="377"/>
      <c r="AH171" s="377"/>
      <c r="AI171" s="360"/>
      <c r="AJ171" s="360"/>
      <c r="AK171" s="360"/>
      <c r="AL171" s="360"/>
      <c r="AM171" s="360"/>
      <c r="AN171" s="360"/>
      <c r="AO171" s="361"/>
      <c r="AP171" s="361"/>
      <c r="AQ171" s="361"/>
      <c r="AR171" s="362"/>
      <c r="AS171" s="362"/>
      <c r="AT171" s="362"/>
      <c r="AU171" s="363"/>
      <c r="AV171" s="363"/>
      <c r="AW171" s="363"/>
      <c r="AX171" s="364"/>
      <c r="AY171" s="364"/>
      <c r="AZ171" s="45"/>
      <c r="BA171" s="46"/>
      <c r="BB171" s="45"/>
      <c r="BC171" s="46"/>
      <c r="BD171" s="45"/>
      <c r="BE171" s="46"/>
      <c r="BF171" s="45"/>
      <c r="BG171" s="46"/>
      <c r="BH171" s="45"/>
      <c r="BI171" s="43"/>
      <c r="BJ171" s="44"/>
      <c r="BK171" s="43"/>
      <c r="BL171" s="44"/>
      <c r="BM171" s="43"/>
      <c r="BN171" s="44"/>
      <c r="BO171" s="43"/>
      <c r="BP171" s="44"/>
      <c r="BQ171" s="43"/>
      <c r="BR171" s="359"/>
      <c r="BS171" s="359"/>
      <c r="BT171" s="359"/>
      <c r="BU171" s="359"/>
      <c r="BV171" s="359"/>
      <c r="BW171" s="359"/>
      <c r="BX171" s="359"/>
      <c r="BY171" s="359"/>
      <c r="BZ171" s="359"/>
      <c r="CA171" s="359"/>
      <c r="CB171" s="359"/>
      <c r="CC171" s="359"/>
      <c r="CD171" s="359"/>
      <c r="CE171" s="359"/>
    </row>
    <row r="172" spans="1:83" ht="35.1" customHeight="1" x14ac:dyDescent="0.25">
      <c r="A172" s="27">
        <f>ROW(A161)</f>
        <v>161</v>
      </c>
      <c r="B172" s="375"/>
      <c r="C172" s="375"/>
      <c r="D172" s="376"/>
      <c r="E172" s="376"/>
      <c r="F172" s="376"/>
      <c r="G172" s="376"/>
      <c r="H172" s="376"/>
      <c r="I172" s="360"/>
      <c r="J172" s="360"/>
      <c r="K172" s="360"/>
      <c r="L172" s="360"/>
      <c r="M172" s="360"/>
      <c r="N172" s="360"/>
      <c r="O172" s="360"/>
      <c r="P172" s="360"/>
      <c r="Q172" s="377"/>
      <c r="R172" s="377"/>
      <c r="S172" s="377"/>
      <c r="T172" s="377"/>
      <c r="U172" s="377"/>
      <c r="V172" s="377"/>
      <c r="W172" s="377"/>
      <c r="X172" s="377"/>
      <c r="Y172" s="377"/>
      <c r="Z172" s="377"/>
      <c r="AA172" s="360"/>
      <c r="AB172" s="360"/>
      <c r="AC172" s="360"/>
      <c r="AD172" s="360"/>
      <c r="AE172" s="377"/>
      <c r="AF172" s="377"/>
      <c r="AG172" s="377"/>
      <c r="AH172" s="377"/>
      <c r="AI172" s="360"/>
      <c r="AJ172" s="360"/>
      <c r="AK172" s="360"/>
      <c r="AL172" s="360"/>
      <c r="AM172" s="360"/>
      <c r="AN172" s="360"/>
      <c r="AO172" s="361"/>
      <c r="AP172" s="361"/>
      <c r="AQ172" s="361"/>
      <c r="AR172" s="362"/>
      <c r="AS172" s="362"/>
      <c r="AT172" s="362"/>
      <c r="AU172" s="363"/>
      <c r="AV172" s="363"/>
      <c r="AW172" s="363"/>
      <c r="AX172" s="364"/>
      <c r="AY172" s="364"/>
      <c r="AZ172" s="45"/>
      <c r="BA172" s="46"/>
      <c r="BB172" s="45"/>
      <c r="BC172" s="46"/>
      <c r="BD172" s="45"/>
      <c r="BE172" s="46"/>
      <c r="BF172" s="45"/>
      <c r="BG172" s="46"/>
      <c r="BH172" s="45"/>
      <c r="BI172" s="43"/>
      <c r="BJ172" s="44"/>
      <c r="BK172" s="43"/>
      <c r="BL172" s="44"/>
      <c r="BM172" s="43"/>
      <c r="BN172" s="44"/>
      <c r="BO172" s="43"/>
      <c r="BP172" s="44"/>
      <c r="BQ172" s="43"/>
      <c r="BR172" s="359"/>
      <c r="BS172" s="359"/>
      <c r="BT172" s="359"/>
      <c r="BU172" s="359"/>
      <c r="BV172" s="359"/>
      <c r="BW172" s="359"/>
      <c r="BX172" s="359"/>
      <c r="BY172" s="359"/>
      <c r="BZ172" s="359"/>
      <c r="CA172" s="359"/>
      <c r="CB172" s="359"/>
      <c r="CC172" s="359"/>
      <c r="CD172" s="359"/>
      <c r="CE172" s="359"/>
    </row>
    <row r="173" spans="1:83" ht="35.1" customHeight="1" x14ac:dyDescent="0.25">
      <c r="A173" s="27">
        <f t="shared" si="5"/>
        <v>162</v>
      </c>
      <c r="B173" s="375"/>
      <c r="C173" s="375"/>
      <c r="D173" s="376"/>
      <c r="E173" s="376"/>
      <c r="F173" s="376"/>
      <c r="G173" s="376"/>
      <c r="H173" s="376"/>
      <c r="I173" s="360"/>
      <c r="J173" s="360"/>
      <c r="K173" s="360"/>
      <c r="L173" s="360"/>
      <c r="M173" s="360"/>
      <c r="N173" s="360"/>
      <c r="O173" s="360"/>
      <c r="P173" s="360"/>
      <c r="Q173" s="377"/>
      <c r="R173" s="377"/>
      <c r="S173" s="377"/>
      <c r="T173" s="377"/>
      <c r="U173" s="377"/>
      <c r="V173" s="377"/>
      <c r="W173" s="377"/>
      <c r="X173" s="377"/>
      <c r="Y173" s="377"/>
      <c r="Z173" s="377"/>
      <c r="AA173" s="360"/>
      <c r="AB173" s="360"/>
      <c r="AC173" s="360"/>
      <c r="AD173" s="360"/>
      <c r="AE173" s="377"/>
      <c r="AF173" s="377"/>
      <c r="AG173" s="377"/>
      <c r="AH173" s="377"/>
      <c r="AI173" s="360"/>
      <c r="AJ173" s="360"/>
      <c r="AK173" s="360"/>
      <c r="AL173" s="360"/>
      <c r="AM173" s="360"/>
      <c r="AN173" s="360"/>
      <c r="AO173" s="361"/>
      <c r="AP173" s="361"/>
      <c r="AQ173" s="361"/>
      <c r="AR173" s="362"/>
      <c r="AS173" s="362"/>
      <c r="AT173" s="362"/>
      <c r="AU173" s="363"/>
      <c r="AV173" s="363"/>
      <c r="AW173" s="363"/>
      <c r="AX173" s="364"/>
      <c r="AY173" s="364"/>
      <c r="AZ173" s="45"/>
      <c r="BA173" s="46"/>
      <c r="BB173" s="45"/>
      <c r="BC173" s="46"/>
      <c r="BD173" s="45"/>
      <c r="BE173" s="46"/>
      <c r="BF173" s="45"/>
      <c r="BG173" s="46"/>
      <c r="BH173" s="45"/>
      <c r="BI173" s="43"/>
      <c r="BJ173" s="44"/>
      <c r="BK173" s="43"/>
      <c r="BL173" s="44"/>
      <c r="BM173" s="43"/>
      <c r="BN173" s="44"/>
      <c r="BO173" s="43"/>
      <c r="BP173" s="44"/>
      <c r="BQ173" s="43"/>
      <c r="BR173" s="359"/>
      <c r="BS173" s="359"/>
      <c r="BT173" s="359"/>
      <c r="BU173" s="359"/>
      <c r="BV173" s="359"/>
      <c r="BW173" s="359"/>
      <c r="BX173" s="359"/>
      <c r="BY173" s="359"/>
      <c r="BZ173" s="359"/>
      <c r="CA173" s="359"/>
      <c r="CB173" s="359"/>
      <c r="CC173" s="359"/>
      <c r="CD173" s="359"/>
      <c r="CE173" s="359"/>
    </row>
    <row r="174" spans="1:83" ht="35.1" customHeight="1" x14ac:dyDescent="0.25">
      <c r="A174" s="27">
        <f t="shared" si="5"/>
        <v>163</v>
      </c>
      <c r="B174" s="375"/>
      <c r="C174" s="375"/>
      <c r="D174" s="376"/>
      <c r="E174" s="376"/>
      <c r="F174" s="376"/>
      <c r="G174" s="376"/>
      <c r="H174" s="376"/>
      <c r="I174" s="360"/>
      <c r="J174" s="360"/>
      <c r="K174" s="360"/>
      <c r="L174" s="360"/>
      <c r="M174" s="360"/>
      <c r="N174" s="360"/>
      <c r="O174" s="360"/>
      <c r="P174" s="360"/>
      <c r="Q174" s="377"/>
      <c r="R174" s="377"/>
      <c r="S174" s="377"/>
      <c r="T174" s="377"/>
      <c r="U174" s="377"/>
      <c r="V174" s="377"/>
      <c r="W174" s="377"/>
      <c r="X174" s="377"/>
      <c r="Y174" s="377"/>
      <c r="Z174" s="377"/>
      <c r="AA174" s="360"/>
      <c r="AB174" s="360"/>
      <c r="AC174" s="360"/>
      <c r="AD174" s="360"/>
      <c r="AE174" s="377"/>
      <c r="AF174" s="377"/>
      <c r="AG174" s="377"/>
      <c r="AH174" s="377"/>
      <c r="AI174" s="360"/>
      <c r="AJ174" s="360"/>
      <c r="AK174" s="360"/>
      <c r="AL174" s="360"/>
      <c r="AM174" s="360"/>
      <c r="AN174" s="360"/>
      <c r="AO174" s="361"/>
      <c r="AP174" s="361"/>
      <c r="AQ174" s="361"/>
      <c r="AR174" s="362"/>
      <c r="AS174" s="362"/>
      <c r="AT174" s="362"/>
      <c r="AU174" s="363"/>
      <c r="AV174" s="363"/>
      <c r="AW174" s="363"/>
      <c r="AX174" s="364"/>
      <c r="AY174" s="364"/>
      <c r="AZ174" s="45"/>
      <c r="BA174" s="46"/>
      <c r="BB174" s="45"/>
      <c r="BC174" s="46"/>
      <c r="BD174" s="45"/>
      <c r="BE174" s="46"/>
      <c r="BF174" s="45"/>
      <c r="BG174" s="46"/>
      <c r="BH174" s="45"/>
      <c r="BI174" s="43"/>
      <c r="BJ174" s="44"/>
      <c r="BK174" s="43"/>
      <c r="BL174" s="44"/>
      <c r="BM174" s="43"/>
      <c r="BN174" s="44"/>
      <c r="BO174" s="43"/>
      <c r="BP174" s="44"/>
      <c r="BQ174" s="43"/>
      <c r="BR174" s="359"/>
      <c r="BS174" s="359"/>
      <c r="BT174" s="359"/>
      <c r="BU174" s="359"/>
      <c r="BV174" s="359"/>
      <c r="BW174" s="359"/>
      <c r="BX174" s="359"/>
      <c r="BY174" s="359"/>
      <c r="BZ174" s="359"/>
      <c r="CA174" s="359"/>
      <c r="CB174" s="359"/>
      <c r="CC174" s="359"/>
      <c r="CD174" s="359"/>
      <c r="CE174" s="359"/>
    </row>
    <row r="175" spans="1:83" ht="35.1" customHeight="1" x14ac:dyDescent="0.25">
      <c r="A175" s="27">
        <f t="shared" si="5"/>
        <v>164</v>
      </c>
      <c r="B175" s="375"/>
      <c r="C175" s="375"/>
      <c r="D175" s="376"/>
      <c r="E175" s="376"/>
      <c r="F175" s="376"/>
      <c r="G175" s="376"/>
      <c r="H175" s="376"/>
      <c r="I175" s="360"/>
      <c r="J175" s="360"/>
      <c r="K175" s="360"/>
      <c r="L175" s="360"/>
      <c r="M175" s="360"/>
      <c r="N175" s="360"/>
      <c r="O175" s="360"/>
      <c r="P175" s="360"/>
      <c r="Q175" s="377"/>
      <c r="R175" s="377"/>
      <c r="S175" s="377"/>
      <c r="T175" s="377"/>
      <c r="U175" s="377"/>
      <c r="V175" s="377"/>
      <c r="W175" s="377"/>
      <c r="X175" s="377"/>
      <c r="Y175" s="377"/>
      <c r="Z175" s="377"/>
      <c r="AA175" s="360"/>
      <c r="AB175" s="360"/>
      <c r="AC175" s="360"/>
      <c r="AD175" s="360"/>
      <c r="AE175" s="377"/>
      <c r="AF175" s="377"/>
      <c r="AG175" s="377"/>
      <c r="AH175" s="377"/>
      <c r="AI175" s="360"/>
      <c r="AJ175" s="360"/>
      <c r="AK175" s="360"/>
      <c r="AL175" s="360"/>
      <c r="AM175" s="360"/>
      <c r="AN175" s="360"/>
      <c r="AO175" s="361"/>
      <c r="AP175" s="361"/>
      <c r="AQ175" s="361"/>
      <c r="AR175" s="362"/>
      <c r="AS175" s="362"/>
      <c r="AT175" s="362"/>
      <c r="AU175" s="363"/>
      <c r="AV175" s="363"/>
      <c r="AW175" s="363"/>
      <c r="AX175" s="364"/>
      <c r="AY175" s="364"/>
      <c r="AZ175" s="45"/>
      <c r="BA175" s="46"/>
      <c r="BB175" s="45"/>
      <c r="BC175" s="46"/>
      <c r="BD175" s="45"/>
      <c r="BE175" s="46"/>
      <c r="BF175" s="45"/>
      <c r="BG175" s="46"/>
      <c r="BH175" s="45"/>
      <c r="BI175" s="43"/>
      <c r="BJ175" s="44"/>
      <c r="BK175" s="43"/>
      <c r="BL175" s="44"/>
      <c r="BM175" s="43"/>
      <c r="BN175" s="44"/>
      <c r="BO175" s="43"/>
      <c r="BP175" s="44"/>
      <c r="BQ175" s="43"/>
      <c r="BR175" s="359"/>
      <c r="BS175" s="359"/>
      <c r="BT175" s="359"/>
      <c r="BU175" s="359"/>
      <c r="BV175" s="359"/>
      <c r="BW175" s="359"/>
      <c r="BX175" s="359"/>
      <c r="BY175" s="359"/>
      <c r="BZ175" s="359"/>
      <c r="CA175" s="359"/>
      <c r="CB175" s="359"/>
      <c r="CC175" s="359"/>
      <c r="CD175" s="359"/>
      <c r="CE175" s="359"/>
    </row>
    <row r="176" spans="1:83" ht="35.1" customHeight="1" x14ac:dyDescent="0.25">
      <c r="A176" s="27">
        <f t="shared" si="5"/>
        <v>165</v>
      </c>
      <c r="B176" s="375"/>
      <c r="C176" s="375"/>
      <c r="D176" s="376"/>
      <c r="E176" s="376"/>
      <c r="F176" s="376"/>
      <c r="G176" s="376"/>
      <c r="H176" s="376"/>
      <c r="I176" s="360"/>
      <c r="J176" s="360"/>
      <c r="K176" s="360"/>
      <c r="L176" s="360"/>
      <c r="M176" s="360"/>
      <c r="N176" s="360"/>
      <c r="O176" s="360"/>
      <c r="P176" s="360"/>
      <c r="Q176" s="377"/>
      <c r="R176" s="377"/>
      <c r="S176" s="377"/>
      <c r="T176" s="377"/>
      <c r="U176" s="377"/>
      <c r="V176" s="377"/>
      <c r="W176" s="377"/>
      <c r="X176" s="377"/>
      <c r="Y176" s="377"/>
      <c r="Z176" s="377"/>
      <c r="AA176" s="360"/>
      <c r="AB176" s="360"/>
      <c r="AC176" s="360"/>
      <c r="AD176" s="360"/>
      <c r="AE176" s="377"/>
      <c r="AF176" s="377"/>
      <c r="AG176" s="377"/>
      <c r="AH176" s="377"/>
      <c r="AI176" s="360"/>
      <c r="AJ176" s="360"/>
      <c r="AK176" s="360"/>
      <c r="AL176" s="360"/>
      <c r="AM176" s="360"/>
      <c r="AN176" s="360"/>
      <c r="AO176" s="361"/>
      <c r="AP176" s="361"/>
      <c r="AQ176" s="361"/>
      <c r="AR176" s="362"/>
      <c r="AS176" s="362"/>
      <c r="AT176" s="362"/>
      <c r="AU176" s="363"/>
      <c r="AV176" s="363"/>
      <c r="AW176" s="363"/>
      <c r="AX176" s="364"/>
      <c r="AY176" s="364"/>
      <c r="AZ176" s="45"/>
      <c r="BA176" s="46"/>
      <c r="BB176" s="45"/>
      <c r="BC176" s="46"/>
      <c r="BD176" s="45"/>
      <c r="BE176" s="46"/>
      <c r="BF176" s="45"/>
      <c r="BG176" s="46"/>
      <c r="BH176" s="45"/>
      <c r="BI176" s="43"/>
      <c r="BJ176" s="44"/>
      <c r="BK176" s="43"/>
      <c r="BL176" s="44"/>
      <c r="BM176" s="43"/>
      <c r="BN176" s="44"/>
      <c r="BO176" s="43"/>
      <c r="BP176" s="44"/>
      <c r="BQ176" s="43"/>
      <c r="BR176" s="359"/>
      <c r="BS176" s="359"/>
      <c r="BT176" s="359"/>
      <c r="BU176" s="359"/>
      <c r="BV176" s="359"/>
      <c r="BW176" s="359"/>
      <c r="BX176" s="359"/>
      <c r="BY176" s="359"/>
      <c r="BZ176" s="359"/>
      <c r="CA176" s="359"/>
      <c r="CB176" s="359"/>
      <c r="CC176" s="359"/>
      <c r="CD176" s="359"/>
      <c r="CE176" s="359"/>
    </row>
    <row r="177" spans="1:83" ht="35.1" customHeight="1" x14ac:dyDescent="0.25">
      <c r="A177" s="27">
        <f t="shared" ref="A177:A181" si="6">ROW(A166)</f>
        <v>166</v>
      </c>
      <c r="B177" s="375"/>
      <c r="C177" s="375"/>
      <c r="D177" s="376"/>
      <c r="E177" s="376"/>
      <c r="F177" s="376"/>
      <c r="G177" s="376"/>
      <c r="H177" s="376"/>
      <c r="I177" s="360"/>
      <c r="J177" s="360"/>
      <c r="K177" s="360"/>
      <c r="L177" s="360"/>
      <c r="M177" s="360"/>
      <c r="N177" s="360"/>
      <c r="O177" s="360"/>
      <c r="P177" s="360"/>
      <c r="Q177" s="377"/>
      <c r="R177" s="377"/>
      <c r="S177" s="377"/>
      <c r="T177" s="377"/>
      <c r="U177" s="377"/>
      <c r="V177" s="377"/>
      <c r="W177" s="377"/>
      <c r="X177" s="377"/>
      <c r="Y177" s="377"/>
      <c r="Z177" s="377"/>
      <c r="AA177" s="360"/>
      <c r="AB177" s="360"/>
      <c r="AC177" s="360"/>
      <c r="AD177" s="360"/>
      <c r="AE177" s="377"/>
      <c r="AF177" s="377"/>
      <c r="AG177" s="377"/>
      <c r="AH177" s="377"/>
      <c r="AI177" s="360"/>
      <c r="AJ177" s="360"/>
      <c r="AK177" s="360"/>
      <c r="AL177" s="360"/>
      <c r="AM177" s="360"/>
      <c r="AN177" s="360"/>
      <c r="AO177" s="361"/>
      <c r="AP177" s="361"/>
      <c r="AQ177" s="361"/>
      <c r="AR177" s="362"/>
      <c r="AS177" s="362"/>
      <c r="AT177" s="362"/>
      <c r="AU177" s="363"/>
      <c r="AV177" s="363"/>
      <c r="AW177" s="363"/>
      <c r="AX177" s="364"/>
      <c r="AY177" s="364"/>
      <c r="AZ177" s="45"/>
      <c r="BA177" s="46"/>
      <c r="BB177" s="45"/>
      <c r="BC177" s="46"/>
      <c r="BD177" s="45"/>
      <c r="BE177" s="46"/>
      <c r="BF177" s="45"/>
      <c r="BG177" s="46"/>
      <c r="BH177" s="45"/>
      <c r="BI177" s="43"/>
      <c r="BJ177" s="44"/>
      <c r="BK177" s="43"/>
      <c r="BL177" s="44"/>
      <c r="BM177" s="43"/>
      <c r="BN177" s="44"/>
      <c r="BO177" s="43"/>
      <c r="BP177" s="44"/>
      <c r="BQ177" s="43"/>
      <c r="BR177" s="359"/>
      <c r="BS177" s="359"/>
      <c r="BT177" s="359"/>
      <c r="BU177" s="359"/>
      <c r="BV177" s="359"/>
      <c r="BW177" s="359"/>
      <c r="BX177" s="359"/>
      <c r="BY177" s="359"/>
      <c r="BZ177" s="359"/>
      <c r="CA177" s="359"/>
      <c r="CB177" s="359"/>
      <c r="CC177" s="359"/>
      <c r="CD177" s="359"/>
      <c r="CE177" s="359"/>
    </row>
    <row r="178" spans="1:83" ht="35.1" customHeight="1" x14ac:dyDescent="0.25">
      <c r="A178" s="27">
        <f t="shared" si="6"/>
        <v>167</v>
      </c>
      <c r="B178" s="375"/>
      <c r="C178" s="375"/>
      <c r="D178" s="376"/>
      <c r="E178" s="376"/>
      <c r="F178" s="376"/>
      <c r="G178" s="376"/>
      <c r="H178" s="376"/>
      <c r="I178" s="360"/>
      <c r="J178" s="360"/>
      <c r="K178" s="360"/>
      <c r="L178" s="360"/>
      <c r="M178" s="360"/>
      <c r="N178" s="360"/>
      <c r="O178" s="360"/>
      <c r="P178" s="360"/>
      <c r="Q178" s="377"/>
      <c r="R178" s="377"/>
      <c r="S178" s="377"/>
      <c r="T178" s="377"/>
      <c r="U178" s="377"/>
      <c r="V178" s="377"/>
      <c r="W178" s="377"/>
      <c r="X178" s="377"/>
      <c r="Y178" s="377"/>
      <c r="Z178" s="377"/>
      <c r="AA178" s="360"/>
      <c r="AB178" s="360"/>
      <c r="AC178" s="360"/>
      <c r="AD178" s="360"/>
      <c r="AE178" s="377"/>
      <c r="AF178" s="377"/>
      <c r="AG178" s="377"/>
      <c r="AH178" s="377"/>
      <c r="AI178" s="360"/>
      <c r="AJ178" s="360"/>
      <c r="AK178" s="360"/>
      <c r="AL178" s="360"/>
      <c r="AM178" s="360"/>
      <c r="AN178" s="360"/>
      <c r="AO178" s="361"/>
      <c r="AP178" s="361"/>
      <c r="AQ178" s="361"/>
      <c r="AR178" s="362"/>
      <c r="AS178" s="362"/>
      <c r="AT178" s="362"/>
      <c r="AU178" s="363"/>
      <c r="AV178" s="363"/>
      <c r="AW178" s="363"/>
      <c r="AX178" s="364"/>
      <c r="AY178" s="364"/>
      <c r="AZ178" s="45"/>
      <c r="BA178" s="46"/>
      <c r="BB178" s="45"/>
      <c r="BC178" s="46"/>
      <c r="BD178" s="45"/>
      <c r="BE178" s="46"/>
      <c r="BF178" s="45"/>
      <c r="BG178" s="46"/>
      <c r="BH178" s="45"/>
      <c r="BI178" s="43"/>
      <c r="BJ178" s="44"/>
      <c r="BK178" s="43"/>
      <c r="BL178" s="44"/>
      <c r="BM178" s="43"/>
      <c r="BN178" s="44"/>
      <c r="BO178" s="43"/>
      <c r="BP178" s="44"/>
      <c r="BQ178" s="43"/>
      <c r="BR178" s="359"/>
      <c r="BS178" s="359"/>
      <c r="BT178" s="359"/>
      <c r="BU178" s="359"/>
      <c r="BV178" s="359"/>
      <c r="BW178" s="359"/>
      <c r="BX178" s="359"/>
      <c r="BY178" s="359"/>
      <c r="BZ178" s="359"/>
      <c r="CA178" s="359"/>
      <c r="CB178" s="359"/>
      <c r="CC178" s="359"/>
      <c r="CD178" s="359"/>
      <c r="CE178" s="359"/>
    </row>
    <row r="179" spans="1:83" ht="35.1" customHeight="1" x14ac:dyDescent="0.25">
      <c r="A179" s="27">
        <f t="shared" si="6"/>
        <v>168</v>
      </c>
      <c r="B179" s="375"/>
      <c r="C179" s="375"/>
      <c r="D179" s="376"/>
      <c r="E179" s="376"/>
      <c r="F179" s="376"/>
      <c r="G179" s="376"/>
      <c r="H179" s="376"/>
      <c r="I179" s="360"/>
      <c r="J179" s="360"/>
      <c r="K179" s="360"/>
      <c r="L179" s="360"/>
      <c r="M179" s="360"/>
      <c r="N179" s="360"/>
      <c r="O179" s="360"/>
      <c r="P179" s="360"/>
      <c r="Q179" s="377"/>
      <c r="R179" s="377"/>
      <c r="S179" s="377"/>
      <c r="T179" s="377"/>
      <c r="U179" s="377"/>
      <c r="V179" s="377"/>
      <c r="W179" s="377"/>
      <c r="X179" s="377"/>
      <c r="Y179" s="377"/>
      <c r="Z179" s="377"/>
      <c r="AA179" s="360"/>
      <c r="AB179" s="360"/>
      <c r="AC179" s="360"/>
      <c r="AD179" s="360"/>
      <c r="AE179" s="377"/>
      <c r="AF179" s="377"/>
      <c r="AG179" s="377"/>
      <c r="AH179" s="377"/>
      <c r="AI179" s="360"/>
      <c r="AJ179" s="360"/>
      <c r="AK179" s="360"/>
      <c r="AL179" s="360"/>
      <c r="AM179" s="360"/>
      <c r="AN179" s="360"/>
      <c r="AO179" s="361"/>
      <c r="AP179" s="361"/>
      <c r="AQ179" s="361"/>
      <c r="AR179" s="362"/>
      <c r="AS179" s="362"/>
      <c r="AT179" s="362"/>
      <c r="AU179" s="363"/>
      <c r="AV179" s="363"/>
      <c r="AW179" s="363"/>
      <c r="AX179" s="364"/>
      <c r="AY179" s="364"/>
      <c r="AZ179" s="45"/>
      <c r="BA179" s="46"/>
      <c r="BB179" s="45"/>
      <c r="BC179" s="46"/>
      <c r="BD179" s="45"/>
      <c r="BE179" s="46"/>
      <c r="BF179" s="45"/>
      <c r="BG179" s="46"/>
      <c r="BH179" s="45"/>
      <c r="BI179" s="43"/>
      <c r="BJ179" s="44"/>
      <c r="BK179" s="43"/>
      <c r="BL179" s="44"/>
      <c r="BM179" s="43"/>
      <c r="BN179" s="44"/>
      <c r="BO179" s="43"/>
      <c r="BP179" s="44"/>
      <c r="BQ179" s="43"/>
      <c r="BR179" s="359"/>
      <c r="BS179" s="359"/>
      <c r="BT179" s="359"/>
      <c r="BU179" s="359"/>
      <c r="BV179" s="359"/>
      <c r="BW179" s="359"/>
      <c r="BX179" s="359"/>
      <c r="BY179" s="359"/>
      <c r="BZ179" s="359"/>
      <c r="CA179" s="359"/>
      <c r="CB179" s="359"/>
      <c r="CC179" s="359"/>
      <c r="CD179" s="359"/>
      <c r="CE179" s="359"/>
    </row>
    <row r="180" spans="1:83" ht="35.1" customHeight="1" x14ac:dyDescent="0.25">
      <c r="A180" s="27">
        <f t="shared" si="6"/>
        <v>169</v>
      </c>
      <c r="B180" s="375"/>
      <c r="C180" s="375"/>
      <c r="D180" s="376"/>
      <c r="E180" s="376"/>
      <c r="F180" s="376"/>
      <c r="G180" s="376"/>
      <c r="H180" s="376"/>
      <c r="I180" s="360"/>
      <c r="J180" s="360"/>
      <c r="K180" s="360"/>
      <c r="L180" s="360"/>
      <c r="M180" s="360"/>
      <c r="N180" s="360"/>
      <c r="O180" s="360"/>
      <c r="P180" s="360"/>
      <c r="Q180" s="377"/>
      <c r="R180" s="377"/>
      <c r="S180" s="377"/>
      <c r="T180" s="377"/>
      <c r="U180" s="377"/>
      <c r="V180" s="377"/>
      <c r="W180" s="377"/>
      <c r="X180" s="377"/>
      <c r="Y180" s="377"/>
      <c r="Z180" s="377"/>
      <c r="AA180" s="360"/>
      <c r="AB180" s="360"/>
      <c r="AC180" s="360"/>
      <c r="AD180" s="360"/>
      <c r="AE180" s="377"/>
      <c r="AF180" s="377"/>
      <c r="AG180" s="377"/>
      <c r="AH180" s="377"/>
      <c r="AI180" s="360"/>
      <c r="AJ180" s="360"/>
      <c r="AK180" s="360"/>
      <c r="AL180" s="360"/>
      <c r="AM180" s="360"/>
      <c r="AN180" s="360"/>
      <c r="AO180" s="361"/>
      <c r="AP180" s="361"/>
      <c r="AQ180" s="361"/>
      <c r="AR180" s="362"/>
      <c r="AS180" s="362"/>
      <c r="AT180" s="362"/>
      <c r="AU180" s="363"/>
      <c r="AV180" s="363"/>
      <c r="AW180" s="363"/>
      <c r="AX180" s="364"/>
      <c r="AY180" s="364"/>
      <c r="AZ180" s="45"/>
      <c r="BA180" s="46"/>
      <c r="BB180" s="45"/>
      <c r="BC180" s="46"/>
      <c r="BD180" s="45"/>
      <c r="BE180" s="46"/>
      <c r="BF180" s="45"/>
      <c r="BG180" s="46"/>
      <c r="BH180" s="45"/>
      <c r="BI180" s="43"/>
      <c r="BJ180" s="44"/>
      <c r="BK180" s="43"/>
      <c r="BL180" s="44"/>
      <c r="BM180" s="43"/>
      <c r="BN180" s="44"/>
      <c r="BO180" s="43"/>
      <c r="BP180" s="44"/>
      <c r="BQ180" s="43"/>
      <c r="BR180" s="359"/>
      <c r="BS180" s="359"/>
      <c r="BT180" s="359"/>
      <c r="BU180" s="359"/>
      <c r="BV180" s="359"/>
      <c r="BW180" s="359"/>
      <c r="BX180" s="359"/>
      <c r="BY180" s="359"/>
      <c r="BZ180" s="359"/>
      <c r="CA180" s="359"/>
      <c r="CB180" s="359"/>
      <c r="CC180" s="359"/>
      <c r="CD180" s="359"/>
      <c r="CE180" s="359"/>
    </row>
    <row r="181" spans="1:83" ht="35.1" customHeight="1" x14ac:dyDescent="0.25">
      <c r="A181" s="27">
        <f t="shared" si="6"/>
        <v>170</v>
      </c>
      <c r="B181" s="375"/>
      <c r="C181" s="375"/>
      <c r="D181" s="376"/>
      <c r="E181" s="376"/>
      <c r="F181" s="376"/>
      <c r="G181" s="376"/>
      <c r="H181" s="376"/>
      <c r="I181" s="360"/>
      <c r="J181" s="360"/>
      <c r="K181" s="360"/>
      <c r="L181" s="360"/>
      <c r="M181" s="360"/>
      <c r="N181" s="360"/>
      <c r="O181" s="360"/>
      <c r="P181" s="360"/>
      <c r="Q181" s="377"/>
      <c r="R181" s="377"/>
      <c r="S181" s="377"/>
      <c r="T181" s="377"/>
      <c r="U181" s="377"/>
      <c r="V181" s="377"/>
      <c r="W181" s="377"/>
      <c r="X181" s="377"/>
      <c r="Y181" s="377"/>
      <c r="Z181" s="377"/>
      <c r="AA181" s="360"/>
      <c r="AB181" s="360"/>
      <c r="AC181" s="360"/>
      <c r="AD181" s="360"/>
      <c r="AE181" s="377"/>
      <c r="AF181" s="377"/>
      <c r="AG181" s="377"/>
      <c r="AH181" s="377"/>
      <c r="AI181" s="360"/>
      <c r="AJ181" s="360"/>
      <c r="AK181" s="360"/>
      <c r="AL181" s="360"/>
      <c r="AM181" s="360"/>
      <c r="AN181" s="360"/>
      <c r="AO181" s="361"/>
      <c r="AP181" s="361"/>
      <c r="AQ181" s="361"/>
      <c r="AR181" s="362"/>
      <c r="AS181" s="362"/>
      <c r="AT181" s="362"/>
      <c r="AU181" s="363"/>
      <c r="AV181" s="363"/>
      <c r="AW181" s="363"/>
      <c r="AX181" s="364"/>
      <c r="AY181" s="364"/>
      <c r="AZ181" s="45"/>
      <c r="BA181" s="46"/>
      <c r="BB181" s="45"/>
      <c r="BC181" s="46"/>
      <c r="BD181" s="45"/>
      <c r="BE181" s="46"/>
      <c r="BF181" s="45"/>
      <c r="BG181" s="46"/>
      <c r="BH181" s="45"/>
      <c r="BI181" s="43"/>
      <c r="BJ181" s="44"/>
      <c r="BK181" s="43"/>
      <c r="BL181" s="44"/>
      <c r="BM181" s="43"/>
      <c r="BN181" s="44"/>
      <c r="BO181" s="43"/>
      <c r="BP181" s="44"/>
      <c r="BQ181" s="43"/>
      <c r="BR181" s="359"/>
      <c r="BS181" s="359"/>
      <c r="BT181" s="359"/>
      <c r="BU181" s="359"/>
      <c r="BV181" s="359"/>
      <c r="BW181" s="359"/>
      <c r="BX181" s="359"/>
      <c r="BY181" s="359"/>
      <c r="BZ181" s="359"/>
      <c r="CA181" s="359"/>
      <c r="CB181" s="359"/>
      <c r="CC181" s="359"/>
      <c r="CD181" s="359"/>
      <c r="CE181" s="359"/>
    </row>
    <row r="182" spans="1:83" ht="35.1" customHeight="1" x14ac:dyDescent="0.25">
      <c r="A182" s="27">
        <f>ROW(A171)</f>
        <v>171</v>
      </c>
      <c r="B182" s="375"/>
      <c r="C182" s="375"/>
      <c r="D182" s="376"/>
      <c r="E182" s="376"/>
      <c r="F182" s="376"/>
      <c r="G182" s="376"/>
      <c r="H182" s="376"/>
      <c r="I182" s="360"/>
      <c r="J182" s="360"/>
      <c r="K182" s="360"/>
      <c r="L182" s="360"/>
      <c r="M182" s="360"/>
      <c r="N182" s="360"/>
      <c r="O182" s="360"/>
      <c r="P182" s="360"/>
      <c r="Q182" s="377"/>
      <c r="R182" s="377"/>
      <c r="S182" s="377"/>
      <c r="T182" s="377"/>
      <c r="U182" s="377"/>
      <c r="V182" s="377"/>
      <c r="W182" s="377"/>
      <c r="X182" s="377"/>
      <c r="Y182" s="377"/>
      <c r="Z182" s="377"/>
      <c r="AA182" s="360"/>
      <c r="AB182" s="360"/>
      <c r="AC182" s="360"/>
      <c r="AD182" s="360"/>
      <c r="AE182" s="377"/>
      <c r="AF182" s="377"/>
      <c r="AG182" s="377"/>
      <c r="AH182" s="377"/>
      <c r="AI182" s="360"/>
      <c r="AJ182" s="360"/>
      <c r="AK182" s="360"/>
      <c r="AL182" s="360"/>
      <c r="AM182" s="360"/>
      <c r="AN182" s="360"/>
      <c r="AO182" s="361"/>
      <c r="AP182" s="361"/>
      <c r="AQ182" s="361"/>
      <c r="AR182" s="362"/>
      <c r="AS182" s="362"/>
      <c r="AT182" s="362"/>
      <c r="AU182" s="363"/>
      <c r="AV182" s="363"/>
      <c r="AW182" s="363"/>
      <c r="AX182" s="364"/>
      <c r="AY182" s="364"/>
      <c r="AZ182" s="45"/>
      <c r="BA182" s="46"/>
      <c r="BB182" s="45"/>
      <c r="BC182" s="46"/>
      <c r="BD182" s="45"/>
      <c r="BE182" s="46"/>
      <c r="BF182" s="45"/>
      <c r="BG182" s="46"/>
      <c r="BH182" s="45"/>
      <c r="BI182" s="43"/>
      <c r="BJ182" s="44"/>
      <c r="BK182" s="43"/>
      <c r="BL182" s="44"/>
      <c r="BM182" s="43"/>
      <c r="BN182" s="44"/>
      <c r="BO182" s="43"/>
      <c r="BP182" s="44"/>
      <c r="BQ182" s="43"/>
      <c r="BR182" s="359"/>
      <c r="BS182" s="359"/>
      <c r="BT182" s="359"/>
      <c r="BU182" s="359"/>
      <c r="BV182" s="359"/>
      <c r="BW182" s="359"/>
      <c r="BX182" s="359"/>
      <c r="BY182" s="359"/>
      <c r="BZ182" s="359"/>
      <c r="CA182" s="359"/>
      <c r="CB182" s="359"/>
      <c r="CC182" s="359"/>
      <c r="CD182" s="359"/>
      <c r="CE182" s="359"/>
    </row>
    <row r="183" spans="1:83" ht="35.1" customHeight="1" x14ac:dyDescent="0.25">
      <c r="A183" s="27">
        <f t="shared" ref="A183:A191" si="7">ROW(A172)</f>
        <v>172</v>
      </c>
      <c r="B183" s="375"/>
      <c r="C183" s="375"/>
      <c r="D183" s="376"/>
      <c r="E183" s="376"/>
      <c r="F183" s="376"/>
      <c r="G183" s="376"/>
      <c r="H183" s="376"/>
      <c r="I183" s="360"/>
      <c r="J183" s="360"/>
      <c r="K183" s="360"/>
      <c r="L183" s="360"/>
      <c r="M183" s="360"/>
      <c r="N183" s="360"/>
      <c r="O183" s="360"/>
      <c r="P183" s="360"/>
      <c r="Q183" s="377"/>
      <c r="R183" s="377"/>
      <c r="S183" s="377"/>
      <c r="T183" s="377"/>
      <c r="U183" s="377"/>
      <c r="V183" s="377"/>
      <c r="W183" s="377"/>
      <c r="X183" s="377"/>
      <c r="Y183" s="377"/>
      <c r="Z183" s="377"/>
      <c r="AA183" s="360"/>
      <c r="AB183" s="360"/>
      <c r="AC183" s="360"/>
      <c r="AD183" s="360"/>
      <c r="AE183" s="377"/>
      <c r="AF183" s="377"/>
      <c r="AG183" s="377"/>
      <c r="AH183" s="377"/>
      <c r="AI183" s="360"/>
      <c r="AJ183" s="360"/>
      <c r="AK183" s="360"/>
      <c r="AL183" s="360"/>
      <c r="AM183" s="360"/>
      <c r="AN183" s="360"/>
      <c r="AO183" s="361"/>
      <c r="AP183" s="361"/>
      <c r="AQ183" s="361"/>
      <c r="AR183" s="362"/>
      <c r="AS183" s="362"/>
      <c r="AT183" s="362"/>
      <c r="AU183" s="363"/>
      <c r="AV183" s="363"/>
      <c r="AW183" s="363"/>
      <c r="AX183" s="364"/>
      <c r="AY183" s="364"/>
      <c r="AZ183" s="45"/>
      <c r="BA183" s="46"/>
      <c r="BB183" s="45"/>
      <c r="BC183" s="46"/>
      <c r="BD183" s="45"/>
      <c r="BE183" s="46"/>
      <c r="BF183" s="45"/>
      <c r="BG183" s="46"/>
      <c r="BH183" s="45"/>
      <c r="BI183" s="43"/>
      <c r="BJ183" s="44"/>
      <c r="BK183" s="43"/>
      <c r="BL183" s="44"/>
      <c r="BM183" s="43"/>
      <c r="BN183" s="44"/>
      <c r="BO183" s="43"/>
      <c r="BP183" s="44"/>
      <c r="BQ183" s="43"/>
      <c r="BR183" s="359"/>
      <c r="BS183" s="359"/>
      <c r="BT183" s="359"/>
      <c r="BU183" s="359"/>
      <c r="BV183" s="359"/>
      <c r="BW183" s="359"/>
      <c r="BX183" s="359"/>
      <c r="BY183" s="359"/>
      <c r="BZ183" s="359"/>
      <c r="CA183" s="359"/>
      <c r="CB183" s="359"/>
      <c r="CC183" s="359"/>
      <c r="CD183" s="359"/>
      <c r="CE183" s="359"/>
    </row>
    <row r="184" spans="1:83" ht="35.1" customHeight="1" x14ac:dyDescent="0.25">
      <c r="A184" s="27">
        <f t="shared" si="7"/>
        <v>173</v>
      </c>
      <c r="B184" s="375"/>
      <c r="C184" s="375"/>
      <c r="D184" s="376"/>
      <c r="E184" s="376"/>
      <c r="F184" s="376"/>
      <c r="G184" s="376"/>
      <c r="H184" s="376"/>
      <c r="I184" s="360"/>
      <c r="J184" s="360"/>
      <c r="K184" s="360"/>
      <c r="L184" s="360"/>
      <c r="M184" s="360"/>
      <c r="N184" s="360"/>
      <c r="O184" s="360"/>
      <c r="P184" s="360"/>
      <c r="Q184" s="377"/>
      <c r="R184" s="377"/>
      <c r="S184" s="377"/>
      <c r="T184" s="377"/>
      <c r="U184" s="377"/>
      <c r="V184" s="377"/>
      <c r="W184" s="377"/>
      <c r="X184" s="377"/>
      <c r="Y184" s="377"/>
      <c r="Z184" s="377"/>
      <c r="AA184" s="360"/>
      <c r="AB184" s="360"/>
      <c r="AC184" s="360"/>
      <c r="AD184" s="360"/>
      <c r="AE184" s="377"/>
      <c r="AF184" s="377"/>
      <c r="AG184" s="377"/>
      <c r="AH184" s="377"/>
      <c r="AI184" s="360"/>
      <c r="AJ184" s="360"/>
      <c r="AK184" s="360"/>
      <c r="AL184" s="360"/>
      <c r="AM184" s="360"/>
      <c r="AN184" s="360"/>
      <c r="AO184" s="361"/>
      <c r="AP184" s="361"/>
      <c r="AQ184" s="361"/>
      <c r="AR184" s="362"/>
      <c r="AS184" s="362"/>
      <c r="AT184" s="362"/>
      <c r="AU184" s="363"/>
      <c r="AV184" s="363"/>
      <c r="AW184" s="363"/>
      <c r="AX184" s="364"/>
      <c r="AY184" s="364"/>
      <c r="AZ184" s="45"/>
      <c r="BA184" s="46"/>
      <c r="BB184" s="45"/>
      <c r="BC184" s="46"/>
      <c r="BD184" s="45"/>
      <c r="BE184" s="46"/>
      <c r="BF184" s="45"/>
      <c r="BG184" s="46"/>
      <c r="BH184" s="45"/>
      <c r="BI184" s="43"/>
      <c r="BJ184" s="44"/>
      <c r="BK184" s="43"/>
      <c r="BL184" s="44"/>
      <c r="BM184" s="43"/>
      <c r="BN184" s="44"/>
      <c r="BO184" s="43"/>
      <c r="BP184" s="44"/>
      <c r="BQ184" s="43"/>
      <c r="BR184" s="359"/>
      <c r="BS184" s="359"/>
      <c r="BT184" s="359"/>
      <c r="BU184" s="359"/>
      <c r="BV184" s="359"/>
      <c r="BW184" s="359"/>
      <c r="BX184" s="359"/>
      <c r="BY184" s="359"/>
      <c r="BZ184" s="359"/>
      <c r="CA184" s="359"/>
      <c r="CB184" s="359"/>
      <c r="CC184" s="359"/>
      <c r="CD184" s="359"/>
      <c r="CE184" s="359"/>
    </row>
    <row r="185" spans="1:83" ht="35.1" customHeight="1" x14ac:dyDescent="0.25">
      <c r="A185" s="27">
        <f t="shared" si="7"/>
        <v>174</v>
      </c>
      <c r="B185" s="375"/>
      <c r="C185" s="375"/>
      <c r="D185" s="376"/>
      <c r="E185" s="376"/>
      <c r="F185" s="376"/>
      <c r="G185" s="376"/>
      <c r="H185" s="376"/>
      <c r="I185" s="360"/>
      <c r="J185" s="360"/>
      <c r="K185" s="360"/>
      <c r="L185" s="360"/>
      <c r="M185" s="360"/>
      <c r="N185" s="360"/>
      <c r="O185" s="360"/>
      <c r="P185" s="360"/>
      <c r="Q185" s="377"/>
      <c r="R185" s="377"/>
      <c r="S185" s="377"/>
      <c r="T185" s="377"/>
      <c r="U185" s="377"/>
      <c r="V185" s="377"/>
      <c r="W185" s="377"/>
      <c r="X185" s="377"/>
      <c r="Y185" s="377"/>
      <c r="Z185" s="377"/>
      <c r="AA185" s="360"/>
      <c r="AB185" s="360"/>
      <c r="AC185" s="360"/>
      <c r="AD185" s="360"/>
      <c r="AE185" s="377"/>
      <c r="AF185" s="377"/>
      <c r="AG185" s="377"/>
      <c r="AH185" s="377"/>
      <c r="AI185" s="360"/>
      <c r="AJ185" s="360"/>
      <c r="AK185" s="360"/>
      <c r="AL185" s="360"/>
      <c r="AM185" s="360"/>
      <c r="AN185" s="360"/>
      <c r="AO185" s="361"/>
      <c r="AP185" s="361"/>
      <c r="AQ185" s="361"/>
      <c r="AR185" s="362"/>
      <c r="AS185" s="362"/>
      <c r="AT185" s="362"/>
      <c r="AU185" s="363"/>
      <c r="AV185" s="363"/>
      <c r="AW185" s="363"/>
      <c r="AX185" s="364"/>
      <c r="AY185" s="364"/>
      <c r="AZ185" s="45"/>
      <c r="BA185" s="46"/>
      <c r="BB185" s="45"/>
      <c r="BC185" s="46"/>
      <c r="BD185" s="45"/>
      <c r="BE185" s="46"/>
      <c r="BF185" s="45"/>
      <c r="BG185" s="46"/>
      <c r="BH185" s="45"/>
      <c r="BI185" s="43"/>
      <c r="BJ185" s="44"/>
      <c r="BK185" s="43"/>
      <c r="BL185" s="44"/>
      <c r="BM185" s="43"/>
      <c r="BN185" s="44"/>
      <c r="BO185" s="43"/>
      <c r="BP185" s="44"/>
      <c r="BQ185" s="43"/>
      <c r="BR185" s="359"/>
      <c r="BS185" s="359"/>
      <c r="BT185" s="359"/>
      <c r="BU185" s="359"/>
      <c r="BV185" s="359"/>
      <c r="BW185" s="359"/>
      <c r="BX185" s="359"/>
      <c r="BY185" s="359"/>
      <c r="BZ185" s="359"/>
      <c r="CA185" s="359"/>
      <c r="CB185" s="359"/>
      <c r="CC185" s="359"/>
      <c r="CD185" s="359"/>
      <c r="CE185" s="359"/>
    </row>
    <row r="186" spans="1:83" ht="35.1" customHeight="1" x14ac:dyDescent="0.25">
      <c r="A186" s="27">
        <f t="shared" si="7"/>
        <v>175</v>
      </c>
      <c r="B186" s="375"/>
      <c r="C186" s="375"/>
      <c r="D186" s="376"/>
      <c r="E186" s="376"/>
      <c r="F186" s="376"/>
      <c r="G186" s="376"/>
      <c r="H186" s="376"/>
      <c r="I186" s="360"/>
      <c r="J186" s="360"/>
      <c r="K186" s="360"/>
      <c r="L186" s="360"/>
      <c r="M186" s="360"/>
      <c r="N186" s="360"/>
      <c r="O186" s="360"/>
      <c r="P186" s="360"/>
      <c r="Q186" s="377"/>
      <c r="R186" s="377"/>
      <c r="S186" s="377"/>
      <c r="T186" s="377"/>
      <c r="U186" s="377"/>
      <c r="V186" s="377"/>
      <c r="W186" s="377"/>
      <c r="X186" s="377"/>
      <c r="Y186" s="377"/>
      <c r="Z186" s="377"/>
      <c r="AA186" s="360"/>
      <c r="AB186" s="360"/>
      <c r="AC186" s="360"/>
      <c r="AD186" s="360"/>
      <c r="AE186" s="377"/>
      <c r="AF186" s="377"/>
      <c r="AG186" s="377"/>
      <c r="AH186" s="377"/>
      <c r="AI186" s="360"/>
      <c r="AJ186" s="360"/>
      <c r="AK186" s="360"/>
      <c r="AL186" s="360"/>
      <c r="AM186" s="360"/>
      <c r="AN186" s="360"/>
      <c r="AO186" s="361"/>
      <c r="AP186" s="361"/>
      <c r="AQ186" s="361"/>
      <c r="AR186" s="362"/>
      <c r="AS186" s="362"/>
      <c r="AT186" s="362"/>
      <c r="AU186" s="363"/>
      <c r="AV186" s="363"/>
      <c r="AW186" s="363"/>
      <c r="AX186" s="364"/>
      <c r="AY186" s="364"/>
      <c r="AZ186" s="45"/>
      <c r="BA186" s="46"/>
      <c r="BB186" s="45"/>
      <c r="BC186" s="46"/>
      <c r="BD186" s="45"/>
      <c r="BE186" s="46"/>
      <c r="BF186" s="45"/>
      <c r="BG186" s="46"/>
      <c r="BH186" s="45"/>
      <c r="BI186" s="43"/>
      <c r="BJ186" s="44"/>
      <c r="BK186" s="43"/>
      <c r="BL186" s="44"/>
      <c r="BM186" s="43"/>
      <c r="BN186" s="44"/>
      <c r="BO186" s="43"/>
      <c r="BP186" s="44"/>
      <c r="BQ186" s="43"/>
      <c r="BR186" s="359"/>
      <c r="BS186" s="359"/>
      <c r="BT186" s="359"/>
      <c r="BU186" s="359"/>
      <c r="BV186" s="359"/>
      <c r="BW186" s="359"/>
      <c r="BX186" s="359"/>
      <c r="BY186" s="359"/>
      <c r="BZ186" s="359"/>
      <c r="CA186" s="359"/>
      <c r="CB186" s="359"/>
      <c r="CC186" s="359"/>
      <c r="CD186" s="359"/>
      <c r="CE186" s="359"/>
    </row>
    <row r="187" spans="1:83" ht="35.1" customHeight="1" x14ac:dyDescent="0.25">
      <c r="A187" s="27">
        <f t="shared" si="7"/>
        <v>176</v>
      </c>
      <c r="B187" s="375"/>
      <c r="C187" s="375"/>
      <c r="D187" s="376"/>
      <c r="E187" s="376"/>
      <c r="F187" s="376"/>
      <c r="G187" s="376"/>
      <c r="H187" s="376"/>
      <c r="I187" s="360"/>
      <c r="J187" s="360"/>
      <c r="K187" s="360"/>
      <c r="L187" s="360"/>
      <c r="M187" s="360"/>
      <c r="N187" s="360"/>
      <c r="O187" s="360"/>
      <c r="P187" s="360"/>
      <c r="Q187" s="377"/>
      <c r="R187" s="377"/>
      <c r="S187" s="377"/>
      <c r="T187" s="377"/>
      <c r="U187" s="377"/>
      <c r="V187" s="377"/>
      <c r="W187" s="377"/>
      <c r="X187" s="377"/>
      <c r="Y187" s="377"/>
      <c r="Z187" s="377"/>
      <c r="AA187" s="360"/>
      <c r="AB187" s="360"/>
      <c r="AC187" s="360"/>
      <c r="AD187" s="360"/>
      <c r="AE187" s="377"/>
      <c r="AF187" s="377"/>
      <c r="AG187" s="377"/>
      <c r="AH187" s="377"/>
      <c r="AI187" s="360"/>
      <c r="AJ187" s="360"/>
      <c r="AK187" s="360"/>
      <c r="AL187" s="360"/>
      <c r="AM187" s="360"/>
      <c r="AN187" s="360"/>
      <c r="AO187" s="361"/>
      <c r="AP187" s="361"/>
      <c r="AQ187" s="361"/>
      <c r="AR187" s="362"/>
      <c r="AS187" s="362"/>
      <c r="AT187" s="362"/>
      <c r="AU187" s="363"/>
      <c r="AV187" s="363"/>
      <c r="AW187" s="363"/>
      <c r="AX187" s="364"/>
      <c r="AY187" s="364"/>
      <c r="AZ187" s="45"/>
      <c r="BA187" s="46"/>
      <c r="BB187" s="45"/>
      <c r="BC187" s="46"/>
      <c r="BD187" s="45"/>
      <c r="BE187" s="46"/>
      <c r="BF187" s="45"/>
      <c r="BG187" s="46"/>
      <c r="BH187" s="45"/>
      <c r="BI187" s="43"/>
      <c r="BJ187" s="44"/>
      <c r="BK187" s="43"/>
      <c r="BL187" s="44"/>
      <c r="BM187" s="43"/>
      <c r="BN187" s="44"/>
      <c r="BO187" s="43"/>
      <c r="BP187" s="44"/>
      <c r="BQ187" s="43"/>
      <c r="BR187" s="359"/>
      <c r="BS187" s="359"/>
      <c r="BT187" s="359"/>
      <c r="BU187" s="359"/>
      <c r="BV187" s="359"/>
      <c r="BW187" s="359"/>
      <c r="BX187" s="359"/>
      <c r="BY187" s="359"/>
      <c r="BZ187" s="359"/>
      <c r="CA187" s="359"/>
      <c r="CB187" s="359"/>
      <c r="CC187" s="359"/>
      <c r="CD187" s="359"/>
      <c r="CE187" s="359"/>
    </row>
    <row r="188" spans="1:83" ht="35.1" customHeight="1" x14ac:dyDescent="0.25">
      <c r="A188" s="27">
        <f t="shared" si="7"/>
        <v>177</v>
      </c>
      <c r="B188" s="375"/>
      <c r="C188" s="375"/>
      <c r="D188" s="376"/>
      <c r="E188" s="376"/>
      <c r="F188" s="376"/>
      <c r="G188" s="376"/>
      <c r="H188" s="376"/>
      <c r="I188" s="360"/>
      <c r="J188" s="360"/>
      <c r="K188" s="360"/>
      <c r="L188" s="360"/>
      <c r="M188" s="360"/>
      <c r="N188" s="360"/>
      <c r="O188" s="360"/>
      <c r="P188" s="360"/>
      <c r="Q188" s="377"/>
      <c r="R188" s="377"/>
      <c r="S188" s="377"/>
      <c r="T188" s="377"/>
      <c r="U188" s="377"/>
      <c r="V188" s="377"/>
      <c r="W188" s="377"/>
      <c r="X188" s="377"/>
      <c r="Y188" s="377"/>
      <c r="Z188" s="377"/>
      <c r="AA188" s="360"/>
      <c r="AB188" s="360"/>
      <c r="AC188" s="360"/>
      <c r="AD188" s="360"/>
      <c r="AE188" s="377"/>
      <c r="AF188" s="377"/>
      <c r="AG188" s="377"/>
      <c r="AH188" s="377"/>
      <c r="AI188" s="360"/>
      <c r="AJ188" s="360"/>
      <c r="AK188" s="360"/>
      <c r="AL188" s="360"/>
      <c r="AM188" s="360"/>
      <c r="AN188" s="360"/>
      <c r="AO188" s="361"/>
      <c r="AP188" s="361"/>
      <c r="AQ188" s="361"/>
      <c r="AR188" s="362"/>
      <c r="AS188" s="362"/>
      <c r="AT188" s="362"/>
      <c r="AU188" s="363"/>
      <c r="AV188" s="363"/>
      <c r="AW188" s="363"/>
      <c r="AX188" s="364"/>
      <c r="AY188" s="364"/>
      <c r="AZ188" s="45"/>
      <c r="BA188" s="46"/>
      <c r="BB188" s="45"/>
      <c r="BC188" s="46"/>
      <c r="BD188" s="45"/>
      <c r="BE188" s="46"/>
      <c r="BF188" s="45"/>
      <c r="BG188" s="46"/>
      <c r="BH188" s="45"/>
      <c r="BI188" s="43"/>
      <c r="BJ188" s="44"/>
      <c r="BK188" s="43"/>
      <c r="BL188" s="44"/>
      <c r="BM188" s="43"/>
      <c r="BN188" s="44"/>
      <c r="BO188" s="43"/>
      <c r="BP188" s="44"/>
      <c r="BQ188" s="43"/>
      <c r="BR188" s="359"/>
      <c r="BS188" s="359"/>
      <c r="BT188" s="359"/>
      <c r="BU188" s="359"/>
      <c r="BV188" s="359"/>
      <c r="BW188" s="359"/>
      <c r="BX188" s="359"/>
      <c r="BY188" s="359"/>
      <c r="BZ188" s="359"/>
      <c r="CA188" s="359"/>
      <c r="CB188" s="359"/>
      <c r="CC188" s="359"/>
      <c r="CD188" s="359"/>
      <c r="CE188" s="359"/>
    </row>
    <row r="189" spans="1:83" ht="35.1" customHeight="1" x14ac:dyDescent="0.25">
      <c r="A189" s="27">
        <f t="shared" si="7"/>
        <v>178</v>
      </c>
      <c r="B189" s="375"/>
      <c r="C189" s="375"/>
      <c r="D189" s="376"/>
      <c r="E189" s="376"/>
      <c r="F189" s="376"/>
      <c r="G189" s="376"/>
      <c r="H189" s="376"/>
      <c r="I189" s="360"/>
      <c r="J189" s="360"/>
      <c r="K189" s="360"/>
      <c r="L189" s="360"/>
      <c r="M189" s="360"/>
      <c r="N189" s="360"/>
      <c r="O189" s="360"/>
      <c r="P189" s="360"/>
      <c r="Q189" s="377"/>
      <c r="R189" s="377"/>
      <c r="S189" s="377"/>
      <c r="T189" s="377"/>
      <c r="U189" s="377"/>
      <c r="V189" s="377"/>
      <c r="W189" s="377"/>
      <c r="X189" s="377"/>
      <c r="Y189" s="377"/>
      <c r="Z189" s="377"/>
      <c r="AA189" s="360"/>
      <c r="AB189" s="360"/>
      <c r="AC189" s="360"/>
      <c r="AD189" s="360"/>
      <c r="AE189" s="377"/>
      <c r="AF189" s="377"/>
      <c r="AG189" s="377"/>
      <c r="AH189" s="377"/>
      <c r="AI189" s="360"/>
      <c r="AJ189" s="360"/>
      <c r="AK189" s="360"/>
      <c r="AL189" s="360"/>
      <c r="AM189" s="360"/>
      <c r="AN189" s="360"/>
      <c r="AO189" s="361"/>
      <c r="AP189" s="361"/>
      <c r="AQ189" s="361"/>
      <c r="AR189" s="362"/>
      <c r="AS189" s="362"/>
      <c r="AT189" s="362"/>
      <c r="AU189" s="363"/>
      <c r="AV189" s="363"/>
      <c r="AW189" s="363"/>
      <c r="AX189" s="364"/>
      <c r="AY189" s="364"/>
      <c r="AZ189" s="45"/>
      <c r="BA189" s="46"/>
      <c r="BB189" s="45"/>
      <c r="BC189" s="46"/>
      <c r="BD189" s="45"/>
      <c r="BE189" s="46"/>
      <c r="BF189" s="45"/>
      <c r="BG189" s="46"/>
      <c r="BH189" s="45"/>
      <c r="BI189" s="43"/>
      <c r="BJ189" s="44"/>
      <c r="BK189" s="43"/>
      <c r="BL189" s="44"/>
      <c r="BM189" s="43"/>
      <c r="BN189" s="44"/>
      <c r="BO189" s="43"/>
      <c r="BP189" s="44"/>
      <c r="BQ189" s="43"/>
      <c r="BR189" s="359"/>
      <c r="BS189" s="359"/>
      <c r="BT189" s="359"/>
      <c r="BU189" s="359"/>
      <c r="BV189" s="359"/>
      <c r="BW189" s="359"/>
      <c r="BX189" s="359"/>
      <c r="BY189" s="359"/>
      <c r="BZ189" s="359"/>
      <c r="CA189" s="359"/>
      <c r="CB189" s="359"/>
      <c r="CC189" s="359"/>
      <c r="CD189" s="359"/>
      <c r="CE189" s="359"/>
    </row>
    <row r="190" spans="1:83" ht="35.1" customHeight="1" x14ac:dyDescent="0.25">
      <c r="A190" s="27">
        <f t="shared" si="7"/>
        <v>179</v>
      </c>
      <c r="B190" s="375"/>
      <c r="C190" s="375"/>
      <c r="D190" s="376"/>
      <c r="E190" s="376"/>
      <c r="F190" s="376"/>
      <c r="G190" s="376"/>
      <c r="H190" s="376"/>
      <c r="I190" s="360"/>
      <c r="J190" s="360"/>
      <c r="K190" s="360"/>
      <c r="L190" s="360"/>
      <c r="M190" s="360"/>
      <c r="N190" s="360"/>
      <c r="O190" s="360"/>
      <c r="P190" s="360"/>
      <c r="Q190" s="377"/>
      <c r="R190" s="377"/>
      <c r="S190" s="377"/>
      <c r="T190" s="377"/>
      <c r="U190" s="377"/>
      <c r="V190" s="377"/>
      <c r="W190" s="377"/>
      <c r="X190" s="377"/>
      <c r="Y190" s="377"/>
      <c r="Z190" s="377"/>
      <c r="AA190" s="360"/>
      <c r="AB190" s="360"/>
      <c r="AC190" s="360"/>
      <c r="AD190" s="360"/>
      <c r="AE190" s="377"/>
      <c r="AF190" s="377"/>
      <c r="AG190" s="377"/>
      <c r="AH190" s="377"/>
      <c r="AI190" s="360"/>
      <c r="AJ190" s="360"/>
      <c r="AK190" s="360"/>
      <c r="AL190" s="360"/>
      <c r="AM190" s="360"/>
      <c r="AN190" s="360"/>
      <c r="AO190" s="361"/>
      <c r="AP190" s="361"/>
      <c r="AQ190" s="361"/>
      <c r="AR190" s="362"/>
      <c r="AS190" s="362"/>
      <c r="AT190" s="362"/>
      <c r="AU190" s="363"/>
      <c r="AV190" s="363"/>
      <c r="AW190" s="363"/>
      <c r="AX190" s="364"/>
      <c r="AY190" s="364"/>
      <c r="AZ190" s="45"/>
      <c r="BA190" s="46"/>
      <c r="BB190" s="45"/>
      <c r="BC190" s="46"/>
      <c r="BD190" s="45"/>
      <c r="BE190" s="46"/>
      <c r="BF190" s="45"/>
      <c r="BG190" s="46"/>
      <c r="BH190" s="45"/>
      <c r="BI190" s="43"/>
      <c r="BJ190" s="44"/>
      <c r="BK190" s="43"/>
      <c r="BL190" s="44"/>
      <c r="BM190" s="43"/>
      <c r="BN190" s="44"/>
      <c r="BO190" s="43"/>
      <c r="BP190" s="44"/>
      <c r="BQ190" s="43"/>
      <c r="BR190" s="359"/>
      <c r="BS190" s="359"/>
      <c r="BT190" s="359"/>
      <c r="BU190" s="359"/>
      <c r="BV190" s="359"/>
      <c r="BW190" s="359"/>
      <c r="BX190" s="359"/>
      <c r="BY190" s="359"/>
      <c r="BZ190" s="359"/>
      <c r="CA190" s="359"/>
      <c r="CB190" s="359"/>
      <c r="CC190" s="359"/>
      <c r="CD190" s="359"/>
      <c r="CE190" s="359"/>
    </row>
    <row r="191" spans="1:83" ht="35.1" customHeight="1" x14ac:dyDescent="0.25">
      <c r="A191" s="27">
        <f t="shared" si="7"/>
        <v>180</v>
      </c>
      <c r="B191" s="375"/>
      <c r="C191" s="375"/>
      <c r="D191" s="376"/>
      <c r="E191" s="376"/>
      <c r="F191" s="376"/>
      <c r="G191" s="376"/>
      <c r="H191" s="376"/>
      <c r="I191" s="360"/>
      <c r="J191" s="360"/>
      <c r="K191" s="360"/>
      <c r="L191" s="360"/>
      <c r="M191" s="360"/>
      <c r="N191" s="360"/>
      <c r="O191" s="360"/>
      <c r="P191" s="360"/>
      <c r="Q191" s="377"/>
      <c r="R191" s="377"/>
      <c r="S191" s="377"/>
      <c r="T191" s="377"/>
      <c r="U191" s="377"/>
      <c r="V191" s="377"/>
      <c r="W191" s="377"/>
      <c r="X191" s="377"/>
      <c r="Y191" s="377"/>
      <c r="Z191" s="377"/>
      <c r="AA191" s="360"/>
      <c r="AB191" s="360"/>
      <c r="AC191" s="360"/>
      <c r="AD191" s="360"/>
      <c r="AE191" s="377"/>
      <c r="AF191" s="377"/>
      <c r="AG191" s="377"/>
      <c r="AH191" s="377"/>
      <c r="AI191" s="360"/>
      <c r="AJ191" s="360"/>
      <c r="AK191" s="360"/>
      <c r="AL191" s="360"/>
      <c r="AM191" s="360"/>
      <c r="AN191" s="360"/>
      <c r="AO191" s="361"/>
      <c r="AP191" s="361"/>
      <c r="AQ191" s="361"/>
      <c r="AR191" s="362"/>
      <c r="AS191" s="362"/>
      <c r="AT191" s="362"/>
      <c r="AU191" s="363"/>
      <c r="AV191" s="363"/>
      <c r="AW191" s="363"/>
      <c r="AX191" s="364"/>
      <c r="AY191" s="364"/>
      <c r="AZ191" s="45"/>
      <c r="BA191" s="46"/>
      <c r="BB191" s="45"/>
      <c r="BC191" s="46"/>
      <c r="BD191" s="45"/>
      <c r="BE191" s="46"/>
      <c r="BF191" s="45"/>
      <c r="BG191" s="46"/>
      <c r="BH191" s="45"/>
      <c r="BI191" s="43"/>
      <c r="BJ191" s="44"/>
      <c r="BK191" s="43"/>
      <c r="BL191" s="44"/>
      <c r="BM191" s="43"/>
      <c r="BN191" s="44"/>
      <c r="BO191" s="43"/>
      <c r="BP191" s="44"/>
      <c r="BQ191" s="43"/>
      <c r="BR191" s="359"/>
      <c r="BS191" s="359"/>
      <c r="BT191" s="359"/>
      <c r="BU191" s="359"/>
      <c r="BV191" s="359"/>
      <c r="BW191" s="359"/>
      <c r="BX191" s="359"/>
      <c r="BY191" s="359"/>
      <c r="BZ191" s="359"/>
      <c r="CA191" s="359"/>
      <c r="CB191" s="359"/>
      <c r="CC191" s="359"/>
      <c r="CD191" s="359"/>
      <c r="CE191" s="359"/>
    </row>
    <row r="192" spans="1:83" ht="35.1" customHeight="1" x14ac:dyDescent="0.25">
      <c r="A192" s="27">
        <f>ROW(A181)</f>
        <v>181</v>
      </c>
      <c r="B192" s="375"/>
      <c r="C192" s="375"/>
      <c r="D192" s="376"/>
      <c r="E192" s="376"/>
      <c r="F192" s="376"/>
      <c r="G192" s="376"/>
      <c r="H192" s="376"/>
      <c r="I192" s="360"/>
      <c r="J192" s="360"/>
      <c r="K192" s="360"/>
      <c r="L192" s="360"/>
      <c r="M192" s="360"/>
      <c r="N192" s="360"/>
      <c r="O192" s="360"/>
      <c r="P192" s="360"/>
      <c r="Q192" s="377"/>
      <c r="R192" s="377"/>
      <c r="S192" s="377"/>
      <c r="T192" s="377"/>
      <c r="U192" s="377"/>
      <c r="V192" s="377"/>
      <c r="W192" s="377"/>
      <c r="X192" s="377"/>
      <c r="Y192" s="377"/>
      <c r="Z192" s="377"/>
      <c r="AA192" s="360"/>
      <c r="AB192" s="360"/>
      <c r="AC192" s="360"/>
      <c r="AD192" s="360"/>
      <c r="AE192" s="377"/>
      <c r="AF192" s="377"/>
      <c r="AG192" s="377"/>
      <c r="AH192" s="377"/>
      <c r="AI192" s="360"/>
      <c r="AJ192" s="360"/>
      <c r="AK192" s="360"/>
      <c r="AL192" s="360"/>
      <c r="AM192" s="360"/>
      <c r="AN192" s="360"/>
      <c r="AO192" s="361"/>
      <c r="AP192" s="361"/>
      <c r="AQ192" s="361"/>
      <c r="AR192" s="362"/>
      <c r="AS192" s="362"/>
      <c r="AT192" s="362"/>
      <c r="AU192" s="363"/>
      <c r="AV192" s="363"/>
      <c r="AW192" s="363"/>
      <c r="AX192" s="364"/>
      <c r="AY192" s="364"/>
      <c r="AZ192" s="45"/>
      <c r="BA192" s="46"/>
      <c r="BB192" s="45"/>
      <c r="BC192" s="46"/>
      <c r="BD192" s="45"/>
      <c r="BE192" s="46"/>
      <c r="BF192" s="45"/>
      <c r="BG192" s="46"/>
      <c r="BH192" s="45"/>
      <c r="BI192" s="43"/>
      <c r="BJ192" s="44"/>
      <c r="BK192" s="43"/>
      <c r="BL192" s="44"/>
      <c r="BM192" s="43"/>
      <c r="BN192" s="44"/>
      <c r="BO192" s="43"/>
      <c r="BP192" s="44"/>
      <c r="BQ192" s="43"/>
      <c r="BR192" s="359"/>
      <c r="BS192" s="359"/>
      <c r="BT192" s="359"/>
      <c r="BU192" s="359"/>
      <c r="BV192" s="359"/>
      <c r="BW192" s="359"/>
      <c r="BX192" s="359"/>
      <c r="BY192" s="359"/>
      <c r="BZ192" s="359"/>
      <c r="CA192" s="359"/>
      <c r="CB192" s="359"/>
      <c r="CC192" s="359"/>
      <c r="CD192" s="359"/>
      <c r="CE192" s="359"/>
    </row>
    <row r="193" spans="1:83" ht="35.1" customHeight="1" x14ac:dyDescent="0.25">
      <c r="A193" s="27">
        <f t="shared" ref="A193:A201" si="8">ROW(A182)</f>
        <v>182</v>
      </c>
      <c r="B193" s="375"/>
      <c r="C193" s="375"/>
      <c r="D193" s="376"/>
      <c r="E193" s="376"/>
      <c r="F193" s="376"/>
      <c r="G193" s="376"/>
      <c r="H193" s="376"/>
      <c r="I193" s="360"/>
      <c r="J193" s="360"/>
      <c r="K193" s="360"/>
      <c r="L193" s="360"/>
      <c r="M193" s="360"/>
      <c r="N193" s="360"/>
      <c r="O193" s="360"/>
      <c r="P193" s="360"/>
      <c r="Q193" s="377"/>
      <c r="R193" s="377"/>
      <c r="S193" s="377"/>
      <c r="T193" s="377"/>
      <c r="U193" s="377"/>
      <c r="V193" s="377"/>
      <c r="W193" s="377"/>
      <c r="X193" s="377"/>
      <c r="Y193" s="377"/>
      <c r="Z193" s="377"/>
      <c r="AA193" s="360"/>
      <c r="AB193" s="360"/>
      <c r="AC193" s="360"/>
      <c r="AD193" s="360"/>
      <c r="AE193" s="377"/>
      <c r="AF193" s="377"/>
      <c r="AG193" s="377"/>
      <c r="AH193" s="377"/>
      <c r="AI193" s="360"/>
      <c r="AJ193" s="360"/>
      <c r="AK193" s="360"/>
      <c r="AL193" s="360"/>
      <c r="AM193" s="360"/>
      <c r="AN193" s="360"/>
      <c r="AO193" s="361"/>
      <c r="AP193" s="361"/>
      <c r="AQ193" s="361"/>
      <c r="AR193" s="362"/>
      <c r="AS193" s="362"/>
      <c r="AT193" s="362"/>
      <c r="AU193" s="363"/>
      <c r="AV193" s="363"/>
      <c r="AW193" s="363"/>
      <c r="AX193" s="364"/>
      <c r="AY193" s="364"/>
      <c r="AZ193" s="45"/>
      <c r="BA193" s="46"/>
      <c r="BB193" s="45"/>
      <c r="BC193" s="46"/>
      <c r="BD193" s="45"/>
      <c r="BE193" s="46"/>
      <c r="BF193" s="45"/>
      <c r="BG193" s="46"/>
      <c r="BH193" s="45"/>
      <c r="BI193" s="43"/>
      <c r="BJ193" s="44"/>
      <c r="BK193" s="43"/>
      <c r="BL193" s="44"/>
      <c r="BM193" s="43"/>
      <c r="BN193" s="44"/>
      <c r="BO193" s="43"/>
      <c r="BP193" s="44"/>
      <c r="BQ193" s="43"/>
      <c r="BR193" s="359"/>
      <c r="BS193" s="359"/>
      <c r="BT193" s="359"/>
      <c r="BU193" s="359"/>
      <c r="BV193" s="359"/>
      <c r="BW193" s="359"/>
      <c r="BX193" s="359"/>
      <c r="BY193" s="359"/>
      <c r="BZ193" s="359"/>
      <c r="CA193" s="359"/>
      <c r="CB193" s="359"/>
      <c r="CC193" s="359"/>
      <c r="CD193" s="359"/>
      <c r="CE193" s="359"/>
    </row>
    <row r="194" spans="1:83" ht="35.1" customHeight="1" x14ac:dyDescent="0.25">
      <c r="A194" s="27">
        <f t="shared" si="8"/>
        <v>183</v>
      </c>
      <c r="B194" s="375"/>
      <c r="C194" s="375"/>
      <c r="D194" s="376"/>
      <c r="E194" s="376"/>
      <c r="F194" s="376"/>
      <c r="G194" s="376"/>
      <c r="H194" s="376"/>
      <c r="I194" s="360"/>
      <c r="J194" s="360"/>
      <c r="K194" s="360"/>
      <c r="L194" s="360"/>
      <c r="M194" s="360"/>
      <c r="N194" s="360"/>
      <c r="O194" s="360"/>
      <c r="P194" s="360"/>
      <c r="Q194" s="377"/>
      <c r="R194" s="377"/>
      <c r="S194" s="377"/>
      <c r="T194" s="377"/>
      <c r="U194" s="377"/>
      <c r="V194" s="377"/>
      <c r="W194" s="377"/>
      <c r="X194" s="377"/>
      <c r="Y194" s="377"/>
      <c r="Z194" s="377"/>
      <c r="AA194" s="360"/>
      <c r="AB194" s="360"/>
      <c r="AC194" s="360"/>
      <c r="AD194" s="360"/>
      <c r="AE194" s="377"/>
      <c r="AF194" s="377"/>
      <c r="AG194" s="377"/>
      <c r="AH194" s="377"/>
      <c r="AI194" s="360"/>
      <c r="AJ194" s="360"/>
      <c r="AK194" s="360"/>
      <c r="AL194" s="360"/>
      <c r="AM194" s="360"/>
      <c r="AN194" s="360"/>
      <c r="AO194" s="361"/>
      <c r="AP194" s="361"/>
      <c r="AQ194" s="361"/>
      <c r="AR194" s="362"/>
      <c r="AS194" s="362"/>
      <c r="AT194" s="362"/>
      <c r="AU194" s="363"/>
      <c r="AV194" s="363"/>
      <c r="AW194" s="363"/>
      <c r="AX194" s="364"/>
      <c r="AY194" s="364"/>
      <c r="AZ194" s="45"/>
      <c r="BA194" s="46"/>
      <c r="BB194" s="45"/>
      <c r="BC194" s="46"/>
      <c r="BD194" s="45"/>
      <c r="BE194" s="46"/>
      <c r="BF194" s="45"/>
      <c r="BG194" s="46"/>
      <c r="BH194" s="45"/>
      <c r="BI194" s="43"/>
      <c r="BJ194" s="44"/>
      <c r="BK194" s="43"/>
      <c r="BL194" s="44"/>
      <c r="BM194" s="43"/>
      <c r="BN194" s="44"/>
      <c r="BO194" s="43"/>
      <c r="BP194" s="44"/>
      <c r="BQ194" s="43"/>
      <c r="BR194" s="359"/>
      <c r="BS194" s="359"/>
      <c r="BT194" s="359"/>
      <c r="BU194" s="359"/>
      <c r="BV194" s="359"/>
      <c r="BW194" s="359"/>
      <c r="BX194" s="359"/>
      <c r="BY194" s="359"/>
      <c r="BZ194" s="359"/>
      <c r="CA194" s="359"/>
      <c r="CB194" s="359"/>
      <c r="CC194" s="359"/>
      <c r="CD194" s="359"/>
      <c r="CE194" s="359"/>
    </row>
    <row r="195" spans="1:83" ht="35.1" customHeight="1" x14ac:dyDescent="0.25">
      <c r="A195" s="27">
        <f t="shared" si="8"/>
        <v>184</v>
      </c>
      <c r="B195" s="375"/>
      <c r="C195" s="375"/>
      <c r="D195" s="376"/>
      <c r="E195" s="376"/>
      <c r="F195" s="376"/>
      <c r="G195" s="376"/>
      <c r="H195" s="376"/>
      <c r="I195" s="360"/>
      <c r="J195" s="360"/>
      <c r="K195" s="360"/>
      <c r="L195" s="360"/>
      <c r="M195" s="360"/>
      <c r="N195" s="360"/>
      <c r="O195" s="360"/>
      <c r="P195" s="360"/>
      <c r="Q195" s="377"/>
      <c r="R195" s="377"/>
      <c r="S195" s="377"/>
      <c r="T195" s="377"/>
      <c r="U195" s="377"/>
      <c r="V195" s="377"/>
      <c r="W195" s="377"/>
      <c r="X195" s="377"/>
      <c r="Y195" s="377"/>
      <c r="Z195" s="377"/>
      <c r="AA195" s="360"/>
      <c r="AB195" s="360"/>
      <c r="AC195" s="360"/>
      <c r="AD195" s="360"/>
      <c r="AE195" s="377"/>
      <c r="AF195" s="377"/>
      <c r="AG195" s="377"/>
      <c r="AH195" s="377"/>
      <c r="AI195" s="360"/>
      <c r="AJ195" s="360"/>
      <c r="AK195" s="360"/>
      <c r="AL195" s="360"/>
      <c r="AM195" s="360"/>
      <c r="AN195" s="360"/>
      <c r="AO195" s="361"/>
      <c r="AP195" s="361"/>
      <c r="AQ195" s="361"/>
      <c r="AR195" s="362"/>
      <c r="AS195" s="362"/>
      <c r="AT195" s="362"/>
      <c r="AU195" s="363"/>
      <c r="AV195" s="363"/>
      <c r="AW195" s="363"/>
      <c r="AX195" s="364"/>
      <c r="AY195" s="364"/>
      <c r="AZ195" s="45"/>
      <c r="BA195" s="46"/>
      <c r="BB195" s="45"/>
      <c r="BC195" s="46"/>
      <c r="BD195" s="45"/>
      <c r="BE195" s="46"/>
      <c r="BF195" s="45"/>
      <c r="BG195" s="46"/>
      <c r="BH195" s="45"/>
      <c r="BI195" s="43"/>
      <c r="BJ195" s="44"/>
      <c r="BK195" s="43"/>
      <c r="BL195" s="44"/>
      <c r="BM195" s="43"/>
      <c r="BN195" s="44"/>
      <c r="BO195" s="43"/>
      <c r="BP195" s="44"/>
      <c r="BQ195" s="43"/>
      <c r="BR195" s="359"/>
      <c r="BS195" s="359"/>
      <c r="BT195" s="359"/>
      <c r="BU195" s="359"/>
      <c r="BV195" s="359"/>
      <c r="BW195" s="359"/>
      <c r="BX195" s="359"/>
      <c r="BY195" s="359"/>
      <c r="BZ195" s="359"/>
      <c r="CA195" s="359"/>
      <c r="CB195" s="359"/>
      <c r="CC195" s="359"/>
      <c r="CD195" s="359"/>
      <c r="CE195" s="359"/>
    </row>
    <row r="196" spans="1:83" ht="35.1" customHeight="1" x14ac:dyDescent="0.25">
      <c r="A196" s="27">
        <f t="shared" si="8"/>
        <v>185</v>
      </c>
      <c r="B196" s="375"/>
      <c r="C196" s="375"/>
      <c r="D196" s="376"/>
      <c r="E196" s="376"/>
      <c r="F196" s="376"/>
      <c r="G196" s="376"/>
      <c r="H196" s="376"/>
      <c r="I196" s="360"/>
      <c r="J196" s="360"/>
      <c r="K196" s="360"/>
      <c r="L196" s="360"/>
      <c r="M196" s="360"/>
      <c r="N196" s="360"/>
      <c r="O196" s="360"/>
      <c r="P196" s="360"/>
      <c r="Q196" s="377"/>
      <c r="R196" s="377"/>
      <c r="S196" s="377"/>
      <c r="T196" s="377"/>
      <c r="U196" s="377"/>
      <c r="V196" s="377"/>
      <c r="W196" s="377"/>
      <c r="X196" s="377"/>
      <c r="Y196" s="377"/>
      <c r="Z196" s="377"/>
      <c r="AA196" s="360"/>
      <c r="AB196" s="360"/>
      <c r="AC196" s="360"/>
      <c r="AD196" s="360"/>
      <c r="AE196" s="377"/>
      <c r="AF196" s="377"/>
      <c r="AG196" s="377"/>
      <c r="AH196" s="377"/>
      <c r="AI196" s="360"/>
      <c r="AJ196" s="360"/>
      <c r="AK196" s="360"/>
      <c r="AL196" s="360"/>
      <c r="AM196" s="360"/>
      <c r="AN196" s="360"/>
      <c r="AO196" s="361"/>
      <c r="AP196" s="361"/>
      <c r="AQ196" s="361"/>
      <c r="AR196" s="362"/>
      <c r="AS196" s="362"/>
      <c r="AT196" s="362"/>
      <c r="AU196" s="363"/>
      <c r="AV196" s="363"/>
      <c r="AW196" s="363"/>
      <c r="AX196" s="364"/>
      <c r="AY196" s="364"/>
      <c r="AZ196" s="45"/>
      <c r="BA196" s="46"/>
      <c r="BB196" s="45"/>
      <c r="BC196" s="46"/>
      <c r="BD196" s="45"/>
      <c r="BE196" s="46"/>
      <c r="BF196" s="45"/>
      <c r="BG196" s="46"/>
      <c r="BH196" s="45"/>
      <c r="BI196" s="43"/>
      <c r="BJ196" s="44"/>
      <c r="BK196" s="43"/>
      <c r="BL196" s="44"/>
      <c r="BM196" s="43"/>
      <c r="BN196" s="44"/>
      <c r="BO196" s="43"/>
      <c r="BP196" s="44"/>
      <c r="BQ196" s="43"/>
      <c r="BR196" s="359"/>
      <c r="BS196" s="359"/>
      <c r="BT196" s="359"/>
      <c r="BU196" s="359"/>
      <c r="BV196" s="359"/>
      <c r="BW196" s="359"/>
      <c r="BX196" s="359"/>
      <c r="BY196" s="359"/>
      <c r="BZ196" s="359"/>
      <c r="CA196" s="359"/>
      <c r="CB196" s="359"/>
      <c r="CC196" s="359"/>
      <c r="CD196" s="359"/>
      <c r="CE196" s="359"/>
    </row>
    <row r="197" spans="1:83" ht="35.1" customHeight="1" x14ac:dyDescent="0.25">
      <c r="A197" s="27">
        <f t="shared" si="8"/>
        <v>186</v>
      </c>
      <c r="B197" s="375"/>
      <c r="C197" s="375"/>
      <c r="D197" s="376"/>
      <c r="E197" s="376"/>
      <c r="F197" s="376"/>
      <c r="G197" s="376"/>
      <c r="H197" s="376"/>
      <c r="I197" s="360"/>
      <c r="J197" s="360"/>
      <c r="K197" s="360"/>
      <c r="L197" s="360"/>
      <c r="M197" s="360"/>
      <c r="N197" s="360"/>
      <c r="O197" s="360"/>
      <c r="P197" s="360"/>
      <c r="Q197" s="377"/>
      <c r="R197" s="377"/>
      <c r="S197" s="377"/>
      <c r="T197" s="377"/>
      <c r="U197" s="377"/>
      <c r="V197" s="377"/>
      <c r="W197" s="377"/>
      <c r="X197" s="377"/>
      <c r="Y197" s="377"/>
      <c r="Z197" s="377"/>
      <c r="AA197" s="360"/>
      <c r="AB197" s="360"/>
      <c r="AC197" s="360"/>
      <c r="AD197" s="360"/>
      <c r="AE197" s="377"/>
      <c r="AF197" s="377"/>
      <c r="AG197" s="377"/>
      <c r="AH197" s="377"/>
      <c r="AI197" s="360"/>
      <c r="AJ197" s="360"/>
      <c r="AK197" s="360"/>
      <c r="AL197" s="360"/>
      <c r="AM197" s="360"/>
      <c r="AN197" s="360"/>
      <c r="AO197" s="361"/>
      <c r="AP197" s="361"/>
      <c r="AQ197" s="361"/>
      <c r="AR197" s="362"/>
      <c r="AS197" s="362"/>
      <c r="AT197" s="362"/>
      <c r="AU197" s="363"/>
      <c r="AV197" s="363"/>
      <c r="AW197" s="363"/>
      <c r="AX197" s="364"/>
      <c r="AY197" s="364"/>
      <c r="AZ197" s="45"/>
      <c r="BA197" s="46"/>
      <c r="BB197" s="45"/>
      <c r="BC197" s="46"/>
      <c r="BD197" s="45"/>
      <c r="BE197" s="46"/>
      <c r="BF197" s="45"/>
      <c r="BG197" s="46"/>
      <c r="BH197" s="45"/>
      <c r="BI197" s="43"/>
      <c r="BJ197" s="44"/>
      <c r="BK197" s="43"/>
      <c r="BL197" s="44"/>
      <c r="BM197" s="43"/>
      <c r="BN197" s="44"/>
      <c r="BO197" s="43"/>
      <c r="BP197" s="44"/>
      <c r="BQ197" s="43"/>
      <c r="BR197" s="359"/>
      <c r="BS197" s="359"/>
      <c r="BT197" s="359"/>
      <c r="BU197" s="359"/>
      <c r="BV197" s="359"/>
      <c r="BW197" s="359"/>
      <c r="BX197" s="359"/>
      <c r="BY197" s="359"/>
      <c r="BZ197" s="359"/>
      <c r="CA197" s="359"/>
      <c r="CB197" s="359"/>
      <c r="CC197" s="359"/>
      <c r="CD197" s="359"/>
      <c r="CE197" s="359"/>
    </row>
    <row r="198" spans="1:83" ht="35.1" customHeight="1" x14ac:dyDescent="0.25">
      <c r="A198" s="27">
        <f t="shared" si="8"/>
        <v>187</v>
      </c>
      <c r="B198" s="375"/>
      <c r="C198" s="375"/>
      <c r="D198" s="376"/>
      <c r="E198" s="376"/>
      <c r="F198" s="376"/>
      <c r="G198" s="376"/>
      <c r="H198" s="376"/>
      <c r="I198" s="360"/>
      <c r="J198" s="360"/>
      <c r="K198" s="360"/>
      <c r="L198" s="360"/>
      <c r="M198" s="360"/>
      <c r="N198" s="360"/>
      <c r="O198" s="360"/>
      <c r="P198" s="360"/>
      <c r="Q198" s="377"/>
      <c r="R198" s="377"/>
      <c r="S198" s="377"/>
      <c r="T198" s="377"/>
      <c r="U198" s="377"/>
      <c r="V198" s="377"/>
      <c r="W198" s="377"/>
      <c r="X198" s="377"/>
      <c r="Y198" s="377"/>
      <c r="Z198" s="377"/>
      <c r="AA198" s="360"/>
      <c r="AB198" s="360"/>
      <c r="AC198" s="360"/>
      <c r="AD198" s="360"/>
      <c r="AE198" s="377"/>
      <c r="AF198" s="377"/>
      <c r="AG198" s="377"/>
      <c r="AH198" s="377"/>
      <c r="AI198" s="360"/>
      <c r="AJ198" s="360"/>
      <c r="AK198" s="360"/>
      <c r="AL198" s="360"/>
      <c r="AM198" s="360"/>
      <c r="AN198" s="360"/>
      <c r="AO198" s="361"/>
      <c r="AP198" s="361"/>
      <c r="AQ198" s="361"/>
      <c r="AR198" s="362"/>
      <c r="AS198" s="362"/>
      <c r="AT198" s="362"/>
      <c r="AU198" s="363"/>
      <c r="AV198" s="363"/>
      <c r="AW198" s="363"/>
      <c r="AX198" s="364"/>
      <c r="AY198" s="364"/>
      <c r="AZ198" s="45"/>
      <c r="BA198" s="46"/>
      <c r="BB198" s="45"/>
      <c r="BC198" s="46"/>
      <c r="BD198" s="45"/>
      <c r="BE198" s="46"/>
      <c r="BF198" s="45"/>
      <c r="BG198" s="46"/>
      <c r="BH198" s="45"/>
      <c r="BI198" s="43"/>
      <c r="BJ198" s="44"/>
      <c r="BK198" s="43"/>
      <c r="BL198" s="44"/>
      <c r="BM198" s="43"/>
      <c r="BN198" s="44"/>
      <c r="BO198" s="43"/>
      <c r="BP198" s="44"/>
      <c r="BQ198" s="43"/>
      <c r="BR198" s="359"/>
      <c r="BS198" s="359"/>
      <c r="BT198" s="359"/>
      <c r="BU198" s="359"/>
      <c r="BV198" s="359"/>
      <c r="BW198" s="359"/>
      <c r="BX198" s="359"/>
      <c r="BY198" s="359"/>
      <c r="BZ198" s="359"/>
      <c r="CA198" s="359"/>
      <c r="CB198" s="359"/>
      <c r="CC198" s="359"/>
      <c r="CD198" s="359"/>
      <c r="CE198" s="359"/>
    </row>
    <row r="199" spans="1:83" ht="35.1" customHeight="1" x14ac:dyDescent="0.25">
      <c r="A199" s="27">
        <f t="shared" si="8"/>
        <v>188</v>
      </c>
      <c r="B199" s="375"/>
      <c r="C199" s="375"/>
      <c r="D199" s="376"/>
      <c r="E199" s="376"/>
      <c r="F199" s="376"/>
      <c r="G199" s="376"/>
      <c r="H199" s="376"/>
      <c r="I199" s="360"/>
      <c r="J199" s="360"/>
      <c r="K199" s="360"/>
      <c r="L199" s="360"/>
      <c r="M199" s="360"/>
      <c r="N199" s="360"/>
      <c r="O199" s="360"/>
      <c r="P199" s="360"/>
      <c r="Q199" s="377"/>
      <c r="R199" s="377"/>
      <c r="S199" s="377"/>
      <c r="T199" s="377"/>
      <c r="U199" s="377"/>
      <c r="V199" s="377"/>
      <c r="W199" s="377"/>
      <c r="X199" s="377"/>
      <c r="Y199" s="377"/>
      <c r="Z199" s="377"/>
      <c r="AA199" s="360"/>
      <c r="AB199" s="360"/>
      <c r="AC199" s="360"/>
      <c r="AD199" s="360"/>
      <c r="AE199" s="377"/>
      <c r="AF199" s="377"/>
      <c r="AG199" s="377"/>
      <c r="AH199" s="377"/>
      <c r="AI199" s="360"/>
      <c r="AJ199" s="360"/>
      <c r="AK199" s="360"/>
      <c r="AL199" s="360"/>
      <c r="AM199" s="360"/>
      <c r="AN199" s="360"/>
      <c r="AO199" s="361"/>
      <c r="AP199" s="361"/>
      <c r="AQ199" s="361"/>
      <c r="AR199" s="362"/>
      <c r="AS199" s="362"/>
      <c r="AT199" s="362"/>
      <c r="AU199" s="363"/>
      <c r="AV199" s="363"/>
      <c r="AW199" s="363"/>
      <c r="AX199" s="364"/>
      <c r="AY199" s="364"/>
      <c r="AZ199" s="45"/>
      <c r="BA199" s="46"/>
      <c r="BB199" s="45"/>
      <c r="BC199" s="46"/>
      <c r="BD199" s="45"/>
      <c r="BE199" s="46"/>
      <c r="BF199" s="45"/>
      <c r="BG199" s="46"/>
      <c r="BH199" s="45"/>
      <c r="BI199" s="43"/>
      <c r="BJ199" s="44"/>
      <c r="BK199" s="43"/>
      <c r="BL199" s="44"/>
      <c r="BM199" s="43"/>
      <c r="BN199" s="44"/>
      <c r="BO199" s="43"/>
      <c r="BP199" s="44"/>
      <c r="BQ199" s="43"/>
      <c r="BR199" s="359"/>
      <c r="BS199" s="359"/>
      <c r="BT199" s="359"/>
      <c r="BU199" s="359"/>
      <c r="BV199" s="359"/>
      <c r="BW199" s="359"/>
      <c r="BX199" s="359"/>
      <c r="BY199" s="359"/>
      <c r="BZ199" s="359"/>
      <c r="CA199" s="359"/>
      <c r="CB199" s="359"/>
      <c r="CC199" s="359"/>
      <c r="CD199" s="359"/>
      <c r="CE199" s="359"/>
    </row>
    <row r="200" spans="1:83" ht="35.1" customHeight="1" x14ac:dyDescent="0.25">
      <c r="A200" s="27">
        <f t="shared" si="8"/>
        <v>189</v>
      </c>
      <c r="B200" s="375"/>
      <c r="C200" s="375"/>
      <c r="D200" s="376"/>
      <c r="E200" s="376"/>
      <c r="F200" s="376"/>
      <c r="G200" s="376"/>
      <c r="H200" s="376"/>
      <c r="I200" s="360"/>
      <c r="J200" s="360"/>
      <c r="K200" s="360"/>
      <c r="L200" s="360"/>
      <c r="M200" s="360"/>
      <c r="N200" s="360"/>
      <c r="O200" s="360"/>
      <c r="P200" s="360"/>
      <c r="Q200" s="377"/>
      <c r="R200" s="377"/>
      <c r="S200" s="377"/>
      <c r="T200" s="377"/>
      <c r="U200" s="377"/>
      <c r="V200" s="377"/>
      <c r="W200" s="377"/>
      <c r="X200" s="377"/>
      <c r="Y200" s="377"/>
      <c r="Z200" s="377"/>
      <c r="AA200" s="360"/>
      <c r="AB200" s="360"/>
      <c r="AC200" s="360"/>
      <c r="AD200" s="360"/>
      <c r="AE200" s="377"/>
      <c r="AF200" s="377"/>
      <c r="AG200" s="377"/>
      <c r="AH200" s="377"/>
      <c r="AI200" s="360"/>
      <c r="AJ200" s="360"/>
      <c r="AK200" s="360"/>
      <c r="AL200" s="360"/>
      <c r="AM200" s="360"/>
      <c r="AN200" s="360"/>
      <c r="AO200" s="361"/>
      <c r="AP200" s="361"/>
      <c r="AQ200" s="361"/>
      <c r="AR200" s="362"/>
      <c r="AS200" s="362"/>
      <c r="AT200" s="362"/>
      <c r="AU200" s="363"/>
      <c r="AV200" s="363"/>
      <c r="AW200" s="363"/>
      <c r="AX200" s="364"/>
      <c r="AY200" s="364"/>
      <c r="AZ200" s="45"/>
      <c r="BA200" s="46"/>
      <c r="BB200" s="45"/>
      <c r="BC200" s="46"/>
      <c r="BD200" s="45"/>
      <c r="BE200" s="46"/>
      <c r="BF200" s="45"/>
      <c r="BG200" s="46"/>
      <c r="BH200" s="45"/>
      <c r="BI200" s="43"/>
      <c r="BJ200" s="44"/>
      <c r="BK200" s="43"/>
      <c r="BL200" s="44"/>
      <c r="BM200" s="43"/>
      <c r="BN200" s="44"/>
      <c r="BO200" s="43"/>
      <c r="BP200" s="44"/>
      <c r="BQ200" s="43"/>
      <c r="BR200" s="359"/>
      <c r="BS200" s="359"/>
      <c r="BT200" s="359"/>
      <c r="BU200" s="359"/>
      <c r="BV200" s="359"/>
      <c r="BW200" s="359"/>
      <c r="BX200" s="359"/>
      <c r="BY200" s="359"/>
      <c r="BZ200" s="359"/>
      <c r="CA200" s="359"/>
      <c r="CB200" s="359"/>
      <c r="CC200" s="359"/>
      <c r="CD200" s="359"/>
      <c r="CE200" s="359"/>
    </row>
    <row r="201" spans="1:83" ht="35.1" customHeight="1" x14ac:dyDescent="0.25">
      <c r="A201" s="27">
        <f t="shared" si="8"/>
        <v>190</v>
      </c>
      <c r="B201" s="375"/>
      <c r="C201" s="375"/>
      <c r="D201" s="376"/>
      <c r="E201" s="376"/>
      <c r="F201" s="376"/>
      <c r="G201" s="376"/>
      <c r="H201" s="376"/>
      <c r="I201" s="360"/>
      <c r="J201" s="360"/>
      <c r="K201" s="360"/>
      <c r="L201" s="360"/>
      <c r="M201" s="360"/>
      <c r="N201" s="360"/>
      <c r="O201" s="360"/>
      <c r="P201" s="360"/>
      <c r="Q201" s="377"/>
      <c r="R201" s="377"/>
      <c r="S201" s="377"/>
      <c r="T201" s="377"/>
      <c r="U201" s="377"/>
      <c r="V201" s="377"/>
      <c r="W201" s="377"/>
      <c r="X201" s="377"/>
      <c r="Y201" s="377"/>
      <c r="Z201" s="377"/>
      <c r="AA201" s="360"/>
      <c r="AB201" s="360"/>
      <c r="AC201" s="360"/>
      <c r="AD201" s="360"/>
      <c r="AE201" s="377"/>
      <c r="AF201" s="377"/>
      <c r="AG201" s="377"/>
      <c r="AH201" s="377"/>
      <c r="AI201" s="360"/>
      <c r="AJ201" s="360"/>
      <c r="AK201" s="360"/>
      <c r="AL201" s="360"/>
      <c r="AM201" s="360"/>
      <c r="AN201" s="360"/>
      <c r="AO201" s="361"/>
      <c r="AP201" s="361"/>
      <c r="AQ201" s="361"/>
      <c r="AR201" s="362"/>
      <c r="AS201" s="362"/>
      <c r="AT201" s="362"/>
      <c r="AU201" s="363"/>
      <c r="AV201" s="363"/>
      <c r="AW201" s="363"/>
      <c r="AX201" s="364"/>
      <c r="AY201" s="364"/>
      <c r="AZ201" s="45"/>
      <c r="BA201" s="46"/>
      <c r="BB201" s="45"/>
      <c r="BC201" s="46"/>
      <c r="BD201" s="45"/>
      <c r="BE201" s="46"/>
      <c r="BF201" s="45"/>
      <c r="BG201" s="46"/>
      <c r="BH201" s="45"/>
      <c r="BI201" s="43"/>
      <c r="BJ201" s="44"/>
      <c r="BK201" s="43"/>
      <c r="BL201" s="44"/>
      <c r="BM201" s="43"/>
      <c r="BN201" s="44"/>
      <c r="BO201" s="43"/>
      <c r="BP201" s="44"/>
      <c r="BQ201" s="43"/>
      <c r="BR201" s="359"/>
      <c r="BS201" s="359"/>
      <c r="BT201" s="359"/>
      <c r="BU201" s="359"/>
      <c r="BV201" s="359"/>
      <c r="BW201" s="359"/>
      <c r="BX201" s="359"/>
      <c r="BY201" s="359"/>
      <c r="BZ201" s="359"/>
      <c r="CA201" s="359"/>
      <c r="CB201" s="359"/>
      <c r="CC201" s="359"/>
      <c r="CD201" s="359"/>
      <c r="CE201" s="359"/>
    </row>
    <row r="202" spans="1:83" ht="35.1" customHeight="1" x14ac:dyDescent="0.25">
      <c r="A202" s="27">
        <f>ROW(A191)</f>
        <v>191</v>
      </c>
      <c r="B202" s="375"/>
      <c r="C202" s="375"/>
      <c r="D202" s="376"/>
      <c r="E202" s="376"/>
      <c r="F202" s="376"/>
      <c r="G202" s="376"/>
      <c r="H202" s="376"/>
      <c r="I202" s="360"/>
      <c r="J202" s="360"/>
      <c r="K202" s="360"/>
      <c r="L202" s="360"/>
      <c r="M202" s="360"/>
      <c r="N202" s="360"/>
      <c r="O202" s="360"/>
      <c r="P202" s="360"/>
      <c r="Q202" s="377"/>
      <c r="R202" s="377"/>
      <c r="S202" s="377"/>
      <c r="T202" s="377"/>
      <c r="U202" s="377"/>
      <c r="V202" s="377"/>
      <c r="W202" s="377"/>
      <c r="X202" s="377"/>
      <c r="Y202" s="377"/>
      <c r="Z202" s="377"/>
      <c r="AA202" s="360"/>
      <c r="AB202" s="360"/>
      <c r="AC202" s="360"/>
      <c r="AD202" s="360"/>
      <c r="AE202" s="377"/>
      <c r="AF202" s="377"/>
      <c r="AG202" s="377"/>
      <c r="AH202" s="377"/>
      <c r="AI202" s="360"/>
      <c r="AJ202" s="360"/>
      <c r="AK202" s="360"/>
      <c r="AL202" s="360"/>
      <c r="AM202" s="360"/>
      <c r="AN202" s="360"/>
      <c r="AO202" s="361"/>
      <c r="AP202" s="361"/>
      <c r="AQ202" s="361"/>
      <c r="AR202" s="362"/>
      <c r="AS202" s="362"/>
      <c r="AT202" s="362"/>
      <c r="AU202" s="363"/>
      <c r="AV202" s="363"/>
      <c r="AW202" s="363"/>
      <c r="AX202" s="364"/>
      <c r="AY202" s="364"/>
      <c r="AZ202" s="45"/>
      <c r="BA202" s="46"/>
      <c r="BB202" s="45"/>
      <c r="BC202" s="46"/>
      <c r="BD202" s="45"/>
      <c r="BE202" s="46"/>
      <c r="BF202" s="45"/>
      <c r="BG202" s="46"/>
      <c r="BH202" s="45"/>
      <c r="BI202" s="43"/>
      <c r="BJ202" s="44"/>
      <c r="BK202" s="43"/>
      <c r="BL202" s="44"/>
      <c r="BM202" s="43"/>
      <c r="BN202" s="44"/>
      <c r="BO202" s="43"/>
      <c r="BP202" s="44"/>
      <c r="BQ202" s="43"/>
      <c r="BR202" s="359"/>
      <c r="BS202" s="359"/>
      <c r="BT202" s="359"/>
      <c r="BU202" s="359"/>
      <c r="BV202" s="359"/>
      <c r="BW202" s="359"/>
      <c r="BX202" s="359"/>
      <c r="BY202" s="359"/>
      <c r="BZ202" s="359"/>
      <c r="CA202" s="359"/>
      <c r="CB202" s="359"/>
      <c r="CC202" s="359"/>
      <c r="CD202" s="359"/>
      <c r="CE202" s="359"/>
    </row>
    <row r="203" spans="1:83" ht="35.1" customHeight="1" x14ac:dyDescent="0.25">
      <c r="A203" s="27">
        <f t="shared" ref="A203:A211" si="9">ROW(A192)</f>
        <v>192</v>
      </c>
      <c r="B203" s="375"/>
      <c r="C203" s="375"/>
      <c r="D203" s="376"/>
      <c r="E203" s="376"/>
      <c r="F203" s="376"/>
      <c r="G203" s="376"/>
      <c r="H203" s="376"/>
      <c r="I203" s="360"/>
      <c r="J203" s="360"/>
      <c r="K203" s="360"/>
      <c r="L203" s="360"/>
      <c r="M203" s="360"/>
      <c r="N203" s="360"/>
      <c r="O203" s="360"/>
      <c r="P203" s="360"/>
      <c r="Q203" s="377"/>
      <c r="R203" s="377"/>
      <c r="S203" s="377"/>
      <c r="T203" s="377"/>
      <c r="U203" s="377"/>
      <c r="V203" s="377"/>
      <c r="W203" s="377"/>
      <c r="X203" s="377"/>
      <c r="Y203" s="377"/>
      <c r="Z203" s="377"/>
      <c r="AA203" s="360"/>
      <c r="AB203" s="360"/>
      <c r="AC203" s="360"/>
      <c r="AD203" s="360"/>
      <c r="AE203" s="377"/>
      <c r="AF203" s="377"/>
      <c r="AG203" s="377"/>
      <c r="AH203" s="377"/>
      <c r="AI203" s="360"/>
      <c r="AJ203" s="360"/>
      <c r="AK203" s="360"/>
      <c r="AL203" s="360"/>
      <c r="AM203" s="360"/>
      <c r="AN203" s="360"/>
      <c r="AO203" s="361"/>
      <c r="AP203" s="361"/>
      <c r="AQ203" s="361"/>
      <c r="AR203" s="362"/>
      <c r="AS203" s="362"/>
      <c r="AT203" s="362"/>
      <c r="AU203" s="363"/>
      <c r="AV203" s="363"/>
      <c r="AW203" s="363"/>
      <c r="AX203" s="364"/>
      <c r="AY203" s="364"/>
      <c r="AZ203" s="45"/>
      <c r="BA203" s="46"/>
      <c r="BB203" s="45"/>
      <c r="BC203" s="46"/>
      <c r="BD203" s="45"/>
      <c r="BE203" s="46"/>
      <c r="BF203" s="45"/>
      <c r="BG203" s="46"/>
      <c r="BH203" s="45"/>
      <c r="BI203" s="43"/>
      <c r="BJ203" s="44"/>
      <c r="BK203" s="43"/>
      <c r="BL203" s="44"/>
      <c r="BM203" s="43"/>
      <c r="BN203" s="44"/>
      <c r="BO203" s="43"/>
      <c r="BP203" s="44"/>
      <c r="BQ203" s="43"/>
      <c r="BR203" s="359"/>
      <c r="BS203" s="359"/>
      <c r="BT203" s="359"/>
      <c r="BU203" s="359"/>
      <c r="BV203" s="359"/>
      <c r="BW203" s="359"/>
      <c r="BX203" s="359"/>
      <c r="BY203" s="359"/>
      <c r="BZ203" s="359"/>
      <c r="CA203" s="359"/>
      <c r="CB203" s="359"/>
      <c r="CC203" s="359"/>
      <c r="CD203" s="359"/>
      <c r="CE203" s="359"/>
    </row>
    <row r="204" spans="1:83" ht="35.1" customHeight="1" x14ac:dyDescent="0.25">
      <c r="A204" s="27">
        <f t="shared" si="9"/>
        <v>193</v>
      </c>
      <c r="B204" s="375"/>
      <c r="C204" s="375"/>
      <c r="D204" s="376"/>
      <c r="E204" s="376"/>
      <c r="F204" s="376"/>
      <c r="G204" s="376"/>
      <c r="H204" s="376"/>
      <c r="I204" s="360"/>
      <c r="J204" s="360"/>
      <c r="K204" s="360"/>
      <c r="L204" s="360"/>
      <c r="M204" s="360"/>
      <c r="N204" s="360"/>
      <c r="O204" s="360"/>
      <c r="P204" s="360"/>
      <c r="Q204" s="377"/>
      <c r="R204" s="377"/>
      <c r="S204" s="377"/>
      <c r="T204" s="377"/>
      <c r="U204" s="377"/>
      <c r="V204" s="377"/>
      <c r="W204" s="377"/>
      <c r="X204" s="377"/>
      <c r="Y204" s="377"/>
      <c r="Z204" s="377"/>
      <c r="AA204" s="360"/>
      <c r="AB204" s="360"/>
      <c r="AC204" s="360"/>
      <c r="AD204" s="360"/>
      <c r="AE204" s="377"/>
      <c r="AF204" s="377"/>
      <c r="AG204" s="377"/>
      <c r="AH204" s="377"/>
      <c r="AI204" s="360"/>
      <c r="AJ204" s="360"/>
      <c r="AK204" s="360"/>
      <c r="AL204" s="360"/>
      <c r="AM204" s="360"/>
      <c r="AN204" s="360"/>
      <c r="AO204" s="361"/>
      <c r="AP204" s="361"/>
      <c r="AQ204" s="361"/>
      <c r="AR204" s="362"/>
      <c r="AS204" s="362"/>
      <c r="AT204" s="362"/>
      <c r="AU204" s="363"/>
      <c r="AV204" s="363"/>
      <c r="AW204" s="363"/>
      <c r="AX204" s="364"/>
      <c r="AY204" s="364"/>
      <c r="AZ204" s="45"/>
      <c r="BA204" s="46"/>
      <c r="BB204" s="45"/>
      <c r="BC204" s="46"/>
      <c r="BD204" s="45"/>
      <c r="BE204" s="46"/>
      <c r="BF204" s="45"/>
      <c r="BG204" s="46"/>
      <c r="BH204" s="45"/>
      <c r="BI204" s="43"/>
      <c r="BJ204" s="44"/>
      <c r="BK204" s="43"/>
      <c r="BL204" s="44"/>
      <c r="BM204" s="43"/>
      <c r="BN204" s="44"/>
      <c r="BO204" s="43"/>
      <c r="BP204" s="44"/>
      <c r="BQ204" s="43"/>
      <c r="BR204" s="359"/>
      <c r="BS204" s="359"/>
      <c r="BT204" s="359"/>
      <c r="BU204" s="359"/>
      <c r="BV204" s="359"/>
      <c r="BW204" s="359"/>
      <c r="BX204" s="359"/>
      <c r="BY204" s="359"/>
      <c r="BZ204" s="359"/>
      <c r="CA204" s="359"/>
      <c r="CB204" s="359"/>
      <c r="CC204" s="359"/>
      <c r="CD204" s="359"/>
      <c r="CE204" s="359"/>
    </row>
    <row r="205" spans="1:83" ht="35.1" customHeight="1" x14ac:dyDescent="0.25">
      <c r="A205" s="27">
        <f t="shared" si="9"/>
        <v>194</v>
      </c>
      <c r="B205" s="375"/>
      <c r="C205" s="375"/>
      <c r="D205" s="376"/>
      <c r="E205" s="376"/>
      <c r="F205" s="376"/>
      <c r="G205" s="376"/>
      <c r="H205" s="376"/>
      <c r="I205" s="360"/>
      <c r="J205" s="360"/>
      <c r="K205" s="360"/>
      <c r="L205" s="360"/>
      <c r="M205" s="360"/>
      <c r="N205" s="360"/>
      <c r="O205" s="360"/>
      <c r="P205" s="360"/>
      <c r="Q205" s="377"/>
      <c r="R205" s="377"/>
      <c r="S205" s="377"/>
      <c r="T205" s="377"/>
      <c r="U205" s="377"/>
      <c r="V205" s="377"/>
      <c r="W205" s="377"/>
      <c r="X205" s="377"/>
      <c r="Y205" s="377"/>
      <c r="Z205" s="377"/>
      <c r="AA205" s="360"/>
      <c r="AB205" s="360"/>
      <c r="AC205" s="360"/>
      <c r="AD205" s="360"/>
      <c r="AE205" s="377"/>
      <c r="AF205" s="377"/>
      <c r="AG205" s="377"/>
      <c r="AH205" s="377"/>
      <c r="AI205" s="360"/>
      <c r="AJ205" s="360"/>
      <c r="AK205" s="360"/>
      <c r="AL205" s="360"/>
      <c r="AM205" s="360"/>
      <c r="AN205" s="360"/>
      <c r="AO205" s="361"/>
      <c r="AP205" s="361"/>
      <c r="AQ205" s="361"/>
      <c r="AR205" s="362"/>
      <c r="AS205" s="362"/>
      <c r="AT205" s="362"/>
      <c r="AU205" s="363"/>
      <c r="AV205" s="363"/>
      <c r="AW205" s="363"/>
      <c r="AX205" s="364"/>
      <c r="AY205" s="364"/>
      <c r="AZ205" s="45"/>
      <c r="BA205" s="46"/>
      <c r="BB205" s="45"/>
      <c r="BC205" s="46"/>
      <c r="BD205" s="45"/>
      <c r="BE205" s="46"/>
      <c r="BF205" s="45"/>
      <c r="BG205" s="46"/>
      <c r="BH205" s="45"/>
      <c r="BI205" s="43"/>
      <c r="BJ205" s="44"/>
      <c r="BK205" s="43"/>
      <c r="BL205" s="44"/>
      <c r="BM205" s="43"/>
      <c r="BN205" s="44"/>
      <c r="BO205" s="43"/>
      <c r="BP205" s="44"/>
      <c r="BQ205" s="43"/>
      <c r="BR205" s="359"/>
      <c r="BS205" s="359"/>
      <c r="BT205" s="359"/>
      <c r="BU205" s="359"/>
      <c r="BV205" s="359"/>
      <c r="BW205" s="359"/>
      <c r="BX205" s="359"/>
      <c r="BY205" s="359"/>
      <c r="BZ205" s="359"/>
      <c r="CA205" s="359"/>
      <c r="CB205" s="359"/>
      <c r="CC205" s="359"/>
      <c r="CD205" s="359"/>
      <c r="CE205" s="359"/>
    </row>
    <row r="206" spans="1:83" ht="35.1" customHeight="1" x14ac:dyDescent="0.25">
      <c r="A206" s="27">
        <f t="shared" si="9"/>
        <v>195</v>
      </c>
      <c r="B206" s="375"/>
      <c r="C206" s="375"/>
      <c r="D206" s="376"/>
      <c r="E206" s="376"/>
      <c r="F206" s="376"/>
      <c r="G206" s="376"/>
      <c r="H206" s="376"/>
      <c r="I206" s="360"/>
      <c r="J206" s="360"/>
      <c r="K206" s="360"/>
      <c r="L206" s="360"/>
      <c r="M206" s="360"/>
      <c r="N206" s="360"/>
      <c r="O206" s="360"/>
      <c r="P206" s="360"/>
      <c r="Q206" s="377"/>
      <c r="R206" s="377"/>
      <c r="S206" s="377"/>
      <c r="T206" s="377"/>
      <c r="U206" s="377"/>
      <c r="V206" s="377"/>
      <c r="W206" s="377"/>
      <c r="X206" s="377"/>
      <c r="Y206" s="377"/>
      <c r="Z206" s="377"/>
      <c r="AA206" s="360"/>
      <c r="AB206" s="360"/>
      <c r="AC206" s="360"/>
      <c r="AD206" s="360"/>
      <c r="AE206" s="377"/>
      <c r="AF206" s="377"/>
      <c r="AG206" s="377"/>
      <c r="AH206" s="377"/>
      <c r="AI206" s="360"/>
      <c r="AJ206" s="360"/>
      <c r="AK206" s="360"/>
      <c r="AL206" s="360"/>
      <c r="AM206" s="360"/>
      <c r="AN206" s="360"/>
      <c r="AO206" s="361"/>
      <c r="AP206" s="361"/>
      <c r="AQ206" s="361"/>
      <c r="AR206" s="362"/>
      <c r="AS206" s="362"/>
      <c r="AT206" s="362"/>
      <c r="AU206" s="363"/>
      <c r="AV206" s="363"/>
      <c r="AW206" s="363"/>
      <c r="AX206" s="364"/>
      <c r="AY206" s="364"/>
      <c r="AZ206" s="45"/>
      <c r="BA206" s="46"/>
      <c r="BB206" s="45"/>
      <c r="BC206" s="46"/>
      <c r="BD206" s="45"/>
      <c r="BE206" s="46"/>
      <c r="BF206" s="45"/>
      <c r="BG206" s="46"/>
      <c r="BH206" s="45"/>
      <c r="BI206" s="43"/>
      <c r="BJ206" s="44"/>
      <c r="BK206" s="43"/>
      <c r="BL206" s="44"/>
      <c r="BM206" s="43"/>
      <c r="BN206" s="44"/>
      <c r="BO206" s="43"/>
      <c r="BP206" s="44"/>
      <c r="BQ206" s="43"/>
      <c r="BR206" s="359"/>
      <c r="BS206" s="359"/>
      <c r="BT206" s="359"/>
      <c r="BU206" s="359"/>
      <c r="BV206" s="359"/>
      <c r="BW206" s="359"/>
      <c r="BX206" s="359"/>
      <c r="BY206" s="359"/>
      <c r="BZ206" s="359"/>
      <c r="CA206" s="359"/>
      <c r="CB206" s="359"/>
      <c r="CC206" s="359"/>
      <c r="CD206" s="359"/>
      <c r="CE206" s="359"/>
    </row>
    <row r="207" spans="1:83" ht="35.1" customHeight="1" x14ac:dyDescent="0.25">
      <c r="A207" s="27">
        <f t="shared" si="9"/>
        <v>196</v>
      </c>
      <c r="B207" s="375"/>
      <c r="C207" s="375"/>
      <c r="D207" s="376"/>
      <c r="E207" s="376"/>
      <c r="F207" s="376"/>
      <c r="G207" s="376"/>
      <c r="H207" s="376"/>
      <c r="I207" s="360"/>
      <c r="J207" s="360"/>
      <c r="K207" s="360"/>
      <c r="L207" s="360"/>
      <c r="M207" s="360"/>
      <c r="N207" s="360"/>
      <c r="O207" s="360"/>
      <c r="P207" s="360"/>
      <c r="Q207" s="377"/>
      <c r="R207" s="377"/>
      <c r="S207" s="377"/>
      <c r="T207" s="377"/>
      <c r="U207" s="377"/>
      <c r="V207" s="377"/>
      <c r="W207" s="377"/>
      <c r="X207" s="377"/>
      <c r="Y207" s="377"/>
      <c r="Z207" s="377"/>
      <c r="AA207" s="360"/>
      <c r="AB207" s="360"/>
      <c r="AC207" s="360"/>
      <c r="AD207" s="360"/>
      <c r="AE207" s="377"/>
      <c r="AF207" s="377"/>
      <c r="AG207" s="377"/>
      <c r="AH207" s="377"/>
      <c r="AI207" s="360"/>
      <c r="AJ207" s="360"/>
      <c r="AK207" s="360"/>
      <c r="AL207" s="360"/>
      <c r="AM207" s="360"/>
      <c r="AN207" s="360"/>
      <c r="AO207" s="361"/>
      <c r="AP207" s="361"/>
      <c r="AQ207" s="361"/>
      <c r="AR207" s="362"/>
      <c r="AS207" s="362"/>
      <c r="AT207" s="362"/>
      <c r="AU207" s="363"/>
      <c r="AV207" s="363"/>
      <c r="AW207" s="363"/>
      <c r="AX207" s="364"/>
      <c r="AY207" s="364"/>
      <c r="AZ207" s="45"/>
      <c r="BA207" s="46"/>
      <c r="BB207" s="45"/>
      <c r="BC207" s="46"/>
      <c r="BD207" s="45"/>
      <c r="BE207" s="46"/>
      <c r="BF207" s="45"/>
      <c r="BG207" s="46"/>
      <c r="BH207" s="45"/>
      <c r="BI207" s="43"/>
      <c r="BJ207" s="44"/>
      <c r="BK207" s="43"/>
      <c r="BL207" s="44"/>
      <c r="BM207" s="43"/>
      <c r="BN207" s="44"/>
      <c r="BO207" s="43"/>
      <c r="BP207" s="44"/>
      <c r="BQ207" s="43"/>
      <c r="BR207" s="359"/>
      <c r="BS207" s="359"/>
      <c r="BT207" s="359"/>
      <c r="BU207" s="359"/>
      <c r="BV207" s="359"/>
      <c r="BW207" s="359"/>
      <c r="BX207" s="359"/>
      <c r="BY207" s="359"/>
      <c r="BZ207" s="359"/>
      <c r="CA207" s="359"/>
      <c r="CB207" s="359"/>
      <c r="CC207" s="359"/>
      <c r="CD207" s="359"/>
      <c r="CE207" s="359"/>
    </row>
    <row r="208" spans="1:83" ht="35.1" customHeight="1" x14ac:dyDescent="0.25">
      <c r="A208" s="27">
        <f t="shared" si="9"/>
        <v>197</v>
      </c>
      <c r="B208" s="375"/>
      <c r="C208" s="375"/>
      <c r="D208" s="376"/>
      <c r="E208" s="376"/>
      <c r="F208" s="376"/>
      <c r="G208" s="376"/>
      <c r="H208" s="376"/>
      <c r="I208" s="360"/>
      <c r="J208" s="360"/>
      <c r="K208" s="360"/>
      <c r="L208" s="360"/>
      <c r="M208" s="360"/>
      <c r="N208" s="360"/>
      <c r="O208" s="360"/>
      <c r="P208" s="360"/>
      <c r="Q208" s="377"/>
      <c r="R208" s="377"/>
      <c r="S208" s="377"/>
      <c r="T208" s="377"/>
      <c r="U208" s="377"/>
      <c r="V208" s="377"/>
      <c r="W208" s="377"/>
      <c r="X208" s="377"/>
      <c r="Y208" s="377"/>
      <c r="Z208" s="377"/>
      <c r="AA208" s="360"/>
      <c r="AB208" s="360"/>
      <c r="AC208" s="360"/>
      <c r="AD208" s="360"/>
      <c r="AE208" s="377"/>
      <c r="AF208" s="377"/>
      <c r="AG208" s="377"/>
      <c r="AH208" s="377"/>
      <c r="AI208" s="360"/>
      <c r="AJ208" s="360"/>
      <c r="AK208" s="360"/>
      <c r="AL208" s="360"/>
      <c r="AM208" s="360"/>
      <c r="AN208" s="360"/>
      <c r="AO208" s="361"/>
      <c r="AP208" s="361"/>
      <c r="AQ208" s="361"/>
      <c r="AR208" s="362"/>
      <c r="AS208" s="362"/>
      <c r="AT208" s="362"/>
      <c r="AU208" s="363"/>
      <c r="AV208" s="363"/>
      <c r="AW208" s="363"/>
      <c r="AX208" s="364"/>
      <c r="AY208" s="364"/>
      <c r="AZ208" s="45"/>
      <c r="BA208" s="46"/>
      <c r="BB208" s="45"/>
      <c r="BC208" s="46"/>
      <c r="BD208" s="45"/>
      <c r="BE208" s="46"/>
      <c r="BF208" s="45"/>
      <c r="BG208" s="46"/>
      <c r="BH208" s="45"/>
      <c r="BI208" s="43"/>
      <c r="BJ208" s="44"/>
      <c r="BK208" s="43"/>
      <c r="BL208" s="44"/>
      <c r="BM208" s="43"/>
      <c r="BN208" s="44"/>
      <c r="BO208" s="43"/>
      <c r="BP208" s="44"/>
      <c r="BQ208" s="43"/>
      <c r="BR208" s="359"/>
      <c r="BS208" s="359"/>
      <c r="BT208" s="359"/>
      <c r="BU208" s="359"/>
      <c r="BV208" s="359"/>
      <c r="BW208" s="359"/>
      <c r="BX208" s="359"/>
      <c r="BY208" s="359"/>
      <c r="BZ208" s="359"/>
      <c r="CA208" s="359"/>
      <c r="CB208" s="359"/>
      <c r="CC208" s="359"/>
      <c r="CD208" s="359"/>
      <c r="CE208" s="359"/>
    </row>
    <row r="209" spans="1:83" ht="35.1" customHeight="1" x14ac:dyDescent="0.25">
      <c r="A209" s="27">
        <f t="shared" si="9"/>
        <v>198</v>
      </c>
      <c r="B209" s="375"/>
      <c r="C209" s="375"/>
      <c r="D209" s="376"/>
      <c r="E209" s="376"/>
      <c r="F209" s="376"/>
      <c r="G209" s="376"/>
      <c r="H209" s="376"/>
      <c r="I209" s="360"/>
      <c r="J209" s="360"/>
      <c r="K209" s="360"/>
      <c r="L209" s="360"/>
      <c r="M209" s="360"/>
      <c r="N209" s="360"/>
      <c r="O209" s="360"/>
      <c r="P209" s="360"/>
      <c r="Q209" s="377"/>
      <c r="R209" s="377"/>
      <c r="S209" s="377"/>
      <c r="T209" s="377"/>
      <c r="U209" s="377"/>
      <c r="V209" s="377"/>
      <c r="W209" s="377"/>
      <c r="X209" s="377"/>
      <c r="Y209" s="377"/>
      <c r="Z209" s="377"/>
      <c r="AA209" s="360"/>
      <c r="AB209" s="360"/>
      <c r="AC209" s="360"/>
      <c r="AD209" s="360"/>
      <c r="AE209" s="377"/>
      <c r="AF209" s="377"/>
      <c r="AG209" s="377"/>
      <c r="AH209" s="377"/>
      <c r="AI209" s="360"/>
      <c r="AJ209" s="360"/>
      <c r="AK209" s="360"/>
      <c r="AL209" s="360"/>
      <c r="AM209" s="360"/>
      <c r="AN209" s="360"/>
      <c r="AO209" s="361"/>
      <c r="AP209" s="361"/>
      <c r="AQ209" s="361"/>
      <c r="AR209" s="362"/>
      <c r="AS209" s="362"/>
      <c r="AT209" s="362"/>
      <c r="AU209" s="363"/>
      <c r="AV209" s="363"/>
      <c r="AW209" s="363"/>
      <c r="AX209" s="364"/>
      <c r="AY209" s="364"/>
      <c r="AZ209" s="45"/>
      <c r="BA209" s="46"/>
      <c r="BB209" s="45"/>
      <c r="BC209" s="46"/>
      <c r="BD209" s="45"/>
      <c r="BE209" s="46"/>
      <c r="BF209" s="45"/>
      <c r="BG209" s="46"/>
      <c r="BH209" s="45"/>
      <c r="BI209" s="43"/>
      <c r="BJ209" s="44"/>
      <c r="BK209" s="43"/>
      <c r="BL209" s="44"/>
      <c r="BM209" s="43"/>
      <c r="BN209" s="44"/>
      <c r="BO209" s="43"/>
      <c r="BP209" s="44"/>
      <c r="BQ209" s="43"/>
      <c r="BR209" s="359"/>
      <c r="BS209" s="359"/>
      <c r="BT209" s="359"/>
      <c r="BU209" s="359"/>
      <c r="BV209" s="359"/>
      <c r="BW209" s="359"/>
      <c r="BX209" s="359"/>
      <c r="BY209" s="359"/>
      <c r="BZ209" s="359"/>
      <c r="CA209" s="359"/>
      <c r="CB209" s="359"/>
      <c r="CC209" s="359"/>
      <c r="CD209" s="359"/>
      <c r="CE209" s="359"/>
    </row>
    <row r="210" spans="1:83" ht="35.1" customHeight="1" x14ac:dyDescent="0.25">
      <c r="A210" s="27">
        <f t="shared" si="9"/>
        <v>199</v>
      </c>
      <c r="B210" s="375"/>
      <c r="C210" s="375"/>
      <c r="D210" s="376"/>
      <c r="E210" s="376"/>
      <c r="F210" s="376"/>
      <c r="G210" s="376"/>
      <c r="H210" s="376"/>
      <c r="I210" s="360"/>
      <c r="J210" s="360"/>
      <c r="K210" s="360"/>
      <c r="L210" s="360"/>
      <c r="M210" s="360"/>
      <c r="N210" s="360"/>
      <c r="O210" s="360"/>
      <c r="P210" s="360"/>
      <c r="Q210" s="377"/>
      <c r="R210" s="377"/>
      <c r="S210" s="377"/>
      <c r="T210" s="377"/>
      <c r="U210" s="377"/>
      <c r="V210" s="377"/>
      <c r="W210" s="377"/>
      <c r="X210" s="377"/>
      <c r="Y210" s="377"/>
      <c r="Z210" s="377"/>
      <c r="AA210" s="360"/>
      <c r="AB210" s="360"/>
      <c r="AC210" s="360"/>
      <c r="AD210" s="360"/>
      <c r="AE210" s="377"/>
      <c r="AF210" s="377"/>
      <c r="AG210" s="377"/>
      <c r="AH210" s="377"/>
      <c r="AI210" s="360"/>
      <c r="AJ210" s="360"/>
      <c r="AK210" s="360"/>
      <c r="AL210" s="360"/>
      <c r="AM210" s="360"/>
      <c r="AN210" s="360"/>
      <c r="AO210" s="361"/>
      <c r="AP210" s="361"/>
      <c r="AQ210" s="361"/>
      <c r="AR210" s="362"/>
      <c r="AS210" s="362"/>
      <c r="AT210" s="362"/>
      <c r="AU210" s="363"/>
      <c r="AV210" s="363"/>
      <c r="AW210" s="363"/>
      <c r="AX210" s="364"/>
      <c r="AY210" s="364"/>
      <c r="AZ210" s="45"/>
      <c r="BA210" s="46"/>
      <c r="BB210" s="45"/>
      <c r="BC210" s="46"/>
      <c r="BD210" s="45"/>
      <c r="BE210" s="46"/>
      <c r="BF210" s="45"/>
      <c r="BG210" s="46"/>
      <c r="BH210" s="45"/>
      <c r="BI210" s="43"/>
      <c r="BJ210" s="44"/>
      <c r="BK210" s="43"/>
      <c r="BL210" s="44"/>
      <c r="BM210" s="43"/>
      <c r="BN210" s="44"/>
      <c r="BO210" s="43"/>
      <c r="BP210" s="44"/>
      <c r="BQ210" s="43"/>
      <c r="BR210" s="359"/>
      <c r="BS210" s="359"/>
      <c r="BT210" s="359"/>
      <c r="BU210" s="359"/>
      <c r="BV210" s="359"/>
      <c r="BW210" s="359"/>
      <c r="BX210" s="359"/>
      <c r="BY210" s="359"/>
      <c r="BZ210" s="359"/>
      <c r="CA210" s="359"/>
      <c r="CB210" s="359"/>
      <c r="CC210" s="359"/>
      <c r="CD210" s="359"/>
      <c r="CE210" s="359"/>
    </row>
    <row r="211" spans="1:83" ht="35.1" customHeight="1" x14ac:dyDescent="0.25">
      <c r="A211" s="27">
        <f t="shared" si="9"/>
        <v>200</v>
      </c>
      <c r="B211" s="375"/>
      <c r="C211" s="375"/>
      <c r="D211" s="376"/>
      <c r="E211" s="376"/>
      <c r="F211" s="376"/>
      <c r="G211" s="376"/>
      <c r="H211" s="376"/>
      <c r="I211" s="360"/>
      <c r="J211" s="360"/>
      <c r="K211" s="360"/>
      <c r="L211" s="360"/>
      <c r="M211" s="360"/>
      <c r="N211" s="360"/>
      <c r="O211" s="360"/>
      <c r="P211" s="360"/>
      <c r="Q211" s="377"/>
      <c r="R211" s="377"/>
      <c r="S211" s="377"/>
      <c r="T211" s="377"/>
      <c r="U211" s="377"/>
      <c r="V211" s="377"/>
      <c r="W211" s="377"/>
      <c r="X211" s="377"/>
      <c r="Y211" s="377"/>
      <c r="Z211" s="377"/>
      <c r="AA211" s="360"/>
      <c r="AB211" s="360"/>
      <c r="AC211" s="360"/>
      <c r="AD211" s="360"/>
      <c r="AE211" s="377"/>
      <c r="AF211" s="377"/>
      <c r="AG211" s="377"/>
      <c r="AH211" s="377"/>
      <c r="AI211" s="360"/>
      <c r="AJ211" s="360"/>
      <c r="AK211" s="360"/>
      <c r="AL211" s="360"/>
      <c r="AM211" s="360"/>
      <c r="AN211" s="360"/>
      <c r="AO211" s="361"/>
      <c r="AP211" s="361"/>
      <c r="AQ211" s="361"/>
      <c r="AR211" s="362"/>
      <c r="AS211" s="362"/>
      <c r="AT211" s="362"/>
      <c r="AU211" s="363"/>
      <c r="AV211" s="363"/>
      <c r="AW211" s="363"/>
      <c r="AX211" s="364"/>
      <c r="AY211" s="364"/>
      <c r="AZ211" s="45"/>
      <c r="BA211" s="46"/>
      <c r="BB211" s="45"/>
      <c r="BC211" s="46"/>
      <c r="BD211" s="45"/>
      <c r="BE211" s="46"/>
      <c r="BF211" s="45"/>
      <c r="BG211" s="46"/>
      <c r="BH211" s="45"/>
      <c r="BI211" s="43"/>
      <c r="BJ211" s="44"/>
      <c r="BK211" s="43"/>
      <c r="BL211" s="44"/>
      <c r="BM211" s="43"/>
      <c r="BN211" s="44"/>
      <c r="BO211" s="43"/>
      <c r="BP211" s="44"/>
      <c r="BQ211" s="43"/>
      <c r="BR211" s="359"/>
      <c r="BS211" s="359"/>
      <c r="BT211" s="359"/>
      <c r="BU211" s="359"/>
      <c r="BV211" s="359"/>
      <c r="BW211" s="359"/>
      <c r="BX211" s="359"/>
      <c r="BY211" s="359"/>
      <c r="BZ211" s="359"/>
      <c r="CA211" s="359"/>
      <c r="CB211" s="359"/>
      <c r="CC211" s="359"/>
      <c r="CD211" s="359"/>
      <c r="CE211" s="359"/>
    </row>
    <row r="212" spans="1:83" ht="35.1" customHeight="1" x14ac:dyDescent="0.25">
      <c r="A212" s="27">
        <f>ROW(A201)</f>
        <v>201</v>
      </c>
      <c r="B212" s="375"/>
      <c r="C212" s="375"/>
      <c r="D212" s="376"/>
      <c r="E212" s="376"/>
      <c r="F212" s="376"/>
      <c r="G212" s="376"/>
      <c r="H212" s="376"/>
      <c r="I212" s="360"/>
      <c r="J212" s="360"/>
      <c r="K212" s="360"/>
      <c r="L212" s="360"/>
      <c r="M212" s="360"/>
      <c r="N212" s="360"/>
      <c r="O212" s="360"/>
      <c r="P212" s="360"/>
      <c r="Q212" s="377"/>
      <c r="R212" s="377"/>
      <c r="S212" s="377"/>
      <c r="T212" s="377"/>
      <c r="U212" s="377"/>
      <c r="V212" s="377"/>
      <c r="W212" s="377"/>
      <c r="X212" s="377"/>
      <c r="Y212" s="377"/>
      <c r="Z212" s="377"/>
      <c r="AA212" s="360"/>
      <c r="AB212" s="360"/>
      <c r="AC212" s="360"/>
      <c r="AD212" s="360"/>
      <c r="AE212" s="377"/>
      <c r="AF212" s="377"/>
      <c r="AG212" s="377"/>
      <c r="AH212" s="377"/>
      <c r="AI212" s="360"/>
      <c r="AJ212" s="360"/>
      <c r="AK212" s="360"/>
      <c r="AL212" s="360"/>
      <c r="AM212" s="360"/>
      <c r="AN212" s="360"/>
      <c r="AO212" s="361"/>
      <c r="AP212" s="361"/>
      <c r="AQ212" s="361"/>
      <c r="AR212" s="362"/>
      <c r="AS212" s="362"/>
      <c r="AT212" s="362"/>
      <c r="AU212" s="363"/>
      <c r="AV212" s="363"/>
      <c r="AW212" s="363"/>
      <c r="AX212" s="364"/>
      <c r="AY212" s="364"/>
      <c r="AZ212" s="45"/>
      <c r="BA212" s="46"/>
      <c r="BB212" s="45"/>
      <c r="BC212" s="46"/>
      <c r="BD212" s="45"/>
      <c r="BE212" s="46"/>
      <c r="BF212" s="45"/>
      <c r="BG212" s="46"/>
      <c r="BH212" s="45"/>
      <c r="BI212" s="43"/>
      <c r="BJ212" s="44"/>
      <c r="BK212" s="43"/>
      <c r="BL212" s="44"/>
      <c r="BM212" s="43"/>
      <c r="BN212" s="44"/>
      <c r="BO212" s="43"/>
      <c r="BP212" s="44"/>
      <c r="BQ212" s="43"/>
      <c r="BR212" s="359"/>
      <c r="BS212" s="359"/>
      <c r="BT212" s="359"/>
      <c r="BU212" s="359"/>
      <c r="BV212" s="359"/>
      <c r="BW212" s="359"/>
      <c r="BX212" s="359"/>
      <c r="BY212" s="359"/>
      <c r="BZ212" s="359"/>
      <c r="CA212" s="359"/>
      <c r="CB212" s="359"/>
      <c r="CC212" s="359"/>
      <c r="CD212" s="359"/>
      <c r="CE212" s="359"/>
    </row>
    <row r="213" spans="1:83" ht="35.1" customHeight="1" x14ac:dyDescent="0.25">
      <c r="A213" s="27">
        <f t="shared" ref="A213:A276" si="10">ROW(A202)</f>
        <v>202</v>
      </c>
      <c r="B213" s="375"/>
      <c r="C213" s="375"/>
      <c r="D213" s="376"/>
      <c r="E213" s="376"/>
      <c r="F213" s="376"/>
      <c r="G213" s="376"/>
      <c r="H213" s="376"/>
      <c r="I213" s="360"/>
      <c r="J213" s="360"/>
      <c r="K213" s="360"/>
      <c r="L213" s="360"/>
      <c r="M213" s="360"/>
      <c r="N213" s="360"/>
      <c r="O213" s="360"/>
      <c r="P213" s="360"/>
      <c r="Q213" s="377"/>
      <c r="R213" s="377"/>
      <c r="S213" s="377"/>
      <c r="T213" s="377"/>
      <c r="U213" s="377"/>
      <c r="V213" s="377"/>
      <c r="W213" s="377"/>
      <c r="X213" s="377"/>
      <c r="Y213" s="377"/>
      <c r="Z213" s="377"/>
      <c r="AA213" s="360"/>
      <c r="AB213" s="360"/>
      <c r="AC213" s="360"/>
      <c r="AD213" s="360"/>
      <c r="AE213" s="377"/>
      <c r="AF213" s="377"/>
      <c r="AG213" s="377"/>
      <c r="AH213" s="377"/>
      <c r="AI213" s="360"/>
      <c r="AJ213" s="360"/>
      <c r="AK213" s="360"/>
      <c r="AL213" s="360"/>
      <c r="AM213" s="360"/>
      <c r="AN213" s="360"/>
      <c r="AO213" s="361"/>
      <c r="AP213" s="361"/>
      <c r="AQ213" s="361"/>
      <c r="AR213" s="362"/>
      <c r="AS213" s="362"/>
      <c r="AT213" s="362"/>
      <c r="AU213" s="363"/>
      <c r="AV213" s="363"/>
      <c r="AW213" s="363"/>
      <c r="AX213" s="364"/>
      <c r="AY213" s="364"/>
      <c r="AZ213" s="45"/>
      <c r="BA213" s="46"/>
      <c r="BB213" s="45"/>
      <c r="BC213" s="46"/>
      <c r="BD213" s="45"/>
      <c r="BE213" s="46"/>
      <c r="BF213" s="45"/>
      <c r="BG213" s="46"/>
      <c r="BH213" s="45"/>
      <c r="BI213" s="43"/>
      <c r="BJ213" s="44"/>
      <c r="BK213" s="43"/>
      <c r="BL213" s="44"/>
      <c r="BM213" s="43"/>
      <c r="BN213" s="44"/>
      <c r="BO213" s="43"/>
      <c r="BP213" s="44"/>
      <c r="BQ213" s="43"/>
      <c r="BR213" s="359"/>
      <c r="BS213" s="359"/>
      <c r="BT213" s="359"/>
      <c r="BU213" s="359"/>
      <c r="BV213" s="359"/>
      <c r="BW213" s="359"/>
      <c r="BX213" s="359"/>
      <c r="BY213" s="359"/>
      <c r="BZ213" s="359"/>
      <c r="CA213" s="359"/>
      <c r="CB213" s="359"/>
      <c r="CC213" s="359"/>
      <c r="CD213" s="359"/>
      <c r="CE213" s="359"/>
    </row>
    <row r="214" spans="1:83" ht="35.1" customHeight="1" x14ac:dyDescent="0.25">
      <c r="A214" s="27">
        <f t="shared" si="10"/>
        <v>203</v>
      </c>
      <c r="B214" s="375"/>
      <c r="C214" s="375"/>
      <c r="D214" s="376"/>
      <c r="E214" s="376"/>
      <c r="F214" s="376"/>
      <c r="G214" s="376"/>
      <c r="H214" s="376"/>
      <c r="I214" s="360"/>
      <c r="J214" s="360"/>
      <c r="K214" s="360"/>
      <c r="L214" s="360"/>
      <c r="M214" s="360"/>
      <c r="N214" s="360"/>
      <c r="O214" s="360"/>
      <c r="P214" s="360"/>
      <c r="Q214" s="377"/>
      <c r="R214" s="377"/>
      <c r="S214" s="377"/>
      <c r="T214" s="377"/>
      <c r="U214" s="377"/>
      <c r="V214" s="377"/>
      <c r="W214" s="377"/>
      <c r="X214" s="377"/>
      <c r="Y214" s="377"/>
      <c r="Z214" s="377"/>
      <c r="AA214" s="360"/>
      <c r="AB214" s="360"/>
      <c r="AC214" s="360"/>
      <c r="AD214" s="360"/>
      <c r="AE214" s="377"/>
      <c r="AF214" s="377"/>
      <c r="AG214" s="377"/>
      <c r="AH214" s="377"/>
      <c r="AI214" s="360"/>
      <c r="AJ214" s="360"/>
      <c r="AK214" s="360"/>
      <c r="AL214" s="360"/>
      <c r="AM214" s="360"/>
      <c r="AN214" s="360"/>
      <c r="AO214" s="361"/>
      <c r="AP214" s="361"/>
      <c r="AQ214" s="361"/>
      <c r="AR214" s="362"/>
      <c r="AS214" s="362"/>
      <c r="AT214" s="362"/>
      <c r="AU214" s="363"/>
      <c r="AV214" s="363"/>
      <c r="AW214" s="363"/>
      <c r="AX214" s="364"/>
      <c r="AY214" s="364"/>
      <c r="AZ214" s="45"/>
      <c r="BA214" s="46"/>
      <c r="BB214" s="45"/>
      <c r="BC214" s="46"/>
      <c r="BD214" s="45"/>
      <c r="BE214" s="46"/>
      <c r="BF214" s="45"/>
      <c r="BG214" s="46"/>
      <c r="BH214" s="45"/>
      <c r="BI214" s="43"/>
      <c r="BJ214" s="44"/>
      <c r="BK214" s="43"/>
      <c r="BL214" s="44"/>
      <c r="BM214" s="43"/>
      <c r="BN214" s="44"/>
      <c r="BO214" s="43"/>
      <c r="BP214" s="44"/>
      <c r="BQ214" s="43"/>
      <c r="BR214" s="359"/>
      <c r="BS214" s="359"/>
      <c r="BT214" s="359"/>
      <c r="BU214" s="359"/>
      <c r="BV214" s="359"/>
      <c r="BW214" s="359"/>
      <c r="BX214" s="359"/>
      <c r="BY214" s="359"/>
      <c r="BZ214" s="359"/>
      <c r="CA214" s="359"/>
      <c r="CB214" s="359"/>
      <c r="CC214" s="359"/>
      <c r="CD214" s="359"/>
      <c r="CE214" s="359"/>
    </row>
    <row r="215" spans="1:83" ht="35.1" customHeight="1" x14ac:dyDescent="0.25">
      <c r="A215" s="27">
        <f t="shared" si="10"/>
        <v>204</v>
      </c>
      <c r="B215" s="375"/>
      <c r="C215" s="375"/>
      <c r="D215" s="376"/>
      <c r="E215" s="376"/>
      <c r="F215" s="376"/>
      <c r="G215" s="376"/>
      <c r="H215" s="376"/>
      <c r="I215" s="360"/>
      <c r="J215" s="360"/>
      <c r="K215" s="360"/>
      <c r="L215" s="360"/>
      <c r="M215" s="360"/>
      <c r="N215" s="360"/>
      <c r="O215" s="360"/>
      <c r="P215" s="360"/>
      <c r="Q215" s="377"/>
      <c r="R215" s="377"/>
      <c r="S215" s="377"/>
      <c r="T215" s="377"/>
      <c r="U215" s="377"/>
      <c r="V215" s="377"/>
      <c r="W215" s="377"/>
      <c r="X215" s="377"/>
      <c r="Y215" s="377"/>
      <c r="Z215" s="377"/>
      <c r="AA215" s="360"/>
      <c r="AB215" s="360"/>
      <c r="AC215" s="360"/>
      <c r="AD215" s="360"/>
      <c r="AE215" s="377"/>
      <c r="AF215" s="377"/>
      <c r="AG215" s="377"/>
      <c r="AH215" s="377"/>
      <c r="AI215" s="360"/>
      <c r="AJ215" s="360"/>
      <c r="AK215" s="360"/>
      <c r="AL215" s="360"/>
      <c r="AM215" s="360"/>
      <c r="AN215" s="360"/>
      <c r="AO215" s="361"/>
      <c r="AP215" s="361"/>
      <c r="AQ215" s="361"/>
      <c r="AR215" s="362"/>
      <c r="AS215" s="362"/>
      <c r="AT215" s="362"/>
      <c r="AU215" s="363"/>
      <c r="AV215" s="363"/>
      <c r="AW215" s="363"/>
      <c r="AX215" s="364"/>
      <c r="AY215" s="364"/>
      <c r="AZ215" s="45"/>
      <c r="BA215" s="46"/>
      <c r="BB215" s="45"/>
      <c r="BC215" s="46"/>
      <c r="BD215" s="45"/>
      <c r="BE215" s="46"/>
      <c r="BF215" s="45"/>
      <c r="BG215" s="46"/>
      <c r="BH215" s="45"/>
      <c r="BI215" s="43"/>
      <c r="BJ215" s="44"/>
      <c r="BK215" s="43"/>
      <c r="BL215" s="44"/>
      <c r="BM215" s="43"/>
      <c r="BN215" s="44"/>
      <c r="BO215" s="43"/>
      <c r="BP215" s="44"/>
      <c r="BQ215" s="43"/>
      <c r="BR215" s="359"/>
      <c r="BS215" s="359"/>
      <c r="BT215" s="359"/>
      <c r="BU215" s="359"/>
      <c r="BV215" s="359"/>
      <c r="BW215" s="359"/>
      <c r="BX215" s="359"/>
      <c r="BY215" s="359"/>
      <c r="BZ215" s="359"/>
      <c r="CA215" s="359"/>
      <c r="CB215" s="359"/>
      <c r="CC215" s="359"/>
      <c r="CD215" s="359"/>
      <c r="CE215" s="359"/>
    </row>
    <row r="216" spans="1:83" ht="35.1" customHeight="1" x14ac:dyDescent="0.25">
      <c r="A216" s="27">
        <f t="shared" si="10"/>
        <v>205</v>
      </c>
      <c r="B216" s="375"/>
      <c r="C216" s="375"/>
      <c r="D216" s="376"/>
      <c r="E216" s="376"/>
      <c r="F216" s="376"/>
      <c r="G216" s="376"/>
      <c r="H216" s="376"/>
      <c r="I216" s="360"/>
      <c r="J216" s="360"/>
      <c r="K216" s="360"/>
      <c r="L216" s="360"/>
      <c r="M216" s="360"/>
      <c r="N216" s="360"/>
      <c r="O216" s="360"/>
      <c r="P216" s="360"/>
      <c r="Q216" s="377"/>
      <c r="R216" s="377"/>
      <c r="S216" s="377"/>
      <c r="T216" s="377"/>
      <c r="U216" s="377"/>
      <c r="V216" s="377"/>
      <c r="W216" s="377"/>
      <c r="X216" s="377"/>
      <c r="Y216" s="377"/>
      <c r="Z216" s="377"/>
      <c r="AA216" s="360"/>
      <c r="AB216" s="360"/>
      <c r="AC216" s="360"/>
      <c r="AD216" s="360"/>
      <c r="AE216" s="377"/>
      <c r="AF216" s="377"/>
      <c r="AG216" s="377"/>
      <c r="AH216" s="377"/>
      <c r="AI216" s="360"/>
      <c r="AJ216" s="360"/>
      <c r="AK216" s="360"/>
      <c r="AL216" s="360"/>
      <c r="AM216" s="360"/>
      <c r="AN216" s="360"/>
      <c r="AO216" s="361"/>
      <c r="AP216" s="361"/>
      <c r="AQ216" s="361"/>
      <c r="AR216" s="362"/>
      <c r="AS216" s="362"/>
      <c r="AT216" s="362"/>
      <c r="AU216" s="363"/>
      <c r="AV216" s="363"/>
      <c r="AW216" s="363"/>
      <c r="AX216" s="364"/>
      <c r="AY216" s="364"/>
      <c r="AZ216" s="45"/>
      <c r="BA216" s="46"/>
      <c r="BB216" s="45"/>
      <c r="BC216" s="46"/>
      <c r="BD216" s="45"/>
      <c r="BE216" s="46"/>
      <c r="BF216" s="45"/>
      <c r="BG216" s="46"/>
      <c r="BH216" s="45"/>
      <c r="BI216" s="43"/>
      <c r="BJ216" s="44"/>
      <c r="BK216" s="43"/>
      <c r="BL216" s="44"/>
      <c r="BM216" s="43"/>
      <c r="BN216" s="44"/>
      <c r="BO216" s="43"/>
      <c r="BP216" s="44"/>
      <c r="BQ216" s="43"/>
      <c r="BR216" s="359"/>
      <c r="BS216" s="359"/>
      <c r="BT216" s="359"/>
      <c r="BU216" s="359"/>
      <c r="BV216" s="359"/>
      <c r="BW216" s="359"/>
      <c r="BX216" s="359"/>
      <c r="BY216" s="359"/>
      <c r="BZ216" s="359"/>
      <c r="CA216" s="359"/>
      <c r="CB216" s="359"/>
      <c r="CC216" s="359"/>
      <c r="CD216" s="359"/>
      <c r="CE216" s="359"/>
    </row>
    <row r="217" spans="1:83" ht="35.1" customHeight="1" x14ac:dyDescent="0.25">
      <c r="A217" s="27">
        <f t="shared" si="10"/>
        <v>206</v>
      </c>
      <c r="B217" s="375"/>
      <c r="C217" s="375"/>
      <c r="D217" s="376"/>
      <c r="E217" s="376"/>
      <c r="F217" s="376"/>
      <c r="G217" s="376"/>
      <c r="H217" s="376"/>
      <c r="I217" s="360"/>
      <c r="J217" s="360"/>
      <c r="K217" s="360"/>
      <c r="L217" s="360"/>
      <c r="M217" s="360"/>
      <c r="N217" s="360"/>
      <c r="O217" s="360"/>
      <c r="P217" s="360"/>
      <c r="Q217" s="377"/>
      <c r="R217" s="377"/>
      <c r="S217" s="377"/>
      <c r="T217" s="377"/>
      <c r="U217" s="377"/>
      <c r="V217" s="377"/>
      <c r="W217" s="377"/>
      <c r="X217" s="377"/>
      <c r="Y217" s="377"/>
      <c r="Z217" s="377"/>
      <c r="AA217" s="360"/>
      <c r="AB217" s="360"/>
      <c r="AC217" s="360"/>
      <c r="AD217" s="360"/>
      <c r="AE217" s="377"/>
      <c r="AF217" s="377"/>
      <c r="AG217" s="377"/>
      <c r="AH217" s="377"/>
      <c r="AI217" s="360"/>
      <c r="AJ217" s="360"/>
      <c r="AK217" s="360"/>
      <c r="AL217" s="360"/>
      <c r="AM217" s="360"/>
      <c r="AN217" s="360"/>
      <c r="AO217" s="361"/>
      <c r="AP217" s="361"/>
      <c r="AQ217" s="361"/>
      <c r="AR217" s="362"/>
      <c r="AS217" s="362"/>
      <c r="AT217" s="362"/>
      <c r="AU217" s="363"/>
      <c r="AV217" s="363"/>
      <c r="AW217" s="363"/>
      <c r="AX217" s="364"/>
      <c r="AY217" s="364"/>
      <c r="AZ217" s="45"/>
      <c r="BA217" s="46"/>
      <c r="BB217" s="45"/>
      <c r="BC217" s="46"/>
      <c r="BD217" s="45"/>
      <c r="BE217" s="46"/>
      <c r="BF217" s="45"/>
      <c r="BG217" s="46"/>
      <c r="BH217" s="45"/>
      <c r="BI217" s="43"/>
      <c r="BJ217" s="44"/>
      <c r="BK217" s="43"/>
      <c r="BL217" s="44"/>
      <c r="BM217" s="43"/>
      <c r="BN217" s="44"/>
      <c r="BO217" s="43"/>
      <c r="BP217" s="44"/>
      <c r="BQ217" s="43"/>
      <c r="BR217" s="359"/>
      <c r="BS217" s="359"/>
      <c r="BT217" s="359"/>
      <c r="BU217" s="359"/>
      <c r="BV217" s="359"/>
      <c r="BW217" s="359"/>
      <c r="BX217" s="359"/>
      <c r="BY217" s="359"/>
      <c r="BZ217" s="359"/>
      <c r="CA217" s="359"/>
      <c r="CB217" s="359"/>
      <c r="CC217" s="359"/>
      <c r="CD217" s="359"/>
      <c r="CE217" s="359"/>
    </row>
    <row r="218" spans="1:83" ht="35.1" customHeight="1" x14ac:dyDescent="0.25">
      <c r="A218" s="27">
        <f t="shared" si="10"/>
        <v>207</v>
      </c>
      <c r="B218" s="375"/>
      <c r="C218" s="375"/>
      <c r="D218" s="376"/>
      <c r="E218" s="376"/>
      <c r="F218" s="376"/>
      <c r="G218" s="376"/>
      <c r="H218" s="376"/>
      <c r="I218" s="360"/>
      <c r="J218" s="360"/>
      <c r="K218" s="360"/>
      <c r="L218" s="360"/>
      <c r="M218" s="360"/>
      <c r="N218" s="360"/>
      <c r="O218" s="360"/>
      <c r="P218" s="360"/>
      <c r="Q218" s="377"/>
      <c r="R218" s="377"/>
      <c r="S218" s="377"/>
      <c r="T218" s="377"/>
      <c r="U218" s="377"/>
      <c r="V218" s="377"/>
      <c r="W218" s="377"/>
      <c r="X218" s="377"/>
      <c r="Y218" s="377"/>
      <c r="Z218" s="377"/>
      <c r="AA218" s="360"/>
      <c r="AB218" s="360"/>
      <c r="AC218" s="360"/>
      <c r="AD218" s="360"/>
      <c r="AE218" s="377"/>
      <c r="AF218" s="377"/>
      <c r="AG218" s="377"/>
      <c r="AH218" s="377"/>
      <c r="AI218" s="360"/>
      <c r="AJ218" s="360"/>
      <c r="AK218" s="360"/>
      <c r="AL218" s="360"/>
      <c r="AM218" s="360"/>
      <c r="AN218" s="360"/>
      <c r="AO218" s="361"/>
      <c r="AP218" s="361"/>
      <c r="AQ218" s="361"/>
      <c r="AR218" s="362"/>
      <c r="AS218" s="362"/>
      <c r="AT218" s="362"/>
      <c r="AU218" s="363"/>
      <c r="AV218" s="363"/>
      <c r="AW218" s="363"/>
      <c r="AX218" s="364"/>
      <c r="AY218" s="364"/>
      <c r="AZ218" s="45"/>
      <c r="BA218" s="46"/>
      <c r="BB218" s="45"/>
      <c r="BC218" s="46"/>
      <c r="BD218" s="45"/>
      <c r="BE218" s="46"/>
      <c r="BF218" s="45"/>
      <c r="BG218" s="46"/>
      <c r="BH218" s="45"/>
      <c r="BI218" s="43"/>
      <c r="BJ218" s="44"/>
      <c r="BK218" s="43"/>
      <c r="BL218" s="44"/>
      <c r="BM218" s="43"/>
      <c r="BN218" s="44"/>
      <c r="BO218" s="43"/>
      <c r="BP218" s="44"/>
      <c r="BQ218" s="43"/>
      <c r="BR218" s="359"/>
      <c r="BS218" s="359"/>
      <c r="BT218" s="359"/>
      <c r="BU218" s="359"/>
      <c r="BV218" s="359"/>
      <c r="BW218" s="359"/>
      <c r="BX218" s="359"/>
      <c r="BY218" s="359"/>
      <c r="BZ218" s="359"/>
      <c r="CA218" s="359"/>
      <c r="CB218" s="359"/>
      <c r="CC218" s="359"/>
      <c r="CD218" s="359"/>
      <c r="CE218" s="359"/>
    </row>
    <row r="219" spans="1:83" ht="35.1" customHeight="1" x14ac:dyDescent="0.25">
      <c r="A219" s="27">
        <f t="shared" si="10"/>
        <v>208</v>
      </c>
      <c r="B219" s="375"/>
      <c r="C219" s="375"/>
      <c r="D219" s="376"/>
      <c r="E219" s="376"/>
      <c r="F219" s="376"/>
      <c r="G219" s="376"/>
      <c r="H219" s="376"/>
      <c r="I219" s="360"/>
      <c r="J219" s="360"/>
      <c r="K219" s="360"/>
      <c r="L219" s="360"/>
      <c r="M219" s="360"/>
      <c r="N219" s="360"/>
      <c r="O219" s="360"/>
      <c r="P219" s="360"/>
      <c r="Q219" s="377"/>
      <c r="R219" s="377"/>
      <c r="S219" s="377"/>
      <c r="T219" s="377"/>
      <c r="U219" s="377"/>
      <c r="V219" s="377"/>
      <c r="W219" s="377"/>
      <c r="X219" s="377"/>
      <c r="Y219" s="377"/>
      <c r="Z219" s="377"/>
      <c r="AA219" s="360"/>
      <c r="AB219" s="360"/>
      <c r="AC219" s="360"/>
      <c r="AD219" s="360"/>
      <c r="AE219" s="377"/>
      <c r="AF219" s="377"/>
      <c r="AG219" s="377"/>
      <c r="AH219" s="377"/>
      <c r="AI219" s="360"/>
      <c r="AJ219" s="360"/>
      <c r="AK219" s="360"/>
      <c r="AL219" s="360"/>
      <c r="AM219" s="360"/>
      <c r="AN219" s="360"/>
      <c r="AO219" s="361"/>
      <c r="AP219" s="361"/>
      <c r="AQ219" s="361"/>
      <c r="AR219" s="362"/>
      <c r="AS219" s="362"/>
      <c r="AT219" s="362"/>
      <c r="AU219" s="363"/>
      <c r="AV219" s="363"/>
      <c r="AW219" s="363"/>
      <c r="AX219" s="364"/>
      <c r="AY219" s="364"/>
      <c r="AZ219" s="45"/>
      <c r="BA219" s="46"/>
      <c r="BB219" s="45"/>
      <c r="BC219" s="46"/>
      <c r="BD219" s="45"/>
      <c r="BE219" s="46"/>
      <c r="BF219" s="45"/>
      <c r="BG219" s="46"/>
      <c r="BH219" s="45"/>
      <c r="BI219" s="43"/>
      <c r="BJ219" s="44"/>
      <c r="BK219" s="43"/>
      <c r="BL219" s="44"/>
      <c r="BM219" s="43"/>
      <c r="BN219" s="44"/>
      <c r="BO219" s="43"/>
      <c r="BP219" s="44"/>
      <c r="BQ219" s="43"/>
      <c r="BR219" s="359"/>
      <c r="BS219" s="359"/>
      <c r="BT219" s="359"/>
      <c r="BU219" s="359"/>
      <c r="BV219" s="359"/>
      <c r="BW219" s="359"/>
      <c r="BX219" s="359"/>
      <c r="BY219" s="359"/>
      <c r="BZ219" s="359"/>
      <c r="CA219" s="359"/>
      <c r="CB219" s="359"/>
      <c r="CC219" s="359"/>
      <c r="CD219" s="359"/>
      <c r="CE219" s="359"/>
    </row>
    <row r="220" spans="1:83" ht="35.1" customHeight="1" x14ac:dyDescent="0.25">
      <c r="A220" s="27">
        <f t="shared" si="10"/>
        <v>209</v>
      </c>
      <c r="B220" s="375"/>
      <c r="C220" s="375"/>
      <c r="D220" s="376"/>
      <c r="E220" s="376"/>
      <c r="F220" s="376"/>
      <c r="G220" s="376"/>
      <c r="H220" s="376"/>
      <c r="I220" s="360"/>
      <c r="J220" s="360"/>
      <c r="K220" s="360"/>
      <c r="L220" s="360"/>
      <c r="M220" s="360"/>
      <c r="N220" s="360"/>
      <c r="O220" s="360"/>
      <c r="P220" s="360"/>
      <c r="Q220" s="377"/>
      <c r="R220" s="377"/>
      <c r="S220" s="377"/>
      <c r="T220" s="377"/>
      <c r="U220" s="377"/>
      <c r="V220" s="377"/>
      <c r="W220" s="377"/>
      <c r="X220" s="377"/>
      <c r="Y220" s="377"/>
      <c r="Z220" s="377"/>
      <c r="AA220" s="360"/>
      <c r="AB220" s="360"/>
      <c r="AC220" s="360"/>
      <c r="AD220" s="360"/>
      <c r="AE220" s="377"/>
      <c r="AF220" s="377"/>
      <c r="AG220" s="377"/>
      <c r="AH220" s="377"/>
      <c r="AI220" s="360"/>
      <c r="AJ220" s="360"/>
      <c r="AK220" s="360"/>
      <c r="AL220" s="360"/>
      <c r="AM220" s="360"/>
      <c r="AN220" s="360"/>
      <c r="AO220" s="361"/>
      <c r="AP220" s="361"/>
      <c r="AQ220" s="361"/>
      <c r="AR220" s="362"/>
      <c r="AS220" s="362"/>
      <c r="AT220" s="362"/>
      <c r="AU220" s="363"/>
      <c r="AV220" s="363"/>
      <c r="AW220" s="363"/>
      <c r="AX220" s="364"/>
      <c r="AY220" s="364"/>
      <c r="AZ220" s="45"/>
      <c r="BA220" s="46"/>
      <c r="BB220" s="45"/>
      <c r="BC220" s="46"/>
      <c r="BD220" s="45"/>
      <c r="BE220" s="46"/>
      <c r="BF220" s="45"/>
      <c r="BG220" s="46"/>
      <c r="BH220" s="45"/>
      <c r="BI220" s="43"/>
      <c r="BJ220" s="44"/>
      <c r="BK220" s="43"/>
      <c r="BL220" s="44"/>
      <c r="BM220" s="43"/>
      <c r="BN220" s="44"/>
      <c r="BO220" s="43"/>
      <c r="BP220" s="44"/>
      <c r="BQ220" s="43"/>
      <c r="BR220" s="359"/>
      <c r="BS220" s="359"/>
      <c r="BT220" s="359"/>
      <c r="BU220" s="359"/>
      <c r="BV220" s="359"/>
      <c r="BW220" s="359"/>
      <c r="BX220" s="359"/>
      <c r="BY220" s="359"/>
      <c r="BZ220" s="359"/>
      <c r="CA220" s="359"/>
      <c r="CB220" s="359"/>
      <c r="CC220" s="359"/>
      <c r="CD220" s="359"/>
      <c r="CE220" s="359"/>
    </row>
    <row r="221" spans="1:83" ht="35.1" customHeight="1" x14ac:dyDescent="0.25">
      <c r="A221" s="27">
        <f t="shared" si="10"/>
        <v>210</v>
      </c>
      <c r="B221" s="375"/>
      <c r="C221" s="375"/>
      <c r="D221" s="376"/>
      <c r="E221" s="376"/>
      <c r="F221" s="376"/>
      <c r="G221" s="376"/>
      <c r="H221" s="376"/>
      <c r="I221" s="360"/>
      <c r="J221" s="360"/>
      <c r="K221" s="360"/>
      <c r="L221" s="360"/>
      <c r="M221" s="360"/>
      <c r="N221" s="360"/>
      <c r="O221" s="360"/>
      <c r="P221" s="360"/>
      <c r="Q221" s="377"/>
      <c r="R221" s="377"/>
      <c r="S221" s="377"/>
      <c r="T221" s="377"/>
      <c r="U221" s="377"/>
      <c r="V221" s="377"/>
      <c r="W221" s="377"/>
      <c r="X221" s="377"/>
      <c r="Y221" s="377"/>
      <c r="Z221" s="377"/>
      <c r="AA221" s="360"/>
      <c r="AB221" s="360"/>
      <c r="AC221" s="360"/>
      <c r="AD221" s="360"/>
      <c r="AE221" s="377"/>
      <c r="AF221" s="377"/>
      <c r="AG221" s="377"/>
      <c r="AH221" s="377"/>
      <c r="AI221" s="360"/>
      <c r="AJ221" s="360"/>
      <c r="AK221" s="360"/>
      <c r="AL221" s="360"/>
      <c r="AM221" s="360"/>
      <c r="AN221" s="360"/>
      <c r="AO221" s="361"/>
      <c r="AP221" s="361"/>
      <c r="AQ221" s="361"/>
      <c r="AR221" s="362"/>
      <c r="AS221" s="362"/>
      <c r="AT221" s="362"/>
      <c r="AU221" s="363"/>
      <c r="AV221" s="363"/>
      <c r="AW221" s="363"/>
      <c r="AX221" s="364"/>
      <c r="AY221" s="364"/>
      <c r="AZ221" s="45"/>
      <c r="BA221" s="46"/>
      <c r="BB221" s="45"/>
      <c r="BC221" s="46"/>
      <c r="BD221" s="45"/>
      <c r="BE221" s="46"/>
      <c r="BF221" s="45"/>
      <c r="BG221" s="46"/>
      <c r="BH221" s="45"/>
      <c r="BI221" s="43"/>
      <c r="BJ221" s="44"/>
      <c r="BK221" s="43"/>
      <c r="BL221" s="44"/>
      <c r="BM221" s="43"/>
      <c r="BN221" s="44"/>
      <c r="BO221" s="43"/>
      <c r="BP221" s="44"/>
      <c r="BQ221" s="43"/>
      <c r="BR221" s="359"/>
      <c r="BS221" s="359"/>
      <c r="BT221" s="359"/>
      <c r="BU221" s="359"/>
      <c r="BV221" s="359"/>
      <c r="BW221" s="359"/>
      <c r="BX221" s="359"/>
      <c r="BY221" s="359"/>
      <c r="BZ221" s="359"/>
      <c r="CA221" s="359"/>
      <c r="CB221" s="359"/>
      <c r="CC221" s="359"/>
      <c r="CD221" s="359"/>
      <c r="CE221" s="359"/>
    </row>
    <row r="222" spans="1:83" ht="35.1" customHeight="1" x14ac:dyDescent="0.25">
      <c r="A222" s="27">
        <f>ROW(A211)</f>
        <v>211</v>
      </c>
      <c r="B222" s="375"/>
      <c r="C222" s="375"/>
      <c r="D222" s="376"/>
      <c r="E222" s="376"/>
      <c r="F222" s="376"/>
      <c r="G222" s="376"/>
      <c r="H222" s="376"/>
      <c r="I222" s="360"/>
      <c r="J222" s="360"/>
      <c r="K222" s="360"/>
      <c r="L222" s="360"/>
      <c r="M222" s="360"/>
      <c r="N222" s="360"/>
      <c r="O222" s="360"/>
      <c r="P222" s="360"/>
      <c r="Q222" s="377"/>
      <c r="R222" s="377"/>
      <c r="S222" s="377"/>
      <c r="T222" s="377"/>
      <c r="U222" s="377"/>
      <c r="V222" s="377"/>
      <c r="W222" s="377"/>
      <c r="X222" s="377"/>
      <c r="Y222" s="377"/>
      <c r="Z222" s="377"/>
      <c r="AA222" s="360"/>
      <c r="AB222" s="360"/>
      <c r="AC222" s="360"/>
      <c r="AD222" s="360"/>
      <c r="AE222" s="377"/>
      <c r="AF222" s="377"/>
      <c r="AG222" s="377"/>
      <c r="AH222" s="377"/>
      <c r="AI222" s="360"/>
      <c r="AJ222" s="360"/>
      <c r="AK222" s="360"/>
      <c r="AL222" s="360"/>
      <c r="AM222" s="360"/>
      <c r="AN222" s="360"/>
      <c r="AO222" s="361"/>
      <c r="AP222" s="361"/>
      <c r="AQ222" s="361"/>
      <c r="AR222" s="362"/>
      <c r="AS222" s="362"/>
      <c r="AT222" s="362"/>
      <c r="AU222" s="363"/>
      <c r="AV222" s="363"/>
      <c r="AW222" s="363"/>
      <c r="AX222" s="364"/>
      <c r="AY222" s="364"/>
      <c r="AZ222" s="45"/>
      <c r="BA222" s="46"/>
      <c r="BB222" s="45"/>
      <c r="BC222" s="46"/>
      <c r="BD222" s="45"/>
      <c r="BE222" s="46"/>
      <c r="BF222" s="45"/>
      <c r="BG222" s="46"/>
      <c r="BH222" s="45"/>
      <c r="BI222" s="43"/>
      <c r="BJ222" s="44"/>
      <c r="BK222" s="43"/>
      <c r="BL222" s="44"/>
      <c r="BM222" s="43"/>
      <c r="BN222" s="44"/>
      <c r="BO222" s="43"/>
      <c r="BP222" s="44"/>
      <c r="BQ222" s="43"/>
      <c r="BR222" s="359"/>
      <c r="BS222" s="359"/>
      <c r="BT222" s="359"/>
      <c r="BU222" s="359"/>
      <c r="BV222" s="359"/>
      <c r="BW222" s="359"/>
      <c r="BX222" s="359"/>
      <c r="BY222" s="359"/>
      <c r="BZ222" s="359"/>
      <c r="CA222" s="359"/>
      <c r="CB222" s="359"/>
      <c r="CC222" s="359"/>
      <c r="CD222" s="359"/>
      <c r="CE222" s="359"/>
    </row>
    <row r="223" spans="1:83" ht="35.1" customHeight="1" x14ac:dyDescent="0.25">
      <c r="A223" s="27">
        <f t="shared" si="10"/>
        <v>212</v>
      </c>
      <c r="B223" s="375"/>
      <c r="C223" s="375"/>
      <c r="D223" s="376"/>
      <c r="E223" s="376"/>
      <c r="F223" s="376"/>
      <c r="G223" s="376"/>
      <c r="H223" s="376"/>
      <c r="I223" s="360"/>
      <c r="J223" s="360"/>
      <c r="K223" s="360"/>
      <c r="L223" s="360"/>
      <c r="M223" s="360"/>
      <c r="N223" s="360"/>
      <c r="O223" s="360"/>
      <c r="P223" s="360"/>
      <c r="Q223" s="377"/>
      <c r="R223" s="377"/>
      <c r="S223" s="377"/>
      <c r="T223" s="377"/>
      <c r="U223" s="377"/>
      <c r="V223" s="377"/>
      <c r="W223" s="377"/>
      <c r="X223" s="377"/>
      <c r="Y223" s="377"/>
      <c r="Z223" s="377"/>
      <c r="AA223" s="360"/>
      <c r="AB223" s="360"/>
      <c r="AC223" s="360"/>
      <c r="AD223" s="360"/>
      <c r="AE223" s="377"/>
      <c r="AF223" s="377"/>
      <c r="AG223" s="377"/>
      <c r="AH223" s="377"/>
      <c r="AI223" s="360"/>
      <c r="AJ223" s="360"/>
      <c r="AK223" s="360"/>
      <c r="AL223" s="360"/>
      <c r="AM223" s="360"/>
      <c r="AN223" s="360"/>
      <c r="AO223" s="361"/>
      <c r="AP223" s="361"/>
      <c r="AQ223" s="361"/>
      <c r="AR223" s="362"/>
      <c r="AS223" s="362"/>
      <c r="AT223" s="362"/>
      <c r="AU223" s="363"/>
      <c r="AV223" s="363"/>
      <c r="AW223" s="363"/>
      <c r="AX223" s="364"/>
      <c r="AY223" s="364"/>
      <c r="AZ223" s="45"/>
      <c r="BA223" s="46"/>
      <c r="BB223" s="45"/>
      <c r="BC223" s="46"/>
      <c r="BD223" s="45"/>
      <c r="BE223" s="46"/>
      <c r="BF223" s="45"/>
      <c r="BG223" s="46"/>
      <c r="BH223" s="45"/>
      <c r="BI223" s="43"/>
      <c r="BJ223" s="44"/>
      <c r="BK223" s="43"/>
      <c r="BL223" s="44"/>
      <c r="BM223" s="43"/>
      <c r="BN223" s="44"/>
      <c r="BO223" s="43"/>
      <c r="BP223" s="44"/>
      <c r="BQ223" s="43"/>
      <c r="BR223" s="359"/>
      <c r="BS223" s="359"/>
      <c r="BT223" s="359"/>
      <c r="BU223" s="359"/>
      <c r="BV223" s="359"/>
      <c r="BW223" s="359"/>
      <c r="BX223" s="359"/>
      <c r="BY223" s="359"/>
      <c r="BZ223" s="359"/>
      <c r="CA223" s="359"/>
      <c r="CB223" s="359"/>
      <c r="CC223" s="359"/>
      <c r="CD223" s="359"/>
      <c r="CE223" s="359"/>
    </row>
    <row r="224" spans="1:83" ht="35.1" customHeight="1" x14ac:dyDescent="0.25">
      <c r="A224" s="27">
        <f t="shared" si="10"/>
        <v>213</v>
      </c>
      <c r="B224" s="375"/>
      <c r="C224" s="375"/>
      <c r="D224" s="376"/>
      <c r="E224" s="376"/>
      <c r="F224" s="376"/>
      <c r="G224" s="376"/>
      <c r="H224" s="376"/>
      <c r="I224" s="360"/>
      <c r="J224" s="360"/>
      <c r="K224" s="360"/>
      <c r="L224" s="360"/>
      <c r="M224" s="360"/>
      <c r="N224" s="360"/>
      <c r="O224" s="360"/>
      <c r="P224" s="360"/>
      <c r="Q224" s="377"/>
      <c r="R224" s="377"/>
      <c r="S224" s="377"/>
      <c r="T224" s="377"/>
      <c r="U224" s="377"/>
      <c r="V224" s="377"/>
      <c r="W224" s="377"/>
      <c r="X224" s="377"/>
      <c r="Y224" s="377"/>
      <c r="Z224" s="377"/>
      <c r="AA224" s="360"/>
      <c r="AB224" s="360"/>
      <c r="AC224" s="360"/>
      <c r="AD224" s="360"/>
      <c r="AE224" s="377"/>
      <c r="AF224" s="377"/>
      <c r="AG224" s="377"/>
      <c r="AH224" s="377"/>
      <c r="AI224" s="360"/>
      <c r="AJ224" s="360"/>
      <c r="AK224" s="360"/>
      <c r="AL224" s="360"/>
      <c r="AM224" s="360"/>
      <c r="AN224" s="360"/>
      <c r="AO224" s="361"/>
      <c r="AP224" s="361"/>
      <c r="AQ224" s="361"/>
      <c r="AR224" s="362"/>
      <c r="AS224" s="362"/>
      <c r="AT224" s="362"/>
      <c r="AU224" s="363"/>
      <c r="AV224" s="363"/>
      <c r="AW224" s="363"/>
      <c r="AX224" s="364"/>
      <c r="AY224" s="364"/>
      <c r="AZ224" s="45"/>
      <c r="BA224" s="46"/>
      <c r="BB224" s="45"/>
      <c r="BC224" s="46"/>
      <c r="BD224" s="45"/>
      <c r="BE224" s="46"/>
      <c r="BF224" s="45"/>
      <c r="BG224" s="46"/>
      <c r="BH224" s="45"/>
      <c r="BI224" s="43"/>
      <c r="BJ224" s="44"/>
      <c r="BK224" s="43"/>
      <c r="BL224" s="44"/>
      <c r="BM224" s="43"/>
      <c r="BN224" s="44"/>
      <c r="BO224" s="43"/>
      <c r="BP224" s="44"/>
      <c r="BQ224" s="43"/>
      <c r="BR224" s="359"/>
      <c r="BS224" s="359"/>
      <c r="BT224" s="359"/>
      <c r="BU224" s="359"/>
      <c r="BV224" s="359"/>
      <c r="BW224" s="359"/>
      <c r="BX224" s="359"/>
      <c r="BY224" s="359"/>
      <c r="BZ224" s="359"/>
      <c r="CA224" s="359"/>
      <c r="CB224" s="359"/>
      <c r="CC224" s="359"/>
      <c r="CD224" s="359"/>
      <c r="CE224" s="359"/>
    </row>
    <row r="225" spans="1:83" ht="35.1" customHeight="1" x14ac:dyDescent="0.25">
      <c r="A225" s="27">
        <f t="shared" si="10"/>
        <v>214</v>
      </c>
      <c r="B225" s="375"/>
      <c r="C225" s="375"/>
      <c r="D225" s="376"/>
      <c r="E225" s="376"/>
      <c r="F225" s="376"/>
      <c r="G225" s="376"/>
      <c r="H225" s="376"/>
      <c r="I225" s="360"/>
      <c r="J225" s="360"/>
      <c r="K225" s="360"/>
      <c r="L225" s="360"/>
      <c r="M225" s="360"/>
      <c r="N225" s="360"/>
      <c r="O225" s="360"/>
      <c r="P225" s="360"/>
      <c r="Q225" s="377"/>
      <c r="R225" s="377"/>
      <c r="S225" s="377"/>
      <c r="T225" s="377"/>
      <c r="U225" s="377"/>
      <c r="V225" s="377"/>
      <c r="W225" s="377"/>
      <c r="X225" s="377"/>
      <c r="Y225" s="377"/>
      <c r="Z225" s="377"/>
      <c r="AA225" s="360"/>
      <c r="AB225" s="360"/>
      <c r="AC225" s="360"/>
      <c r="AD225" s="360"/>
      <c r="AE225" s="377"/>
      <c r="AF225" s="377"/>
      <c r="AG225" s="377"/>
      <c r="AH225" s="377"/>
      <c r="AI225" s="360"/>
      <c r="AJ225" s="360"/>
      <c r="AK225" s="360"/>
      <c r="AL225" s="360"/>
      <c r="AM225" s="360"/>
      <c r="AN225" s="360"/>
      <c r="AO225" s="361"/>
      <c r="AP225" s="361"/>
      <c r="AQ225" s="361"/>
      <c r="AR225" s="362"/>
      <c r="AS225" s="362"/>
      <c r="AT225" s="362"/>
      <c r="AU225" s="363"/>
      <c r="AV225" s="363"/>
      <c r="AW225" s="363"/>
      <c r="AX225" s="364"/>
      <c r="AY225" s="364"/>
      <c r="AZ225" s="45"/>
      <c r="BA225" s="46"/>
      <c r="BB225" s="45"/>
      <c r="BC225" s="46"/>
      <c r="BD225" s="45"/>
      <c r="BE225" s="46"/>
      <c r="BF225" s="45"/>
      <c r="BG225" s="46"/>
      <c r="BH225" s="45"/>
      <c r="BI225" s="43"/>
      <c r="BJ225" s="44"/>
      <c r="BK225" s="43"/>
      <c r="BL225" s="44"/>
      <c r="BM225" s="43"/>
      <c r="BN225" s="44"/>
      <c r="BO225" s="43"/>
      <c r="BP225" s="44"/>
      <c r="BQ225" s="43"/>
      <c r="BR225" s="359"/>
      <c r="BS225" s="359"/>
      <c r="BT225" s="359"/>
      <c r="BU225" s="359"/>
      <c r="BV225" s="359"/>
      <c r="BW225" s="359"/>
      <c r="BX225" s="359"/>
      <c r="BY225" s="359"/>
      <c r="BZ225" s="359"/>
      <c r="CA225" s="359"/>
      <c r="CB225" s="359"/>
      <c r="CC225" s="359"/>
      <c r="CD225" s="359"/>
      <c r="CE225" s="359"/>
    </row>
    <row r="226" spans="1:83" ht="35.1" customHeight="1" x14ac:dyDescent="0.25">
      <c r="A226" s="27">
        <f t="shared" si="10"/>
        <v>215</v>
      </c>
      <c r="B226" s="375"/>
      <c r="C226" s="375"/>
      <c r="D226" s="376"/>
      <c r="E226" s="376"/>
      <c r="F226" s="376"/>
      <c r="G226" s="376"/>
      <c r="H226" s="376"/>
      <c r="I226" s="360"/>
      <c r="J226" s="360"/>
      <c r="K226" s="360"/>
      <c r="L226" s="360"/>
      <c r="M226" s="360"/>
      <c r="N226" s="360"/>
      <c r="O226" s="360"/>
      <c r="P226" s="360"/>
      <c r="Q226" s="377"/>
      <c r="R226" s="377"/>
      <c r="S226" s="377"/>
      <c r="T226" s="377"/>
      <c r="U226" s="377"/>
      <c r="V226" s="377"/>
      <c r="W226" s="377"/>
      <c r="X226" s="377"/>
      <c r="Y226" s="377"/>
      <c r="Z226" s="377"/>
      <c r="AA226" s="360"/>
      <c r="AB226" s="360"/>
      <c r="AC226" s="360"/>
      <c r="AD226" s="360"/>
      <c r="AE226" s="377"/>
      <c r="AF226" s="377"/>
      <c r="AG226" s="377"/>
      <c r="AH226" s="377"/>
      <c r="AI226" s="360"/>
      <c r="AJ226" s="360"/>
      <c r="AK226" s="360"/>
      <c r="AL226" s="360"/>
      <c r="AM226" s="360"/>
      <c r="AN226" s="360"/>
      <c r="AO226" s="361"/>
      <c r="AP226" s="361"/>
      <c r="AQ226" s="361"/>
      <c r="AR226" s="362"/>
      <c r="AS226" s="362"/>
      <c r="AT226" s="362"/>
      <c r="AU226" s="363"/>
      <c r="AV226" s="363"/>
      <c r="AW226" s="363"/>
      <c r="AX226" s="364"/>
      <c r="AY226" s="364"/>
      <c r="AZ226" s="45"/>
      <c r="BA226" s="46"/>
      <c r="BB226" s="45"/>
      <c r="BC226" s="46"/>
      <c r="BD226" s="45"/>
      <c r="BE226" s="46"/>
      <c r="BF226" s="45"/>
      <c r="BG226" s="46"/>
      <c r="BH226" s="45"/>
      <c r="BI226" s="43"/>
      <c r="BJ226" s="44"/>
      <c r="BK226" s="43"/>
      <c r="BL226" s="44"/>
      <c r="BM226" s="43"/>
      <c r="BN226" s="44"/>
      <c r="BO226" s="43"/>
      <c r="BP226" s="44"/>
      <c r="BQ226" s="43"/>
      <c r="BR226" s="359"/>
      <c r="BS226" s="359"/>
      <c r="BT226" s="359"/>
      <c r="BU226" s="359"/>
      <c r="BV226" s="359"/>
      <c r="BW226" s="359"/>
      <c r="BX226" s="359"/>
      <c r="BY226" s="359"/>
      <c r="BZ226" s="359"/>
      <c r="CA226" s="359"/>
      <c r="CB226" s="359"/>
      <c r="CC226" s="359"/>
      <c r="CD226" s="359"/>
      <c r="CE226" s="359"/>
    </row>
    <row r="227" spans="1:83" ht="35.1" customHeight="1" x14ac:dyDescent="0.25">
      <c r="A227" s="27">
        <f t="shared" si="10"/>
        <v>216</v>
      </c>
      <c r="B227" s="375"/>
      <c r="C227" s="375"/>
      <c r="D227" s="376"/>
      <c r="E227" s="376"/>
      <c r="F227" s="376"/>
      <c r="G227" s="376"/>
      <c r="H227" s="376"/>
      <c r="I227" s="360"/>
      <c r="J227" s="360"/>
      <c r="K227" s="360"/>
      <c r="L227" s="360"/>
      <c r="M227" s="360"/>
      <c r="N227" s="360"/>
      <c r="O227" s="360"/>
      <c r="P227" s="360"/>
      <c r="Q227" s="377"/>
      <c r="R227" s="377"/>
      <c r="S227" s="377"/>
      <c r="T227" s="377"/>
      <c r="U227" s="377"/>
      <c r="V227" s="377"/>
      <c r="W227" s="377"/>
      <c r="X227" s="377"/>
      <c r="Y227" s="377"/>
      <c r="Z227" s="377"/>
      <c r="AA227" s="360"/>
      <c r="AB227" s="360"/>
      <c r="AC227" s="360"/>
      <c r="AD227" s="360"/>
      <c r="AE227" s="377"/>
      <c r="AF227" s="377"/>
      <c r="AG227" s="377"/>
      <c r="AH227" s="377"/>
      <c r="AI227" s="360"/>
      <c r="AJ227" s="360"/>
      <c r="AK227" s="360"/>
      <c r="AL227" s="360"/>
      <c r="AM227" s="360"/>
      <c r="AN227" s="360"/>
      <c r="AO227" s="361"/>
      <c r="AP227" s="361"/>
      <c r="AQ227" s="361"/>
      <c r="AR227" s="362"/>
      <c r="AS227" s="362"/>
      <c r="AT227" s="362"/>
      <c r="AU227" s="363"/>
      <c r="AV227" s="363"/>
      <c r="AW227" s="363"/>
      <c r="AX227" s="364"/>
      <c r="AY227" s="364"/>
      <c r="AZ227" s="45"/>
      <c r="BA227" s="46"/>
      <c r="BB227" s="45"/>
      <c r="BC227" s="46"/>
      <c r="BD227" s="45"/>
      <c r="BE227" s="46"/>
      <c r="BF227" s="45"/>
      <c r="BG227" s="46"/>
      <c r="BH227" s="45"/>
      <c r="BI227" s="43"/>
      <c r="BJ227" s="44"/>
      <c r="BK227" s="43"/>
      <c r="BL227" s="44"/>
      <c r="BM227" s="43"/>
      <c r="BN227" s="44"/>
      <c r="BO227" s="43"/>
      <c r="BP227" s="44"/>
      <c r="BQ227" s="43"/>
      <c r="BR227" s="359"/>
      <c r="BS227" s="359"/>
      <c r="BT227" s="359"/>
      <c r="BU227" s="359"/>
      <c r="BV227" s="359"/>
      <c r="BW227" s="359"/>
      <c r="BX227" s="359"/>
      <c r="BY227" s="359"/>
      <c r="BZ227" s="359"/>
      <c r="CA227" s="359"/>
      <c r="CB227" s="359"/>
      <c r="CC227" s="359"/>
      <c r="CD227" s="359"/>
      <c r="CE227" s="359"/>
    </row>
    <row r="228" spans="1:83" ht="35.1" customHeight="1" x14ac:dyDescent="0.25">
      <c r="A228" s="27">
        <f t="shared" si="10"/>
        <v>217</v>
      </c>
      <c r="B228" s="375"/>
      <c r="C228" s="375"/>
      <c r="D228" s="376"/>
      <c r="E228" s="376"/>
      <c r="F228" s="376"/>
      <c r="G228" s="376"/>
      <c r="H228" s="376"/>
      <c r="I228" s="360"/>
      <c r="J228" s="360"/>
      <c r="K228" s="360"/>
      <c r="L228" s="360"/>
      <c r="M228" s="360"/>
      <c r="N228" s="360"/>
      <c r="O228" s="360"/>
      <c r="P228" s="360"/>
      <c r="Q228" s="377"/>
      <c r="R228" s="377"/>
      <c r="S228" s="377"/>
      <c r="T228" s="377"/>
      <c r="U228" s="377"/>
      <c r="V228" s="377"/>
      <c r="W228" s="377"/>
      <c r="X228" s="377"/>
      <c r="Y228" s="377"/>
      <c r="Z228" s="377"/>
      <c r="AA228" s="360"/>
      <c r="AB228" s="360"/>
      <c r="AC228" s="360"/>
      <c r="AD228" s="360"/>
      <c r="AE228" s="377"/>
      <c r="AF228" s="377"/>
      <c r="AG228" s="377"/>
      <c r="AH228" s="377"/>
      <c r="AI228" s="360"/>
      <c r="AJ228" s="360"/>
      <c r="AK228" s="360"/>
      <c r="AL228" s="360"/>
      <c r="AM228" s="360"/>
      <c r="AN228" s="360"/>
      <c r="AO228" s="361"/>
      <c r="AP228" s="361"/>
      <c r="AQ228" s="361"/>
      <c r="AR228" s="362"/>
      <c r="AS228" s="362"/>
      <c r="AT228" s="362"/>
      <c r="AU228" s="363"/>
      <c r="AV228" s="363"/>
      <c r="AW228" s="363"/>
      <c r="AX228" s="364"/>
      <c r="AY228" s="364"/>
      <c r="AZ228" s="45"/>
      <c r="BA228" s="46"/>
      <c r="BB228" s="45"/>
      <c r="BC228" s="46"/>
      <c r="BD228" s="45"/>
      <c r="BE228" s="46"/>
      <c r="BF228" s="45"/>
      <c r="BG228" s="46"/>
      <c r="BH228" s="45"/>
      <c r="BI228" s="43"/>
      <c r="BJ228" s="44"/>
      <c r="BK228" s="43"/>
      <c r="BL228" s="44"/>
      <c r="BM228" s="43"/>
      <c r="BN228" s="44"/>
      <c r="BO228" s="43"/>
      <c r="BP228" s="44"/>
      <c r="BQ228" s="43"/>
      <c r="BR228" s="359"/>
      <c r="BS228" s="359"/>
      <c r="BT228" s="359"/>
      <c r="BU228" s="359"/>
      <c r="BV228" s="359"/>
      <c r="BW228" s="359"/>
      <c r="BX228" s="359"/>
      <c r="BY228" s="359"/>
      <c r="BZ228" s="359"/>
      <c r="CA228" s="359"/>
      <c r="CB228" s="359"/>
      <c r="CC228" s="359"/>
      <c r="CD228" s="359"/>
      <c r="CE228" s="359"/>
    </row>
    <row r="229" spans="1:83" ht="35.1" customHeight="1" x14ac:dyDescent="0.25">
      <c r="A229" s="27">
        <f t="shared" si="10"/>
        <v>218</v>
      </c>
      <c r="B229" s="375"/>
      <c r="C229" s="375"/>
      <c r="D229" s="376"/>
      <c r="E229" s="376"/>
      <c r="F229" s="376"/>
      <c r="G229" s="376"/>
      <c r="H229" s="376"/>
      <c r="I229" s="360"/>
      <c r="J229" s="360"/>
      <c r="K229" s="360"/>
      <c r="L229" s="360"/>
      <c r="M229" s="360"/>
      <c r="N229" s="360"/>
      <c r="O229" s="360"/>
      <c r="P229" s="360"/>
      <c r="Q229" s="377"/>
      <c r="R229" s="377"/>
      <c r="S229" s="377"/>
      <c r="T229" s="377"/>
      <c r="U229" s="377"/>
      <c r="V229" s="377"/>
      <c r="W229" s="377"/>
      <c r="X229" s="377"/>
      <c r="Y229" s="377"/>
      <c r="Z229" s="377"/>
      <c r="AA229" s="360"/>
      <c r="AB229" s="360"/>
      <c r="AC229" s="360"/>
      <c r="AD229" s="360"/>
      <c r="AE229" s="377"/>
      <c r="AF229" s="377"/>
      <c r="AG229" s="377"/>
      <c r="AH229" s="377"/>
      <c r="AI229" s="360"/>
      <c r="AJ229" s="360"/>
      <c r="AK229" s="360"/>
      <c r="AL229" s="360"/>
      <c r="AM229" s="360"/>
      <c r="AN229" s="360"/>
      <c r="AO229" s="361"/>
      <c r="AP229" s="361"/>
      <c r="AQ229" s="361"/>
      <c r="AR229" s="362"/>
      <c r="AS229" s="362"/>
      <c r="AT229" s="362"/>
      <c r="AU229" s="363"/>
      <c r="AV229" s="363"/>
      <c r="AW229" s="363"/>
      <c r="AX229" s="364"/>
      <c r="AY229" s="364"/>
      <c r="AZ229" s="45"/>
      <c r="BA229" s="46"/>
      <c r="BB229" s="45"/>
      <c r="BC229" s="46"/>
      <c r="BD229" s="45"/>
      <c r="BE229" s="46"/>
      <c r="BF229" s="45"/>
      <c r="BG229" s="46"/>
      <c r="BH229" s="45"/>
      <c r="BI229" s="43"/>
      <c r="BJ229" s="44"/>
      <c r="BK229" s="43"/>
      <c r="BL229" s="44"/>
      <c r="BM229" s="43"/>
      <c r="BN229" s="44"/>
      <c r="BO229" s="43"/>
      <c r="BP229" s="44"/>
      <c r="BQ229" s="43"/>
      <c r="BR229" s="359"/>
      <c r="BS229" s="359"/>
      <c r="BT229" s="359"/>
      <c r="BU229" s="359"/>
      <c r="BV229" s="359"/>
      <c r="BW229" s="359"/>
      <c r="BX229" s="359"/>
      <c r="BY229" s="359"/>
      <c r="BZ229" s="359"/>
      <c r="CA229" s="359"/>
      <c r="CB229" s="359"/>
      <c r="CC229" s="359"/>
      <c r="CD229" s="359"/>
      <c r="CE229" s="359"/>
    </row>
    <row r="230" spans="1:83" ht="35.1" customHeight="1" x14ac:dyDescent="0.25">
      <c r="A230" s="27">
        <f t="shared" si="10"/>
        <v>219</v>
      </c>
      <c r="B230" s="375"/>
      <c r="C230" s="375"/>
      <c r="D230" s="376"/>
      <c r="E230" s="376"/>
      <c r="F230" s="376"/>
      <c r="G230" s="376"/>
      <c r="H230" s="376"/>
      <c r="I230" s="360"/>
      <c r="J230" s="360"/>
      <c r="K230" s="360"/>
      <c r="L230" s="360"/>
      <c r="M230" s="360"/>
      <c r="N230" s="360"/>
      <c r="O230" s="360"/>
      <c r="P230" s="360"/>
      <c r="Q230" s="377"/>
      <c r="R230" s="377"/>
      <c r="S230" s="377"/>
      <c r="T230" s="377"/>
      <c r="U230" s="377"/>
      <c r="V230" s="377"/>
      <c r="W230" s="377"/>
      <c r="X230" s="377"/>
      <c r="Y230" s="377"/>
      <c r="Z230" s="377"/>
      <c r="AA230" s="360"/>
      <c r="AB230" s="360"/>
      <c r="AC230" s="360"/>
      <c r="AD230" s="360"/>
      <c r="AE230" s="377"/>
      <c r="AF230" s="377"/>
      <c r="AG230" s="377"/>
      <c r="AH230" s="377"/>
      <c r="AI230" s="360"/>
      <c r="AJ230" s="360"/>
      <c r="AK230" s="360"/>
      <c r="AL230" s="360"/>
      <c r="AM230" s="360"/>
      <c r="AN230" s="360"/>
      <c r="AO230" s="361"/>
      <c r="AP230" s="361"/>
      <c r="AQ230" s="361"/>
      <c r="AR230" s="362"/>
      <c r="AS230" s="362"/>
      <c r="AT230" s="362"/>
      <c r="AU230" s="363"/>
      <c r="AV230" s="363"/>
      <c r="AW230" s="363"/>
      <c r="AX230" s="364"/>
      <c r="AY230" s="364"/>
      <c r="AZ230" s="45"/>
      <c r="BA230" s="46"/>
      <c r="BB230" s="45"/>
      <c r="BC230" s="46"/>
      <c r="BD230" s="45"/>
      <c r="BE230" s="46"/>
      <c r="BF230" s="45"/>
      <c r="BG230" s="46"/>
      <c r="BH230" s="45"/>
      <c r="BI230" s="43"/>
      <c r="BJ230" s="44"/>
      <c r="BK230" s="43"/>
      <c r="BL230" s="44"/>
      <c r="BM230" s="43"/>
      <c r="BN230" s="44"/>
      <c r="BO230" s="43"/>
      <c r="BP230" s="44"/>
      <c r="BQ230" s="43"/>
      <c r="BR230" s="359"/>
      <c r="BS230" s="359"/>
      <c r="BT230" s="359"/>
      <c r="BU230" s="359"/>
      <c r="BV230" s="359"/>
      <c r="BW230" s="359"/>
      <c r="BX230" s="359"/>
      <c r="BY230" s="359"/>
      <c r="BZ230" s="359"/>
      <c r="CA230" s="359"/>
      <c r="CB230" s="359"/>
      <c r="CC230" s="359"/>
      <c r="CD230" s="359"/>
      <c r="CE230" s="359"/>
    </row>
    <row r="231" spans="1:83" ht="35.1" customHeight="1" x14ac:dyDescent="0.25">
      <c r="A231" s="27">
        <f t="shared" si="10"/>
        <v>220</v>
      </c>
      <c r="B231" s="375"/>
      <c r="C231" s="375"/>
      <c r="D231" s="376"/>
      <c r="E231" s="376"/>
      <c r="F231" s="376"/>
      <c r="G231" s="376"/>
      <c r="H231" s="376"/>
      <c r="I231" s="360"/>
      <c r="J231" s="360"/>
      <c r="K231" s="360"/>
      <c r="L231" s="360"/>
      <c r="M231" s="360"/>
      <c r="N231" s="360"/>
      <c r="O231" s="360"/>
      <c r="P231" s="360"/>
      <c r="Q231" s="377"/>
      <c r="R231" s="377"/>
      <c r="S231" s="377"/>
      <c r="T231" s="377"/>
      <c r="U231" s="377"/>
      <c r="V231" s="377"/>
      <c r="W231" s="377"/>
      <c r="X231" s="377"/>
      <c r="Y231" s="377"/>
      <c r="Z231" s="377"/>
      <c r="AA231" s="360"/>
      <c r="AB231" s="360"/>
      <c r="AC231" s="360"/>
      <c r="AD231" s="360"/>
      <c r="AE231" s="377"/>
      <c r="AF231" s="377"/>
      <c r="AG231" s="377"/>
      <c r="AH231" s="377"/>
      <c r="AI231" s="360"/>
      <c r="AJ231" s="360"/>
      <c r="AK231" s="360"/>
      <c r="AL231" s="360"/>
      <c r="AM231" s="360"/>
      <c r="AN231" s="360"/>
      <c r="AO231" s="361"/>
      <c r="AP231" s="361"/>
      <c r="AQ231" s="361"/>
      <c r="AR231" s="362"/>
      <c r="AS231" s="362"/>
      <c r="AT231" s="362"/>
      <c r="AU231" s="363"/>
      <c r="AV231" s="363"/>
      <c r="AW231" s="363"/>
      <c r="AX231" s="364"/>
      <c r="AY231" s="364"/>
      <c r="AZ231" s="45"/>
      <c r="BA231" s="46"/>
      <c r="BB231" s="45"/>
      <c r="BC231" s="46"/>
      <c r="BD231" s="45"/>
      <c r="BE231" s="46"/>
      <c r="BF231" s="45"/>
      <c r="BG231" s="46"/>
      <c r="BH231" s="45"/>
      <c r="BI231" s="43"/>
      <c r="BJ231" s="44"/>
      <c r="BK231" s="43"/>
      <c r="BL231" s="44"/>
      <c r="BM231" s="43"/>
      <c r="BN231" s="44"/>
      <c r="BO231" s="43"/>
      <c r="BP231" s="44"/>
      <c r="BQ231" s="43"/>
      <c r="BR231" s="359"/>
      <c r="BS231" s="359"/>
      <c r="BT231" s="359"/>
      <c r="BU231" s="359"/>
      <c r="BV231" s="359"/>
      <c r="BW231" s="359"/>
      <c r="BX231" s="359"/>
      <c r="BY231" s="359"/>
      <c r="BZ231" s="359"/>
      <c r="CA231" s="359"/>
      <c r="CB231" s="359"/>
      <c r="CC231" s="359"/>
      <c r="CD231" s="359"/>
      <c r="CE231" s="359"/>
    </row>
    <row r="232" spans="1:83" ht="35.1" customHeight="1" x14ac:dyDescent="0.25">
      <c r="A232" s="27">
        <f>ROW(A221)</f>
        <v>221</v>
      </c>
      <c r="B232" s="375"/>
      <c r="C232" s="375"/>
      <c r="D232" s="376"/>
      <c r="E232" s="376"/>
      <c r="F232" s="376"/>
      <c r="G232" s="376"/>
      <c r="H232" s="376"/>
      <c r="I232" s="360"/>
      <c r="J232" s="360"/>
      <c r="K232" s="360"/>
      <c r="L232" s="360"/>
      <c r="M232" s="360"/>
      <c r="N232" s="360"/>
      <c r="O232" s="360"/>
      <c r="P232" s="360"/>
      <c r="Q232" s="377"/>
      <c r="R232" s="377"/>
      <c r="S232" s="377"/>
      <c r="T232" s="377"/>
      <c r="U232" s="377"/>
      <c r="V232" s="377"/>
      <c r="W232" s="377"/>
      <c r="X232" s="377"/>
      <c r="Y232" s="377"/>
      <c r="Z232" s="377"/>
      <c r="AA232" s="360"/>
      <c r="AB232" s="360"/>
      <c r="AC232" s="360"/>
      <c r="AD232" s="360"/>
      <c r="AE232" s="377"/>
      <c r="AF232" s="377"/>
      <c r="AG232" s="377"/>
      <c r="AH232" s="377"/>
      <c r="AI232" s="360"/>
      <c r="AJ232" s="360"/>
      <c r="AK232" s="360"/>
      <c r="AL232" s="360"/>
      <c r="AM232" s="360"/>
      <c r="AN232" s="360"/>
      <c r="AO232" s="361"/>
      <c r="AP232" s="361"/>
      <c r="AQ232" s="361"/>
      <c r="AR232" s="362"/>
      <c r="AS232" s="362"/>
      <c r="AT232" s="362"/>
      <c r="AU232" s="363"/>
      <c r="AV232" s="363"/>
      <c r="AW232" s="363"/>
      <c r="AX232" s="364"/>
      <c r="AY232" s="364"/>
      <c r="AZ232" s="45"/>
      <c r="BA232" s="46"/>
      <c r="BB232" s="45"/>
      <c r="BC232" s="46"/>
      <c r="BD232" s="45"/>
      <c r="BE232" s="46"/>
      <c r="BF232" s="45"/>
      <c r="BG232" s="46"/>
      <c r="BH232" s="45"/>
      <c r="BI232" s="43"/>
      <c r="BJ232" s="44"/>
      <c r="BK232" s="43"/>
      <c r="BL232" s="44"/>
      <c r="BM232" s="43"/>
      <c r="BN232" s="44"/>
      <c r="BO232" s="43"/>
      <c r="BP232" s="44"/>
      <c r="BQ232" s="43"/>
      <c r="BR232" s="359"/>
      <c r="BS232" s="359"/>
      <c r="BT232" s="359"/>
      <c r="BU232" s="359"/>
      <c r="BV232" s="359"/>
      <c r="BW232" s="359"/>
      <c r="BX232" s="359"/>
      <c r="BY232" s="359"/>
      <c r="BZ232" s="359"/>
      <c r="CA232" s="359"/>
      <c r="CB232" s="359"/>
      <c r="CC232" s="359"/>
      <c r="CD232" s="359"/>
      <c r="CE232" s="359"/>
    </row>
    <row r="233" spans="1:83" ht="35.1" customHeight="1" x14ac:dyDescent="0.25">
      <c r="A233" s="27">
        <f t="shared" si="10"/>
        <v>222</v>
      </c>
      <c r="B233" s="375"/>
      <c r="C233" s="375"/>
      <c r="D233" s="376"/>
      <c r="E233" s="376"/>
      <c r="F233" s="376"/>
      <c r="G233" s="376"/>
      <c r="H233" s="376"/>
      <c r="I233" s="360"/>
      <c r="J233" s="360"/>
      <c r="K233" s="360"/>
      <c r="L233" s="360"/>
      <c r="M233" s="360"/>
      <c r="N233" s="360"/>
      <c r="O233" s="360"/>
      <c r="P233" s="360"/>
      <c r="Q233" s="377"/>
      <c r="R233" s="377"/>
      <c r="S233" s="377"/>
      <c r="T233" s="377"/>
      <c r="U233" s="377"/>
      <c r="V233" s="377"/>
      <c r="W233" s="377"/>
      <c r="X233" s="377"/>
      <c r="Y233" s="377"/>
      <c r="Z233" s="377"/>
      <c r="AA233" s="360"/>
      <c r="AB233" s="360"/>
      <c r="AC233" s="360"/>
      <c r="AD233" s="360"/>
      <c r="AE233" s="377"/>
      <c r="AF233" s="377"/>
      <c r="AG233" s="377"/>
      <c r="AH233" s="377"/>
      <c r="AI233" s="360"/>
      <c r="AJ233" s="360"/>
      <c r="AK233" s="360"/>
      <c r="AL233" s="360"/>
      <c r="AM233" s="360"/>
      <c r="AN233" s="360"/>
      <c r="AO233" s="361"/>
      <c r="AP233" s="361"/>
      <c r="AQ233" s="361"/>
      <c r="AR233" s="362"/>
      <c r="AS233" s="362"/>
      <c r="AT233" s="362"/>
      <c r="AU233" s="363"/>
      <c r="AV233" s="363"/>
      <c r="AW233" s="363"/>
      <c r="AX233" s="364"/>
      <c r="AY233" s="364"/>
      <c r="AZ233" s="45"/>
      <c r="BA233" s="46"/>
      <c r="BB233" s="45"/>
      <c r="BC233" s="46"/>
      <c r="BD233" s="45"/>
      <c r="BE233" s="46"/>
      <c r="BF233" s="45"/>
      <c r="BG233" s="46"/>
      <c r="BH233" s="45"/>
      <c r="BI233" s="43"/>
      <c r="BJ233" s="44"/>
      <c r="BK233" s="43"/>
      <c r="BL233" s="44"/>
      <c r="BM233" s="43"/>
      <c r="BN233" s="44"/>
      <c r="BO233" s="43"/>
      <c r="BP233" s="44"/>
      <c r="BQ233" s="43"/>
      <c r="BR233" s="359"/>
      <c r="BS233" s="359"/>
      <c r="BT233" s="359"/>
      <c r="BU233" s="359"/>
      <c r="BV233" s="359"/>
      <c r="BW233" s="359"/>
      <c r="BX233" s="359"/>
      <c r="BY233" s="359"/>
      <c r="BZ233" s="359"/>
      <c r="CA233" s="359"/>
      <c r="CB233" s="359"/>
      <c r="CC233" s="359"/>
      <c r="CD233" s="359"/>
      <c r="CE233" s="359"/>
    </row>
    <row r="234" spans="1:83" ht="35.1" customHeight="1" x14ac:dyDescent="0.25">
      <c r="A234" s="27">
        <f t="shared" si="10"/>
        <v>223</v>
      </c>
      <c r="B234" s="375"/>
      <c r="C234" s="375"/>
      <c r="D234" s="376"/>
      <c r="E234" s="376"/>
      <c r="F234" s="376"/>
      <c r="G234" s="376"/>
      <c r="H234" s="376"/>
      <c r="I234" s="360"/>
      <c r="J234" s="360"/>
      <c r="K234" s="360"/>
      <c r="L234" s="360"/>
      <c r="M234" s="360"/>
      <c r="N234" s="360"/>
      <c r="O234" s="360"/>
      <c r="P234" s="360"/>
      <c r="Q234" s="377"/>
      <c r="R234" s="377"/>
      <c r="S234" s="377"/>
      <c r="T234" s="377"/>
      <c r="U234" s="377"/>
      <c r="V234" s="377"/>
      <c r="W234" s="377"/>
      <c r="X234" s="377"/>
      <c r="Y234" s="377"/>
      <c r="Z234" s="377"/>
      <c r="AA234" s="360"/>
      <c r="AB234" s="360"/>
      <c r="AC234" s="360"/>
      <c r="AD234" s="360"/>
      <c r="AE234" s="377"/>
      <c r="AF234" s="377"/>
      <c r="AG234" s="377"/>
      <c r="AH234" s="377"/>
      <c r="AI234" s="360"/>
      <c r="AJ234" s="360"/>
      <c r="AK234" s="360"/>
      <c r="AL234" s="360"/>
      <c r="AM234" s="360"/>
      <c r="AN234" s="360"/>
      <c r="AO234" s="361"/>
      <c r="AP234" s="361"/>
      <c r="AQ234" s="361"/>
      <c r="AR234" s="362"/>
      <c r="AS234" s="362"/>
      <c r="AT234" s="362"/>
      <c r="AU234" s="363"/>
      <c r="AV234" s="363"/>
      <c r="AW234" s="363"/>
      <c r="AX234" s="364"/>
      <c r="AY234" s="364"/>
      <c r="AZ234" s="45"/>
      <c r="BA234" s="46"/>
      <c r="BB234" s="45"/>
      <c r="BC234" s="46"/>
      <c r="BD234" s="45"/>
      <c r="BE234" s="46"/>
      <c r="BF234" s="45"/>
      <c r="BG234" s="46"/>
      <c r="BH234" s="45"/>
      <c r="BI234" s="43"/>
      <c r="BJ234" s="44"/>
      <c r="BK234" s="43"/>
      <c r="BL234" s="44"/>
      <c r="BM234" s="43"/>
      <c r="BN234" s="44"/>
      <c r="BO234" s="43"/>
      <c r="BP234" s="44"/>
      <c r="BQ234" s="43"/>
      <c r="BR234" s="359"/>
      <c r="BS234" s="359"/>
      <c r="BT234" s="359"/>
      <c r="BU234" s="359"/>
      <c r="BV234" s="359"/>
      <c r="BW234" s="359"/>
      <c r="BX234" s="359"/>
      <c r="BY234" s="359"/>
      <c r="BZ234" s="359"/>
      <c r="CA234" s="359"/>
      <c r="CB234" s="359"/>
      <c r="CC234" s="359"/>
      <c r="CD234" s="359"/>
      <c r="CE234" s="359"/>
    </row>
    <row r="235" spans="1:83" ht="35.1" customHeight="1" x14ac:dyDescent="0.25">
      <c r="A235" s="27">
        <f t="shared" si="10"/>
        <v>224</v>
      </c>
      <c r="B235" s="375"/>
      <c r="C235" s="375"/>
      <c r="D235" s="376"/>
      <c r="E235" s="376"/>
      <c r="F235" s="376"/>
      <c r="G235" s="376"/>
      <c r="H235" s="376"/>
      <c r="I235" s="360"/>
      <c r="J235" s="360"/>
      <c r="K235" s="360"/>
      <c r="L235" s="360"/>
      <c r="M235" s="360"/>
      <c r="N235" s="360"/>
      <c r="O235" s="360"/>
      <c r="P235" s="360"/>
      <c r="Q235" s="377"/>
      <c r="R235" s="377"/>
      <c r="S235" s="377"/>
      <c r="T235" s="377"/>
      <c r="U235" s="377"/>
      <c r="V235" s="377"/>
      <c r="W235" s="377"/>
      <c r="X235" s="377"/>
      <c r="Y235" s="377"/>
      <c r="Z235" s="377"/>
      <c r="AA235" s="360"/>
      <c r="AB235" s="360"/>
      <c r="AC235" s="360"/>
      <c r="AD235" s="360"/>
      <c r="AE235" s="377"/>
      <c r="AF235" s="377"/>
      <c r="AG235" s="377"/>
      <c r="AH235" s="377"/>
      <c r="AI235" s="360"/>
      <c r="AJ235" s="360"/>
      <c r="AK235" s="360"/>
      <c r="AL235" s="360"/>
      <c r="AM235" s="360"/>
      <c r="AN235" s="360"/>
      <c r="AO235" s="361"/>
      <c r="AP235" s="361"/>
      <c r="AQ235" s="361"/>
      <c r="AR235" s="362"/>
      <c r="AS235" s="362"/>
      <c r="AT235" s="362"/>
      <c r="AU235" s="363"/>
      <c r="AV235" s="363"/>
      <c r="AW235" s="363"/>
      <c r="AX235" s="364"/>
      <c r="AY235" s="364"/>
      <c r="AZ235" s="45"/>
      <c r="BA235" s="46"/>
      <c r="BB235" s="45"/>
      <c r="BC235" s="46"/>
      <c r="BD235" s="45"/>
      <c r="BE235" s="46"/>
      <c r="BF235" s="45"/>
      <c r="BG235" s="46"/>
      <c r="BH235" s="45"/>
      <c r="BI235" s="43"/>
      <c r="BJ235" s="44"/>
      <c r="BK235" s="43"/>
      <c r="BL235" s="44"/>
      <c r="BM235" s="43"/>
      <c r="BN235" s="44"/>
      <c r="BO235" s="43"/>
      <c r="BP235" s="44"/>
      <c r="BQ235" s="43"/>
      <c r="BR235" s="359"/>
      <c r="BS235" s="359"/>
      <c r="BT235" s="359"/>
      <c r="BU235" s="359"/>
      <c r="BV235" s="359"/>
      <c r="BW235" s="359"/>
      <c r="BX235" s="359"/>
      <c r="BY235" s="359"/>
      <c r="BZ235" s="359"/>
      <c r="CA235" s="359"/>
      <c r="CB235" s="359"/>
      <c r="CC235" s="359"/>
      <c r="CD235" s="359"/>
      <c r="CE235" s="359"/>
    </row>
    <row r="236" spans="1:83" ht="35.1" customHeight="1" x14ac:dyDescent="0.25">
      <c r="A236" s="27">
        <f t="shared" si="10"/>
        <v>225</v>
      </c>
      <c r="B236" s="375"/>
      <c r="C236" s="375"/>
      <c r="D236" s="376"/>
      <c r="E236" s="376"/>
      <c r="F236" s="376"/>
      <c r="G236" s="376"/>
      <c r="H236" s="376"/>
      <c r="I236" s="360"/>
      <c r="J236" s="360"/>
      <c r="K236" s="360"/>
      <c r="L236" s="360"/>
      <c r="M236" s="360"/>
      <c r="N236" s="360"/>
      <c r="O236" s="360"/>
      <c r="P236" s="360"/>
      <c r="Q236" s="377"/>
      <c r="R236" s="377"/>
      <c r="S236" s="377"/>
      <c r="T236" s="377"/>
      <c r="U236" s="377"/>
      <c r="V236" s="377"/>
      <c r="W236" s="377"/>
      <c r="X236" s="377"/>
      <c r="Y236" s="377"/>
      <c r="Z236" s="377"/>
      <c r="AA236" s="360"/>
      <c r="AB236" s="360"/>
      <c r="AC236" s="360"/>
      <c r="AD236" s="360"/>
      <c r="AE236" s="377"/>
      <c r="AF236" s="377"/>
      <c r="AG236" s="377"/>
      <c r="AH236" s="377"/>
      <c r="AI236" s="360"/>
      <c r="AJ236" s="360"/>
      <c r="AK236" s="360"/>
      <c r="AL236" s="360"/>
      <c r="AM236" s="360"/>
      <c r="AN236" s="360"/>
      <c r="AO236" s="361"/>
      <c r="AP236" s="361"/>
      <c r="AQ236" s="361"/>
      <c r="AR236" s="362"/>
      <c r="AS236" s="362"/>
      <c r="AT236" s="362"/>
      <c r="AU236" s="363"/>
      <c r="AV236" s="363"/>
      <c r="AW236" s="363"/>
      <c r="AX236" s="364"/>
      <c r="AY236" s="364"/>
      <c r="AZ236" s="45"/>
      <c r="BA236" s="46"/>
      <c r="BB236" s="45"/>
      <c r="BC236" s="46"/>
      <c r="BD236" s="45"/>
      <c r="BE236" s="46"/>
      <c r="BF236" s="45"/>
      <c r="BG236" s="46"/>
      <c r="BH236" s="45"/>
      <c r="BI236" s="43"/>
      <c r="BJ236" s="44"/>
      <c r="BK236" s="43"/>
      <c r="BL236" s="44"/>
      <c r="BM236" s="43"/>
      <c r="BN236" s="44"/>
      <c r="BO236" s="43"/>
      <c r="BP236" s="44"/>
      <c r="BQ236" s="43"/>
      <c r="BR236" s="359"/>
      <c r="BS236" s="359"/>
      <c r="BT236" s="359"/>
      <c r="BU236" s="359"/>
      <c r="BV236" s="359"/>
      <c r="BW236" s="359"/>
      <c r="BX236" s="359"/>
      <c r="BY236" s="359"/>
      <c r="BZ236" s="359"/>
      <c r="CA236" s="359"/>
      <c r="CB236" s="359"/>
      <c r="CC236" s="359"/>
      <c r="CD236" s="359"/>
      <c r="CE236" s="359"/>
    </row>
    <row r="237" spans="1:83" ht="35.1" customHeight="1" x14ac:dyDescent="0.25">
      <c r="A237" s="27">
        <f t="shared" si="10"/>
        <v>226</v>
      </c>
      <c r="B237" s="375"/>
      <c r="C237" s="375"/>
      <c r="D237" s="376"/>
      <c r="E237" s="376"/>
      <c r="F237" s="376"/>
      <c r="G237" s="376"/>
      <c r="H237" s="376"/>
      <c r="I237" s="360"/>
      <c r="J237" s="360"/>
      <c r="K237" s="360"/>
      <c r="L237" s="360"/>
      <c r="M237" s="360"/>
      <c r="N237" s="360"/>
      <c r="O237" s="360"/>
      <c r="P237" s="360"/>
      <c r="Q237" s="377"/>
      <c r="R237" s="377"/>
      <c r="S237" s="377"/>
      <c r="T237" s="377"/>
      <c r="U237" s="377"/>
      <c r="V237" s="377"/>
      <c r="W237" s="377"/>
      <c r="X237" s="377"/>
      <c r="Y237" s="377"/>
      <c r="Z237" s="377"/>
      <c r="AA237" s="360"/>
      <c r="AB237" s="360"/>
      <c r="AC237" s="360"/>
      <c r="AD237" s="360"/>
      <c r="AE237" s="377"/>
      <c r="AF237" s="377"/>
      <c r="AG237" s="377"/>
      <c r="AH237" s="377"/>
      <c r="AI237" s="360"/>
      <c r="AJ237" s="360"/>
      <c r="AK237" s="360"/>
      <c r="AL237" s="360"/>
      <c r="AM237" s="360"/>
      <c r="AN237" s="360"/>
      <c r="AO237" s="361"/>
      <c r="AP237" s="361"/>
      <c r="AQ237" s="361"/>
      <c r="AR237" s="362"/>
      <c r="AS237" s="362"/>
      <c r="AT237" s="362"/>
      <c r="AU237" s="363"/>
      <c r="AV237" s="363"/>
      <c r="AW237" s="363"/>
      <c r="AX237" s="364"/>
      <c r="AY237" s="364"/>
      <c r="AZ237" s="45"/>
      <c r="BA237" s="46"/>
      <c r="BB237" s="45"/>
      <c r="BC237" s="46"/>
      <c r="BD237" s="45"/>
      <c r="BE237" s="46"/>
      <c r="BF237" s="45"/>
      <c r="BG237" s="46"/>
      <c r="BH237" s="45"/>
      <c r="BI237" s="43"/>
      <c r="BJ237" s="44"/>
      <c r="BK237" s="43"/>
      <c r="BL237" s="44"/>
      <c r="BM237" s="43"/>
      <c r="BN237" s="44"/>
      <c r="BO237" s="43"/>
      <c r="BP237" s="44"/>
      <c r="BQ237" s="43"/>
      <c r="BR237" s="359"/>
      <c r="BS237" s="359"/>
      <c r="BT237" s="359"/>
      <c r="BU237" s="359"/>
      <c r="BV237" s="359"/>
      <c r="BW237" s="359"/>
      <c r="BX237" s="359"/>
      <c r="BY237" s="359"/>
      <c r="BZ237" s="359"/>
      <c r="CA237" s="359"/>
      <c r="CB237" s="359"/>
      <c r="CC237" s="359"/>
      <c r="CD237" s="359"/>
      <c r="CE237" s="359"/>
    </row>
    <row r="238" spans="1:83" ht="35.1" customHeight="1" x14ac:dyDescent="0.25">
      <c r="A238" s="27">
        <f t="shared" si="10"/>
        <v>227</v>
      </c>
      <c r="B238" s="375"/>
      <c r="C238" s="375"/>
      <c r="D238" s="376"/>
      <c r="E238" s="376"/>
      <c r="F238" s="376"/>
      <c r="G238" s="376"/>
      <c r="H238" s="376"/>
      <c r="I238" s="360"/>
      <c r="J238" s="360"/>
      <c r="K238" s="360"/>
      <c r="L238" s="360"/>
      <c r="M238" s="360"/>
      <c r="N238" s="360"/>
      <c r="O238" s="360"/>
      <c r="P238" s="360"/>
      <c r="Q238" s="377"/>
      <c r="R238" s="377"/>
      <c r="S238" s="377"/>
      <c r="T238" s="377"/>
      <c r="U238" s="377"/>
      <c r="V238" s="377"/>
      <c r="W238" s="377"/>
      <c r="X238" s="377"/>
      <c r="Y238" s="377"/>
      <c r="Z238" s="377"/>
      <c r="AA238" s="360"/>
      <c r="AB238" s="360"/>
      <c r="AC238" s="360"/>
      <c r="AD238" s="360"/>
      <c r="AE238" s="377"/>
      <c r="AF238" s="377"/>
      <c r="AG238" s="377"/>
      <c r="AH238" s="377"/>
      <c r="AI238" s="360"/>
      <c r="AJ238" s="360"/>
      <c r="AK238" s="360"/>
      <c r="AL238" s="360"/>
      <c r="AM238" s="360"/>
      <c r="AN238" s="360"/>
      <c r="AO238" s="361"/>
      <c r="AP238" s="361"/>
      <c r="AQ238" s="361"/>
      <c r="AR238" s="362"/>
      <c r="AS238" s="362"/>
      <c r="AT238" s="362"/>
      <c r="AU238" s="363"/>
      <c r="AV238" s="363"/>
      <c r="AW238" s="363"/>
      <c r="AX238" s="364"/>
      <c r="AY238" s="364"/>
      <c r="AZ238" s="45"/>
      <c r="BA238" s="46"/>
      <c r="BB238" s="45"/>
      <c r="BC238" s="46"/>
      <c r="BD238" s="45"/>
      <c r="BE238" s="46"/>
      <c r="BF238" s="45"/>
      <c r="BG238" s="46"/>
      <c r="BH238" s="45"/>
      <c r="BI238" s="43"/>
      <c r="BJ238" s="44"/>
      <c r="BK238" s="43"/>
      <c r="BL238" s="44"/>
      <c r="BM238" s="43"/>
      <c r="BN238" s="44"/>
      <c r="BO238" s="43"/>
      <c r="BP238" s="44"/>
      <c r="BQ238" s="43"/>
      <c r="BR238" s="359"/>
      <c r="BS238" s="359"/>
      <c r="BT238" s="359"/>
      <c r="BU238" s="359"/>
      <c r="BV238" s="359"/>
      <c r="BW238" s="359"/>
      <c r="BX238" s="359"/>
      <c r="BY238" s="359"/>
      <c r="BZ238" s="359"/>
      <c r="CA238" s="359"/>
      <c r="CB238" s="359"/>
      <c r="CC238" s="359"/>
      <c r="CD238" s="359"/>
      <c r="CE238" s="359"/>
    </row>
    <row r="239" spans="1:83" ht="35.1" customHeight="1" x14ac:dyDescent="0.25">
      <c r="A239" s="27">
        <f t="shared" si="10"/>
        <v>228</v>
      </c>
      <c r="B239" s="375"/>
      <c r="C239" s="375"/>
      <c r="D239" s="376"/>
      <c r="E239" s="376"/>
      <c r="F239" s="376"/>
      <c r="G239" s="376"/>
      <c r="H239" s="376"/>
      <c r="I239" s="360"/>
      <c r="J239" s="360"/>
      <c r="K239" s="360"/>
      <c r="L239" s="360"/>
      <c r="M239" s="360"/>
      <c r="N239" s="360"/>
      <c r="O239" s="360"/>
      <c r="P239" s="360"/>
      <c r="Q239" s="377"/>
      <c r="R239" s="377"/>
      <c r="S239" s="377"/>
      <c r="T239" s="377"/>
      <c r="U239" s="377"/>
      <c r="V239" s="377"/>
      <c r="W239" s="377"/>
      <c r="X239" s="377"/>
      <c r="Y239" s="377"/>
      <c r="Z239" s="377"/>
      <c r="AA239" s="360"/>
      <c r="AB239" s="360"/>
      <c r="AC239" s="360"/>
      <c r="AD239" s="360"/>
      <c r="AE239" s="377"/>
      <c r="AF239" s="377"/>
      <c r="AG239" s="377"/>
      <c r="AH239" s="377"/>
      <c r="AI239" s="360"/>
      <c r="AJ239" s="360"/>
      <c r="AK239" s="360"/>
      <c r="AL239" s="360"/>
      <c r="AM239" s="360"/>
      <c r="AN239" s="360"/>
      <c r="AO239" s="361"/>
      <c r="AP239" s="361"/>
      <c r="AQ239" s="361"/>
      <c r="AR239" s="362"/>
      <c r="AS239" s="362"/>
      <c r="AT239" s="362"/>
      <c r="AU239" s="363"/>
      <c r="AV239" s="363"/>
      <c r="AW239" s="363"/>
      <c r="AX239" s="364"/>
      <c r="AY239" s="364"/>
      <c r="AZ239" s="45"/>
      <c r="BA239" s="46"/>
      <c r="BB239" s="45"/>
      <c r="BC239" s="46"/>
      <c r="BD239" s="45"/>
      <c r="BE239" s="46"/>
      <c r="BF239" s="45"/>
      <c r="BG239" s="46"/>
      <c r="BH239" s="45"/>
      <c r="BI239" s="43"/>
      <c r="BJ239" s="44"/>
      <c r="BK239" s="43"/>
      <c r="BL239" s="44"/>
      <c r="BM239" s="43"/>
      <c r="BN239" s="44"/>
      <c r="BO239" s="43"/>
      <c r="BP239" s="44"/>
      <c r="BQ239" s="43"/>
      <c r="BR239" s="359"/>
      <c r="BS239" s="359"/>
      <c r="BT239" s="359"/>
      <c r="BU239" s="359"/>
      <c r="BV239" s="359"/>
      <c r="BW239" s="359"/>
      <c r="BX239" s="359"/>
      <c r="BY239" s="359"/>
      <c r="BZ239" s="359"/>
      <c r="CA239" s="359"/>
      <c r="CB239" s="359"/>
      <c r="CC239" s="359"/>
      <c r="CD239" s="359"/>
      <c r="CE239" s="359"/>
    </row>
    <row r="240" spans="1:83" ht="35.1" customHeight="1" x14ac:dyDescent="0.25">
      <c r="A240" s="27">
        <f t="shared" si="10"/>
        <v>229</v>
      </c>
      <c r="B240" s="375"/>
      <c r="C240" s="375"/>
      <c r="D240" s="376"/>
      <c r="E240" s="376"/>
      <c r="F240" s="376"/>
      <c r="G240" s="376"/>
      <c r="H240" s="376"/>
      <c r="I240" s="360"/>
      <c r="J240" s="360"/>
      <c r="K240" s="360"/>
      <c r="L240" s="360"/>
      <c r="M240" s="360"/>
      <c r="N240" s="360"/>
      <c r="O240" s="360"/>
      <c r="P240" s="360"/>
      <c r="Q240" s="377"/>
      <c r="R240" s="377"/>
      <c r="S240" s="377"/>
      <c r="T240" s="377"/>
      <c r="U240" s="377"/>
      <c r="V240" s="377"/>
      <c r="W240" s="377"/>
      <c r="X240" s="377"/>
      <c r="Y240" s="377"/>
      <c r="Z240" s="377"/>
      <c r="AA240" s="360"/>
      <c r="AB240" s="360"/>
      <c r="AC240" s="360"/>
      <c r="AD240" s="360"/>
      <c r="AE240" s="377"/>
      <c r="AF240" s="377"/>
      <c r="AG240" s="377"/>
      <c r="AH240" s="377"/>
      <c r="AI240" s="360"/>
      <c r="AJ240" s="360"/>
      <c r="AK240" s="360"/>
      <c r="AL240" s="360"/>
      <c r="AM240" s="360"/>
      <c r="AN240" s="360"/>
      <c r="AO240" s="361"/>
      <c r="AP240" s="361"/>
      <c r="AQ240" s="361"/>
      <c r="AR240" s="362"/>
      <c r="AS240" s="362"/>
      <c r="AT240" s="362"/>
      <c r="AU240" s="363"/>
      <c r="AV240" s="363"/>
      <c r="AW240" s="363"/>
      <c r="AX240" s="364"/>
      <c r="AY240" s="364"/>
      <c r="AZ240" s="45"/>
      <c r="BA240" s="46"/>
      <c r="BB240" s="45"/>
      <c r="BC240" s="46"/>
      <c r="BD240" s="45"/>
      <c r="BE240" s="46"/>
      <c r="BF240" s="45"/>
      <c r="BG240" s="46"/>
      <c r="BH240" s="45"/>
      <c r="BI240" s="43"/>
      <c r="BJ240" s="44"/>
      <c r="BK240" s="43"/>
      <c r="BL240" s="44"/>
      <c r="BM240" s="43"/>
      <c r="BN240" s="44"/>
      <c r="BO240" s="43"/>
      <c r="BP240" s="44"/>
      <c r="BQ240" s="43"/>
      <c r="BR240" s="359"/>
      <c r="BS240" s="359"/>
      <c r="BT240" s="359"/>
      <c r="BU240" s="359"/>
      <c r="BV240" s="359"/>
      <c r="BW240" s="359"/>
      <c r="BX240" s="359"/>
      <c r="BY240" s="359"/>
      <c r="BZ240" s="359"/>
      <c r="CA240" s="359"/>
      <c r="CB240" s="359"/>
      <c r="CC240" s="359"/>
      <c r="CD240" s="359"/>
      <c r="CE240" s="359"/>
    </row>
    <row r="241" spans="1:83" ht="35.1" customHeight="1" x14ac:dyDescent="0.25">
      <c r="A241" s="27">
        <f t="shared" si="10"/>
        <v>230</v>
      </c>
      <c r="B241" s="375"/>
      <c r="C241" s="375"/>
      <c r="D241" s="376"/>
      <c r="E241" s="376"/>
      <c r="F241" s="376"/>
      <c r="G241" s="376"/>
      <c r="H241" s="376"/>
      <c r="I241" s="360"/>
      <c r="J241" s="360"/>
      <c r="K241" s="360"/>
      <c r="L241" s="360"/>
      <c r="M241" s="360"/>
      <c r="N241" s="360"/>
      <c r="O241" s="360"/>
      <c r="P241" s="360"/>
      <c r="Q241" s="377"/>
      <c r="R241" s="377"/>
      <c r="S241" s="377"/>
      <c r="T241" s="377"/>
      <c r="U241" s="377"/>
      <c r="V241" s="377"/>
      <c r="W241" s="377"/>
      <c r="X241" s="377"/>
      <c r="Y241" s="377"/>
      <c r="Z241" s="377"/>
      <c r="AA241" s="360"/>
      <c r="AB241" s="360"/>
      <c r="AC241" s="360"/>
      <c r="AD241" s="360"/>
      <c r="AE241" s="377"/>
      <c r="AF241" s="377"/>
      <c r="AG241" s="377"/>
      <c r="AH241" s="377"/>
      <c r="AI241" s="360"/>
      <c r="AJ241" s="360"/>
      <c r="AK241" s="360"/>
      <c r="AL241" s="360"/>
      <c r="AM241" s="360"/>
      <c r="AN241" s="360"/>
      <c r="AO241" s="361"/>
      <c r="AP241" s="361"/>
      <c r="AQ241" s="361"/>
      <c r="AR241" s="362"/>
      <c r="AS241" s="362"/>
      <c r="AT241" s="362"/>
      <c r="AU241" s="363"/>
      <c r="AV241" s="363"/>
      <c r="AW241" s="363"/>
      <c r="AX241" s="364"/>
      <c r="AY241" s="364"/>
      <c r="AZ241" s="45"/>
      <c r="BA241" s="46"/>
      <c r="BB241" s="45"/>
      <c r="BC241" s="46"/>
      <c r="BD241" s="45"/>
      <c r="BE241" s="46"/>
      <c r="BF241" s="45"/>
      <c r="BG241" s="46"/>
      <c r="BH241" s="45"/>
      <c r="BI241" s="43"/>
      <c r="BJ241" s="44"/>
      <c r="BK241" s="43"/>
      <c r="BL241" s="44"/>
      <c r="BM241" s="43"/>
      <c r="BN241" s="44"/>
      <c r="BO241" s="43"/>
      <c r="BP241" s="44"/>
      <c r="BQ241" s="43"/>
      <c r="BR241" s="359"/>
      <c r="BS241" s="359"/>
      <c r="BT241" s="359"/>
      <c r="BU241" s="359"/>
      <c r="BV241" s="359"/>
      <c r="BW241" s="359"/>
      <c r="BX241" s="359"/>
      <c r="BY241" s="359"/>
      <c r="BZ241" s="359"/>
      <c r="CA241" s="359"/>
      <c r="CB241" s="359"/>
      <c r="CC241" s="359"/>
      <c r="CD241" s="359"/>
      <c r="CE241" s="359"/>
    </row>
    <row r="242" spans="1:83" ht="35.1" customHeight="1" x14ac:dyDescent="0.25">
      <c r="A242" s="27">
        <f>ROW(A231)</f>
        <v>231</v>
      </c>
      <c r="B242" s="375"/>
      <c r="C242" s="375"/>
      <c r="D242" s="376"/>
      <c r="E242" s="376"/>
      <c r="F242" s="376"/>
      <c r="G242" s="376"/>
      <c r="H242" s="376"/>
      <c r="I242" s="360"/>
      <c r="J242" s="360"/>
      <c r="K242" s="360"/>
      <c r="L242" s="360"/>
      <c r="M242" s="360"/>
      <c r="N242" s="360"/>
      <c r="O242" s="360"/>
      <c r="P242" s="360"/>
      <c r="Q242" s="377"/>
      <c r="R242" s="377"/>
      <c r="S242" s="377"/>
      <c r="T242" s="377"/>
      <c r="U242" s="377"/>
      <c r="V242" s="377"/>
      <c r="W242" s="377"/>
      <c r="X242" s="377"/>
      <c r="Y242" s="377"/>
      <c r="Z242" s="377"/>
      <c r="AA242" s="360"/>
      <c r="AB242" s="360"/>
      <c r="AC242" s="360"/>
      <c r="AD242" s="360"/>
      <c r="AE242" s="377"/>
      <c r="AF242" s="377"/>
      <c r="AG242" s="377"/>
      <c r="AH242" s="377"/>
      <c r="AI242" s="360"/>
      <c r="AJ242" s="360"/>
      <c r="AK242" s="360"/>
      <c r="AL242" s="360"/>
      <c r="AM242" s="360"/>
      <c r="AN242" s="360"/>
      <c r="AO242" s="361"/>
      <c r="AP242" s="361"/>
      <c r="AQ242" s="361"/>
      <c r="AR242" s="362"/>
      <c r="AS242" s="362"/>
      <c r="AT242" s="362"/>
      <c r="AU242" s="363"/>
      <c r="AV242" s="363"/>
      <c r="AW242" s="363"/>
      <c r="AX242" s="364"/>
      <c r="AY242" s="364"/>
      <c r="AZ242" s="45"/>
      <c r="BA242" s="46"/>
      <c r="BB242" s="45"/>
      <c r="BC242" s="46"/>
      <c r="BD242" s="45"/>
      <c r="BE242" s="46"/>
      <c r="BF242" s="45"/>
      <c r="BG242" s="46"/>
      <c r="BH242" s="45"/>
      <c r="BI242" s="43"/>
      <c r="BJ242" s="44"/>
      <c r="BK242" s="43"/>
      <c r="BL242" s="44"/>
      <c r="BM242" s="43"/>
      <c r="BN242" s="44"/>
      <c r="BO242" s="43"/>
      <c r="BP242" s="44"/>
      <c r="BQ242" s="43"/>
      <c r="BR242" s="359"/>
      <c r="BS242" s="359"/>
      <c r="BT242" s="359"/>
      <c r="BU242" s="359"/>
      <c r="BV242" s="359"/>
      <c r="BW242" s="359"/>
      <c r="BX242" s="359"/>
      <c r="BY242" s="359"/>
      <c r="BZ242" s="359"/>
      <c r="CA242" s="359"/>
      <c r="CB242" s="359"/>
      <c r="CC242" s="359"/>
      <c r="CD242" s="359"/>
      <c r="CE242" s="359"/>
    </row>
    <row r="243" spans="1:83" ht="35.1" customHeight="1" x14ac:dyDescent="0.25">
      <c r="A243" s="27">
        <f t="shared" si="10"/>
        <v>232</v>
      </c>
      <c r="B243" s="375"/>
      <c r="C243" s="375"/>
      <c r="D243" s="376"/>
      <c r="E243" s="376"/>
      <c r="F243" s="376"/>
      <c r="G243" s="376"/>
      <c r="H243" s="376"/>
      <c r="I243" s="360"/>
      <c r="J243" s="360"/>
      <c r="K243" s="360"/>
      <c r="L243" s="360"/>
      <c r="M243" s="360"/>
      <c r="N243" s="360"/>
      <c r="O243" s="360"/>
      <c r="P243" s="360"/>
      <c r="Q243" s="377"/>
      <c r="R243" s="377"/>
      <c r="S243" s="377"/>
      <c r="T243" s="377"/>
      <c r="U243" s="377"/>
      <c r="V243" s="377"/>
      <c r="W243" s="377"/>
      <c r="X243" s="377"/>
      <c r="Y243" s="377"/>
      <c r="Z243" s="377"/>
      <c r="AA243" s="360"/>
      <c r="AB243" s="360"/>
      <c r="AC243" s="360"/>
      <c r="AD243" s="360"/>
      <c r="AE243" s="377"/>
      <c r="AF243" s="377"/>
      <c r="AG243" s="377"/>
      <c r="AH243" s="377"/>
      <c r="AI243" s="360"/>
      <c r="AJ243" s="360"/>
      <c r="AK243" s="360"/>
      <c r="AL243" s="360"/>
      <c r="AM243" s="360"/>
      <c r="AN243" s="360"/>
      <c r="AO243" s="361"/>
      <c r="AP243" s="361"/>
      <c r="AQ243" s="361"/>
      <c r="AR243" s="362"/>
      <c r="AS243" s="362"/>
      <c r="AT243" s="362"/>
      <c r="AU243" s="363"/>
      <c r="AV243" s="363"/>
      <c r="AW243" s="363"/>
      <c r="AX243" s="364"/>
      <c r="AY243" s="364"/>
      <c r="AZ243" s="45"/>
      <c r="BA243" s="46"/>
      <c r="BB243" s="45"/>
      <c r="BC243" s="46"/>
      <c r="BD243" s="45"/>
      <c r="BE243" s="46"/>
      <c r="BF243" s="45"/>
      <c r="BG243" s="46"/>
      <c r="BH243" s="45"/>
      <c r="BI243" s="43"/>
      <c r="BJ243" s="44"/>
      <c r="BK243" s="43"/>
      <c r="BL243" s="44"/>
      <c r="BM243" s="43"/>
      <c r="BN243" s="44"/>
      <c r="BO243" s="43"/>
      <c r="BP243" s="44"/>
      <c r="BQ243" s="43"/>
      <c r="BR243" s="359"/>
      <c r="BS243" s="359"/>
      <c r="BT243" s="359"/>
      <c r="BU243" s="359"/>
      <c r="BV243" s="359"/>
      <c r="BW243" s="359"/>
      <c r="BX243" s="359"/>
      <c r="BY243" s="359"/>
      <c r="BZ243" s="359"/>
      <c r="CA243" s="359"/>
      <c r="CB243" s="359"/>
      <c r="CC243" s="359"/>
      <c r="CD243" s="359"/>
      <c r="CE243" s="359"/>
    </row>
    <row r="244" spans="1:83" ht="35.1" customHeight="1" x14ac:dyDescent="0.25">
      <c r="A244" s="27">
        <f t="shared" si="10"/>
        <v>233</v>
      </c>
      <c r="B244" s="375"/>
      <c r="C244" s="375"/>
      <c r="D244" s="376"/>
      <c r="E244" s="376"/>
      <c r="F244" s="376"/>
      <c r="G244" s="376"/>
      <c r="H244" s="376"/>
      <c r="I244" s="360"/>
      <c r="J244" s="360"/>
      <c r="K244" s="360"/>
      <c r="L244" s="360"/>
      <c r="M244" s="360"/>
      <c r="N244" s="360"/>
      <c r="O244" s="360"/>
      <c r="P244" s="360"/>
      <c r="Q244" s="377"/>
      <c r="R244" s="377"/>
      <c r="S244" s="377"/>
      <c r="T244" s="377"/>
      <c r="U244" s="377"/>
      <c r="V244" s="377"/>
      <c r="W244" s="377"/>
      <c r="X244" s="377"/>
      <c r="Y244" s="377"/>
      <c r="Z244" s="377"/>
      <c r="AA244" s="360"/>
      <c r="AB244" s="360"/>
      <c r="AC244" s="360"/>
      <c r="AD244" s="360"/>
      <c r="AE244" s="377"/>
      <c r="AF244" s="377"/>
      <c r="AG244" s="377"/>
      <c r="AH244" s="377"/>
      <c r="AI244" s="360"/>
      <c r="AJ244" s="360"/>
      <c r="AK244" s="360"/>
      <c r="AL244" s="360"/>
      <c r="AM244" s="360"/>
      <c r="AN244" s="360"/>
      <c r="AO244" s="361"/>
      <c r="AP244" s="361"/>
      <c r="AQ244" s="361"/>
      <c r="AR244" s="362"/>
      <c r="AS244" s="362"/>
      <c r="AT244" s="362"/>
      <c r="AU244" s="363"/>
      <c r="AV244" s="363"/>
      <c r="AW244" s="363"/>
      <c r="AX244" s="364"/>
      <c r="AY244" s="364"/>
      <c r="AZ244" s="45"/>
      <c r="BA244" s="46"/>
      <c r="BB244" s="45"/>
      <c r="BC244" s="46"/>
      <c r="BD244" s="45"/>
      <c r="BE244" s="46"/>
      <c r="BF244" s="45"/>
      <c r="BG244" s="46"/>
      <c r="BH244" s="45"/>
      <c r="BI244" s="43"/>
      <c r="BJ244" s="44"/>
      <c r="BK244" s="43"/>
      <c r="BL244" s="44"/>
      <c r="BM244" s="43"/>
      <c r="BN244" s="44"/>
      <c r="BO244" s="43"/>
      <c r="BP244" s="44"/>
      <c r="BQ244" s="43"/>
      <c r="BR244" s="359"/>
      <c r="BS244" s="359"/>
      <c r="BT244" s="359"/>
      <c r="BU244" s="359"/>
      <c r="BV244" s="359"/>
      <c r="BW244" s="359"/>
      <c r="BX244" s="359"/>
      <c r="BY244" s="359"/>
      <c r="BZ244" s="359"/>
      <c r="CA244" s="359"/>
      <c r="CB244" s="359"/>
      <c r="CC244" s="359"/>
      <c r="CD244" s="359"/>
      <c r="CE244" s="359"/>
    </row>
    <row r="245" spans="1:83" ht="35.1" customHeight="1" x14ac:dyDescent="0.25">
      <c r="A245" s="27">
        <f t="shared" si="10"/>
        <v>234</v>
      </c>
      <c r="B245" s="375"/>
      <c r="C245" s="375"/>
      <c r="D245" s="376"/>
      <c r="E245" s="376"/>
      <c r="F245" s="376"/>
      <c r="G245" s="376"/>
      <c r="H245" s="376"/>
      <c r="I245" s="360"/>
      <c r="J245" s="360"/>
      <c r="K245" s="360"/>
      <c r="L245" s="360"/>
      <c r="M245" s="360"/>
      <c r="N245" s="360"/>
      <c r="O245" s="360"/>
      <c r="P245" s="360"/>
      <c r="Q245" s="377"/>
      <c r="R245" s="377"/>
      <c r="S245" s="377"/>
      <c r="T245" s="377"/>
      <c r="U245" s="377"/>
      <c r="V245" s="377"/>
      <c r="W245" s="377"/>
      <c r="X245" s="377"/>
      <c r="Y245" s="377"/>
      <c r="Z245" s="377"/>
      <c r="AA245" s="360"/>
      <c r="AB245" s="360"/>
      <c r="AC245" s="360"/>
      <c r="AD245" s="360"/>
      <c r="AE245" s="377"/>
      <c r="AF245" s="377"/>
      <c r="AG245" s="377"/>
      <c r="AH245" s="377"/>
      <c r="AI245" s="360"/>
      <c r="AJ245" s="360"/>
      <c r="AK245" s="360"/>
      <c r="AL245" s="360"/>
      <c r="AM245" s="360"/>
      <c r="AN245" s="360"/>
      <c r="AO245" s="361"/>
      <c r="AP245" s="361"/>
      <c r="AQ245" s="361"/>
      <c r="AR245" s="362"/>
      <c r="AS245" s="362"/>
      <c r="AT245" s="362"/>
      <c r="AU245" s="363"/>
      <c r="AV245" s="363"/>
      <c r="AW245" s="363"/>
      <c r="AX245" s="364"/>
      <c r="AY245" s="364"/>
      <c r="AZ245" s="45"/>
      <c r="BA245" s="46"/>
      <c r="BB245" s="45"/>
      <c r="BC245" s="46"/>
      <c r="BD245" s="45"/>
      <c r="BE245" s="46"/>
      <c r="BF245" s="45"/>
      <c r="BG245" s="46"/>
      <c r="BH245" s="45"/>
      <c r="BI245" s="43"/>
      <c r="BJ245" s="44"/>
      <c r="BK245" s="43"/>
      <c r="BL245" s="44"/>
      <c r="BM245" s="43"/>
      <c r="BN245" s="44"/>
      <c r="BO245" s="43"/>
      <c r="BP245" s="44"/>
      <c r="BQ245" s="43"/>
      <c r="BR245" s="359"/>
      <c r="BS245" s="359"/>
      <c r="BT245" s="359"/>
      <c r="BU245" s="359"/>
      <c r="BV245" s="359"/>
      <c r="BW245" s="359"/>
      <c r="BX245" s="359"/>
      <c r="BY245" s="359"/>
      <c r="BZ245" s="359"/>
      <c r="CA245" s="359"/>
      <c r="CB245" s="359"/>
      <c r="CC245" s="359"/>
      <c r="CD245" s="359"/>
      <c r="CE245" s="359"/>
    </row>
    <row r="246" spans="1:83" ht="35.1" customHeight="1" x14ac:dyDescent="0.25">
      <c r="A246" s="27">
        <f t="shared" si="10"/>
        <v>235</v>
      </c>
      <c r="B246" s="375"/>
      <c r="C246" s="375"/>
      <c r="D246" s="376"/>
      <c r="E246" s="376"/>
      <c r="F246" s="376"/>
      <c r="G246" s="376"/>
      <c r="H246" s="376"/>
      <c r="I246" s="360"/>
      <c r="J246" s="360"/>
      <c r="K246" s="360"/>
      <c r="L246" s="360"/>
      <c r="M246" s="360"/>
      <c r="N246" s="360"/>
      <c r="O246" s="360"/>
      <c r="P246" s="360"/>
      <c r="Q246" s="377"/>
      <c r="R246" s="377"/>
      <c r="S246" s="377"/>
      <c r="T246" s="377"/>
      <c r="U246" s="377"/>
      <c r="V246" s="377"/>
      <c r="W246" s="377"/>
      <c r="X246" s="377"/>
      <c r="Y246" s="377"/>
      <c r="Z246" s="377"/>
      <c r="AA246" s="360"/>
      <c r="AB246" s="360"/>
      <c r="AC246" s="360"/>
      <c r="AD246" s="360"/>
      <c r="AE246" s="377"/>
      <c r="AF246" s="377"/>
      <c r="AG246" s="377"/>
      <c r="AH246" s="377"/>
      <c r="AI246" s="360"/>
      <c r="AJ246" s="360"/>
      <c r="AK246" s="360"/>
      <c r="AL246" s="360"/>
      <c r="AM246" s="360"/>
      <c r="AN246" s="360"/>
      <c r="AO246" s="361"/>
      <c r="AP246" s="361"/>
      <c r="AQ246" s="361"/>
      <c r="AR246" s="362"/>
      <c r="AS246" s="362"/>
      <c r="AT246" s="362"/>
      <c r="AU246" s="363"/>
      <c r="AV246" s="363"/>
      <c r="AW246" s="363"/>
      <c r="AX246" s="364"/>
      <c r="AY246" s="364"/>
      <c r="AZ246" s="45"/>
      <c r="BA246" s="46"/>
      <c r="BB246" s="45"/>
      <c r="BC246" s="46"/>
      <c r="BD246" s="45"/>
      <c r="BE246" s="46"/>
      <c r="BF246" s="45"/>
      <c r="BG246" s="46"/>
      <c r="BH246" s="45"/>
      <c r="BI246" s="43"/>
      <c r="BJ246" s="44"/>
      <c r="BK246" s="43"/>
      <c r="BL246" s="44"/>
      <c r="BM246" s="43"/>
      <c r="BN246" s="44"/>
      <c r="BO246" s="43"/>
      <c r="BP246" s="44"/>
      <c r="BQ246" s="43"/>
      <c r="BR246" s="359"/>
      <c r="BS246" s="359"/>
      <c r="BT246" s="359"/>
      <c r="BU246" s="359"/>
      <c r="BV246" s="359"/>
      <c r="BW246" s="359"/>
      <c r="BX246" s="359"/>
      <c r="BY246" s="359"/>
      <c r="BZ246" s="359"/>
      <c r="CA246" s="359"/>
      <c r="CB246" s="359"/>
      <c r="CC246" s="359"/>
      <c r="CD246" s="359"/>
      <c r="CE246" s="359"/>
    </row>
    <row r="247" spans="1:83" ht="35.1" customHeight="1" x14ac:dyDescent="0.25">
      <c r="A247" s="27">
        <f t="shared" si="10"/>
        <v>236</v>
      </c>
      <c r="B247" s="375"/>
      <c r="C247" s="375"/>
      <c r="D247" s="376"/>
      <c r="E247" s="376"/>
      <c r="F247" s="376"/>
      <c r="G247" s="376"/>
      <c r="H247" s="376"/>
      <c r="I247" s="360"/>
      <c r="J247" s="360"/>
      <c r="K247" s="360"/>
      <c r="L247" s="360"/>
      <c r="M247" s="360"/>
      <c r="N247" s="360"/>
      <c r="O247" s="360"/>
      <c r="P247" s="360"/>
      <c r="Q247" s="377"/>
      <c r="R247" s="377"/>
      <c r="S247" s="377"/>
      <c r="T247" s="377"/>
      <c r="U247" s="377"/>
      <c r="V247" s="377"/>
      <c r="W247" s="377"/>
      <c r="X247" s="377"/>
      <c r="Y247" s="377"/>
      <c r="Z247" s="377"/>
      <c r="AA247" s="360"/>
      <c r="AB247" s="360"/>
      <c r="AC247" s="360"/>
      <c r="AD247" s="360"/>
      <c r="AE247" s="377"/>
      <c r="AF247" s="377"/>
      <c r="AG247" s="377"/>
      <c r="AH247" s="377"/>
      <c r="AI247" s="360"/>
      <c r="AJ247" s="360"/>
      <c r="AK247" s="360"/>
      <c r="AL247" s="360"/>
      <c r="AM247" s="360"/>
      <c r="AN247" s="360"/>
      <c r="AO247" s="361"/>
      <c r="AP247" s="361"/>
      <c r="AQ247" s="361"/>
      <c r="AR247" s="362"/>
      <c r="AS247" s="362"/>
      <c r="AT247" s="362"/>
      <c r="AU247" s="363"/>
      <c r="AV247" s="363"/>
      <c r="AW247" s="363"/>
      <c r="AX247" s="364"/>
      <c r="AY247" s="364"/>
      <c r="AZ247" s="45"/>
      <c r="BA247" s="46"/>
      <c r="BB247" s="45"/>
      <c r="BC247" s="46"/>
      <c r="BD247" s="45"/>
      <c r="BE247" s="46"/>
      <c r="BF247" s="45"/>
      <c r="BG247" s="46"/>
      <c r="BH247" s="45"/>
      <c r="BI247" s="43"/>
      <c r="BJ247" s="44"/>
      <c r="BK247" s="43"/>
      <c r="BL247" s="44"/>
      <c r="BM247" s="43"/>
      <c r="BN247" s="44"/>
      <c r="BO247" s="43"/>
      <c r="BP247" s="44"/>
      <c r="BQ247" s="43"/>
      <c r="BR247" s="359"/>
      <c r="BS247" s="359"/>
      <c r="BT247" s="359"/>
      <c r="BU247" s="359"/>
      <c r="BV247" s="359"/>
      <c r="BW247" s="359"/>
      <c r="BX247" s="359"/>
      <c r="BY247" s="359"/>
      <c r="BZ247" s="359"/>
      <c r="CA247" s="359"/>
      <c r="CB247" s="359"/>
      <c r="CC247" s="359"/>
      <c r="CD247" s="359"/>
      <c r="CE247" s="359"/>
    </row>
    <row r="248" spans="1:83" ht="35.1" customHeight="1" x14ac:dyDescent="0.25">
      <c r="A248" s="27">
        <f t="shared" si="10"/>
        <v>237</v>
      </c>
      <c r="B248" s="375"/>
      <c r="C248" s="375"/>
      <c r="D248" s="376"/>
      <c r="E248" s="376"/>
      <c r="F248" s="376"/>
      <c r="G248" s="376"/>
      <c r="H248" s="376"/>
      <c r="I248" s="360"/>
      <c r="J248" s="360"/>
      <c r="K248" s="360"/>
      <c r="L248" s="360"/>
      <c r="M248" s="360"/>
      <c r="N248" s="360"/>
      <c r="O248" s="360"/>
      <c r="P248" s="360"/>
      <c r="Q248" s="377"/>
      <c r="R248" s="377"/>
      <c r="S248" s="377"/>
      <c r="T248" s="377"/>
      <c r="U248" s="377"/>
      <c r="V248" s="377"/>
      <c r="W248" s="377"/>
      <c r="X248" s="377"/>
      <c r="Y248" s="377"/>
      <c r="Z248" s="377"/>
      <c r="AA248" s="360"/>
      <c r="AB248" s="360"/>
      <c r="AC248" s="360"/>
      <c r="AD248" s="360"/>
      <c r="AE248" s="377"/>
      <c r="AF248" s="377"/>
      <c r="AG248" s="377"/>
      <c r="AH248" s="377"/>
      <c r="AI248" s="360"/>
      <c r="AJ248" s="360"/>
      <c r="AK248" s="360"/>
      <c r="AL248" s="360"/>
      <c r="AM248" s="360"/>
      <c r="AN248" s="360"/>
      <c r="AO248" s="361"/>
      <c r="AP248" s="361"/>
      <c r="AQ248" s="361"/>
      <c r="AR248" s="362"/>
      <c r="AS248" s="362"/>
      <c r="AT248" s="362"/>
      <c r="AU248" s="363"/>
      <c r="AV248" s="363"/>
      <c r="AW248" s="363"/>
      <c r="AX248" s="364"/>
      <c r="AY248" s="364"/>
      <c r="AZ248" s="45"/>
      <c r="BA248" s="46"/>
      <c r="BB248" s="45"/>
      <c r="BC248" s="46"/>
      <c r="BD248" s="45"/>
      <c r="BE248" s="46"/>
      <c r="BF248" s="45"/>
      <c r="BG248" s="46"/>
      <c r="BH248" s="45"/>
      <c r="BI248" s="43"/>
      <c r="BJ248" s="44"/>
      <c r="BK248" s="43"/>
      <c r="BL248" s="44"/>
      <c r="BM248" s="43"/>
      <c r="BN248" s="44"/>
      <c r="BO248" s="43"/>
      <c r="BP248" s="44"/>
      <c r="BQ248" s="43"/>
      <c r="BR248" s="359"/>
      <c r="BS248" s="359"/>
      <c r="BT248" s="359"/>
      <c r="BU248" s="359"/>
      <c r="BV248" s="359"/>
      <c r="BW248" s="359"/>
      <c r="BX248" s="359"/>
      <c r="BY248" s="359"/>
      <c r="BZ248" s="359"/>
      <c r="CA248" s="359"/>
      <c r="CB248" s="359"/>
      <c r="CC248" s="359"/>
      <c r="CD248" s="359"/>
      <c r="CE248" s="359"/>
    </row>
    <row r="249" spans="1:83" ht="35.1" customHeight="1" x14ac:dyDescent="0.25">
      <c r="A249" s="27">
        <f t="shared" si="10"/>
        <v>238</v>
      </c>
      <c r="B249" s="375"/>
      <c r="C249" s="375"/>
      <c r="D249" s="376"/>
      <c r="E249" s="376"/>
      <c r="F249" s="376"/>
      <c r="G249" s="376"/>
      <c r="H249" s="376"/>
      <c r="I249" s="360"/>
      <c r="J249" s="360"/>
      <c r="K249" s="360"/>
      <c r="L249" s="360"/>
      <c r="M249" s="360"/>
      <c r="N249" s="360"/>
      <c r="O249" s="360"/>
      <c r="P249" s="360"/>
      <c r="Q249" s="377"/>
      <c r="R249" s="377"/>
      <c r="S249" s="377"/>
      <c r="T249" s="377"/>
      <c r="U249" s="377"/>
      <c r="V249" s="377"/>
      <c r="W249" s="377"/>
      <c r="X249" s="377"/>
      <c r="Y249" s="377"/>
      <c r="Z249" s="377"/>
      <c r="AA249" s="360"/>
      <c r="AB249" s="360"/>
      <c r="AC249" s="360"/>
      <c r="AD249" s="360"/>
      <c r="AE249" s="377"/>
      <c r="AF249" s="377"/>
      <c r="AG249" s="377"/>
      <c r="AH249" s="377"/>
      <c r="AI249" s="360"/>
      <c r="AJ249" s="360"/>
      <c r="AK249" s="360"/>
      <c r="AL249" s="360"/>
      <c r="AM249" s="360"/>
      <c r="AN249" s="360"/>
      <c r="AO249" s="361"/>
      <c r="AP249" s="361"/>
      <c r="AQ249" s="361"/>
      <c r="AR249" s="362"/>
      <c r="AS249" s="362"/>
      <c r="AT249" s="362"/>
      <c r="AU249" s="363"/>
      <c r="AV249" s="363"/>
      <c r="AW249" s="363"/>
      <c r="AX249" s="364"/>
      <c r="AY249" s="364"/>
      <c r="AZ249" s="45"/>
      <c r="BA249" s="46"/>
      <c r="BB249" s="45"/>
      <c r="BC249" s="46"/>
      <c r="BD249" s="45"/>
      <c r="BE249" s="46"/>
      <c r="BF249" s="45"/>
      <c r="BG249" s="46"/>
      <c r="BH249" s="45"/>
      <c r="BI249" s="43"/>
      <c r="BJ249" s="44"/>
      <c r="BK249" s="43"/>
      <c r="BL249" s="44"/>
      <c r="BM249" s="43"/>
      <c r="BN249" s="44"/>
      <c r="BO249" s="43"/>
      <c r="BP249" s="44"/>
      <c r="BQ249" s="43"/>
      <c r="BR249" s="359"/>
      <c r="BS249" s="359"/>
      <c r="BT249" s="359"/>
      <c r="BU249" s="359"/>
      <c r="BV249" s="359"/>
      <c r="BW249" s="359"/>
      <c r="BX249" s="359"/>
      <c r="BY249" s="359"/>
      <c r="BZ249" s="359"/>
      <c r="CA249" s="359"/>
      <c r="CB249" s="359"/>
      <c r="CC249" s="359"/>
      <c r="CD249" s="359"/>
      <c r="CE249" s="359"/>
    </row>
    <row r="250" spans="1:83" ht="35.1" customHeight="1" x14ac:dyDescent="0.25">
      <c r="A250" s="27">
        <f t="shared" si="10"/>
        <v>239</v>
      </c>
      <c r="B250" s="375"/>
      <c r="C250" s="375"/>
      <c r="D250" s="376"/>
      <c r="E250" s="376"/>
      <c r="F250" s="376"/>
      <c r="G250" s="376"/>
      <c r="H250" s="376"/>
      <c r="I250" s="360"/>
      <c r="J250" s="360"/>
      <c r="K250" s="360"/>
      <c r="L250" s="360"/>
      <c r="M250" s="360"/>
      <c r="N250" s="360"/>
      <c r="O250" s="360"/>
      <c r="P250" s="360"/>
      <c r="Q250" s="377"/>
      <c r="R250" s="377"/>
      <c r="S250" s="377"/>
      <c r="T250" s="377"/>
      <c r="U250" s="377"/>
      <c r="V250" s="377"/>
      <c r="W250" s="377"/>
      <c r="X250" s="377"/>
      <c r="Y250" s="377"/>
      <c r="Z250" s="377"/>
      <c r="AA250" s="360"/>
      <c r="AB250" s="360"/>
      <c r="AC250" s="360"/>
      <c r="AD250" s="360"/>
      <c r="AE250" s="377"/>
      <c r="AF250" s="377"/>
      <c r="AG250" s="377"/>
      <c r="AH250" s="377"/>
      <c r="AI250" s="360"/>
      <c r="AJ250" s="360"/>
      <c r="AK250" s="360"/>
      <c r="AL250" s="360"/>
      <c r="AM250" s="360"/>
      <c r="AN250" s="360"/>
      <c r="AO250" s="361"/>
      <c r="AP250" s="361"/>
      <c r="AQ250" s="361"/>
      <c r="AR250" s="362"/>
      <c r="AS250" s="362"/>
      <c r="AT250" s="362"/>
      <c r="AU250" s="363"/>
      <c r="AV250" s="363"/>
      <c r="AW250" s="363"/>
      <c r="AX250" s="364"/>
      <c r="AY250" s="364"/>
      <c r="AZ250" s="45"/>
      <c r="BA250" s="46"/>
      <c r="BB250" s="45"/>
      <c r="BC250" s="46"/>
      <c r="BD250" s="45"/>
      <c r="BE250" s="46"/>
      <c r="BF250" s="45"/>
      <c r="BG250" s="46"/>
      <c r="BH250" s="45"/>
      <c r="BI250" s="43"/>
      <c r="BJ250" s="44"/>
      <c r="BK250" s="43"/>
      <c r="BL250" s="44"/>
      <c r="BM250" s="43"/>
      <c r="BN250" s="44"/>
      <c r="BO250" s="43"/>
      <c r="BP250" s="44"/>
      <c r="BQ250" s="43"/>
      <c r="BR250" s="359"/>
      <c r="BS250" s="359"/>
      <c r="BT250" s="359"/>
      <c r="BU250" s="359"/>
      <c r="BV250" s="359"/>
      <c r="BW250" s="359"/>
      <c r="BX250" s="359"/>
      <c r="BY250" s="359"/>
      <c r="BZ250" s="359"/>
      <c r="CA250" s="359"/>
      <c r="CB250" s="359"/>
      <c r="CC250" s="359"/>
      <c r="CD250" s="359"/>
      <c r="CE250" s="359"/>
    </row>
    <row r="251" spans="1:83" ht="35.1" customHeight="1" x14ac:dyDescent="0.25">
      <c r="A251" s="27">
        <f t="shared" si="10"/>
        <v>240</v>
      </c>
      <c r="B251" s="375"/>
      <c r="C251" s="375"/>
      <c r="D251" s="376"/>
      <c r="E251" s="376"/>
      <c r="F251" s="376"/>
      <c r="G251" s="376"/>
      <c r="H251" s="376"/>
      <c r="I251" s="360"/>
      <c r="J251" s="360"/>
      <c r="K251" s="360"/>
      <c r="L251" s="360"/>
      <c r="M251" s="360"/>
      <c r="N251" s="360"/>
      <c r="O251" s="360"/>
      <c r="P251" s="360"/>
      <c r="Q251" s="377"/>
      <c r="R251" s="377"/>
      <c r="S251" s="377"/>
      <c r="T251" s="377"/>
      <c r="U251" s="377"/>
      <c r="V251" s="377"/>
      <c r="W251" s="377"/>
      <c r="X251" s="377"/>
      <c r="Y251" s="377"/>
      <c r="Z251" s="377"/>
      <c r="AA251" s="360"/>
      <c r="AB251" s="360"/>
      <c r="AC251" s="360"/>
      <c r="AD251" s="360"/>
      <c r="AE251" s="377"/>
      <c r="AF251" s="377"/>
      <c r="AG251" s="377"/>
      <c r="AH251" s="377"/>
      <c r="AI251" s="360"/>
      <c r="AJ251" s="360"/>
      <c r="AK251" s="360"/>
      <c r="AL251" s="360"/>
      <c r="AM251" s="360"/>
      <c r="AN251" s="360"/>
      <c r="AO251" s="361"/>
      <c r="AP251" s="361"/>
      <c r="AQ251" s="361"/>
      <c r="AR251" s="362"/>
      <c r="AS251" s="362"/>
      <c r="AT251" s="362"/>
      <c r="AU251" s="363"/>
      <c r="AV251" s="363"/>
      <c r="AW251" s="363"/>
      <c r="AX251" s="364"/>
      <c r="AY251" s="364"/>
      <c r="AZ251" s="45"/>
      <c r="BA251" s="46"/>
      <c r="BB251" s="45"/>
      <c r="BC251" s="46"/>
      <c r="BD251" s="45"/>
      <c r="BE251" s="46"/>
      <c r="BF251" s="45"/>
      <c r="BG251" s="46"/>
      <c r="BH251" s="45"/>
      <c r="BI251" s="43"/>
      <c r="BJ251" s="44"/>
      <c r="BK251" s="43"/>
      <c r="BL251" s="44"/>
      <c r="BM251" s="43"/>
      <c r="BN251" s="44"/>
      <c r="BO251" s="43"/>
      <c r="BP251" s="44"/>
      <c r="BQ251" s="43"/>
      <c r="BR251" s="359"/>
      <c r="BS251" s="359"/>
      <c r="BT251" s="359"/>
      <c r="BU251" s="359"/>
      <c r="BV251" s="359"/>
      <c r="BW251" s="359"/>
      <c r="BX251" s="359"/>
      <c r="BY251" s="359"/>
      <c r="BZ251" s="359"/>
      <c r="CA251" s="359"/>
      <c r="CB251" s="359"/>
      <c r="CC251" s="359"/>
      <c r="CD251" s="359"/>
      <c r="CE251" s="359"/>
    </row>
    <row r="252" spans="1:83" ht="35.1" customHeight="1" x14ac:dyDescent="0.25">
      <c r="A252" s="27">
        <f>ROW(A241)</f>
        <v>241</v>
      </c>
      <c r="B252" s="375"/>
      <c r="C252" s="375"/>
      <c r="D252" s="376"/>
      <c r="E252" s="376"/>
      <c r="F252" s="376"/>
      <c r="G252" s="376"/>
      <c r="H252" s="376"/>
      <c r="I252" s="360"/>
      <c r="J252" s="360"/>
      <c r="K252" s="360"/>
      <c r="L252" s="360"/>
      <c r="M252" s="360"/>
      <c r="N252" s="360"/>
      <c r="O252" s="360"/>
      <c r="P252" s="360"/>
      <c r="Q252" s="377"/>
      <c r="R252" s="377"/>
      <c r="S252" s="377"/>
      <c r="T252" s="377"/>
      <c r="U252" s="377"/>
      <c r="V252" s="377"/>
      <c r="W252" s="377"/>
      <c r="X252" s="377"/>
      <c r="Y252" s="377"/>
      <c r="Z252" s="377"/>
      <c r="AA252" s="360"/>
      <c r="AB252" s="360"/>
      <c r="AC252" s="360"/>
      <c r="AD252" s="360"/>
      <c r="AE252" s="377"/>
      <c r="AF252" s="377"/>
      <c r="AG252" s="377"/>
      <c r="AH252" s="377"/>
      <c r="AI252" s="360"/>
      <c r="AJ252" s="360"/>
      <c r="AK252" s="360"/>
      <c r="AL252" s="360"/>
      <c r="AM252" s="360"/>
      <c r="AN252" s="360"/>
      <c r="AO252" s="361"/>
      <c r="AP252" s="361"/>
      <c r="AQ252" s="361"/>
      <c r="AR252" s="362"/>
      <c r="AS252" s="362"/>
      <c r="AT252" s="362"/>
      <c r="AU252" s="363"/>
      <c r="AV252" s="363"/>
      <c r="AW252" s="363"/>
      <c r="AX252" s="364"/>
      <c r="AY252" s="364"/>
      <c r="AZ252" s="45"/>
      <c r="BA252" s="46"/>
      <c r="BB252" s="45"/>
      <c r="BC252" s="46"/>
      <c r="BD252" s="45"/>
      <c r="BE252" s="46"/>
      <c r="BF252" s="45"/>
      <c r="BG252" s="46"/>
      <c r="BH252" s="45"/>
      <c r="BI252" s="43"/>
      <c r="BJ252" s="44"/>
      <c r="BK252" s="43"/>
      <c r="BL252" s="44"/>
      <c r="BM252" s="43"/>
      <c r="BN252" s="44"/>
      <c r="BO252" s="43"/>
      <c r="BP252" s="44"/>
      <c r="BQ252" s="43"/>
      <c r="BR252" s="359"/>
      <c r="BS252" s="359"/>
      <c r="BT252" s="359"/>
      <c r="BU252" s="359"/>
      <c r="BV252" s="359"/>
      <c r="BW252" s="359"/>
      <c r="BX252" s="359"/>
      <c r="BY252" s="359"/>
      <c r="BZ252" s="359"/>
      <c r="CA252" s="359"/>
      <c r="CB252" s="359"/>
      <c r="CC252" s="359"/>
      <c r="CD252" s="359"/>
      <c r="CE252" s="359"/>
    </row>
    <row r="253" spans="1:83" ht="35.1" customHeight="1" x14ac:dyDescent="0.25">
      <c r="A253" s="27">
        <f t="shared" si="10"/>
        <v>242</v>
      </c>
      <c r="B253" s="375"/>
      <c r="C253" s="375"/>
      <c r="D253" s="376"/>
      <c r="E253" s="376"/>
      <c r="F253" s="376"/>
      <c r="G253" s="376"/>
      <c r="H253" s="376"/>
      <c r="I253" s="360"/>
      <c r="J253" s="360"/>
      <c r="K253" s="360"/>
      <c r="L253" s="360"/>
      <c r="M253" s="360"/>
      <c r="N253" s="360"/>
      <c r="O253" s="360"/>
      <c r="P253" s="360"/>
      <c r="Q253" s="377"/>
      <c r="R253" s="377"/>
      <c r="S253" s="377"/>
      <c r="T253" s="377"/>
      <c r="U253" s="377"/>
      <c r="V253" s="377"/>
      <c r="W253" s="377"/>
      <c r="X253" s="377"/>
      <c r="Y253" s="377"/>
      <c r="Z253" s="377"/>
      <c r="AA253" s="360"/>
      <c r="AB253" s="360"/>
      <c r="AC253" s="360"/>
      <c r="AD253" s="360"/>
      <c r="AE253" s="377"/>
      <c r="AF253" s="377"/>
      <c r="AG253" s="377"/>
      <c r="AH253" s="377"/>
      <c r="AI253" s="360"/>
      <c r="AJ253" s="360"/>
      <c r="AK253" s="360"/>
      <c r="AL253" s="360"/>
      <c r="AM253" s="360"/>
      <c r="AN253" s="360"/>
      <c r="AO253" s="361"/>
      <c r="AP253" s="361"/>
      <c r="AQ253" s="361"/>
      <c r="AR253" s="362"/>
      <c r="AS253" s="362"/>
      <c r="AT253" s="362"/>
      <c r="AU253" s="363"/>
      <c r="AV253" s="363"/>
      <c r="AW253" s="363"/>
      <c r="AX253" s="364"/>
      <c r="AY253" s="364"/>
      <c r="AZ253" s="45"/>
      <c r="BA253" s="46"/>
      <c r="BB253" s="45"/>
      <c r="BC253" s="46"/>
      <c r="BD253" s="45"/>
      <c r="BE253" s="46"/>
      <c r="BF253" s="45"/>
      <c r="BG253" s="46"/>
      <c r="BH253" s="45"/>
      <c r="BI253" s="43"/>
      <c r="BJ253" s="44"/>
      <c r="BK253" s="43"/>
      <c r="BL253" s="44"/>
      <c r="BM253" s="43"/>
      <c r="BN253" s="44"/>
      <c r="BO253" s="43"/>
      <c r="BP253" s="44"/>
      <c r="BQ253" s="43"/>
      <c r="BR253" s="359"/>
      <c r="BS253" s="359"/>
      <c r="BT253" s="359"/>
      <c r="BU253" s="359"/>
      <c r="BV253" s="359"/>
      <c r="BW253" s="359"/>
      <c r="BX253" s="359"/>
      <c r="BY253" s="359"/>
      <c r="BZ253" s="359"/>
      <c r="CA253" s="359"/>
      <c r="CB253" s="359"/>
      <c r="CC253" s="359"/>
      <c r="CD253" s="359"/>
      <c r="CE253" s="359"/>
    </row>
    <row r="254" spans="1:83" ht="35.1" customHeight="1" x14ac:dyDescent="0.25">
      <c r="A254" s="27">
        <f t="shared" si="10"/>
        <v>243</v>
      </c>
      <c r="B254" s="375"/>
      <c r="C254" s="375"/>
      <c r="D254" s="376"/>
      <c r="E254" s="376"/>
      <c r="F254" s="376"/>
      <c r="G254" s="376"/>
      <c r="H254" s="376"/>
      <c r="I254" s="360"/>
      <c r="J254" s="360"/>
      <c r="K254" s="360"/>
      <c r="L254" s="360"/>
      <c r="M254" s="360"/>
      <c r="N254" s="360"/>
      <c r="O254" s="360"/>
      <c r="P254" s="360"/>
      <c r="Q254" s="377"/>
      <c r="R254" s="377"/>
      <c r="S254" s="377"/>
      <c r="T254" s="377"/>
      <c r="U254" s="377"/>
      <c r="V254" s="377"/>
      <c r="W254" s="377"/>
      <c r="X254" s="377"/>
      <c r="Y254" s="377"/>
      <c r="Z254" s="377"/>
      <c r="AA254" s="360"/>
      <c r="AB254" s="360"/>
      <c r="AC254" s="360"/>
      <c r="AD254" s="360"/>
      <c r="AE254" s="377"/>
      <c r="AF254" s="377"/>
      <c r="AG254" s="377"/>
      <c r="AH254" s="377"/>
      <c r="AI254" s="360"/>
      <c r="AJ254" s="360"/>
      <c r="AK254" s="360"/>
      <c r="AL254" s="360"/>
      <c r="AM254" s="360"/>
      <c r="AN254" s="360"/>
      <c r="AO254" s="361"/>
      <c r="AP254" s="361"/>
      <c r="AQ254" s="361"/>
      <c r="AR254" s="362"/>
      <c r="AS254" s="362"/>
      <c r="AT254" s="362"/>
      <c r="AU254" s="363"/>
      <c r="AV254" s="363"/>
      <c r="AW254" s="363"/>
      <c r="AX254" s="364"/>
      <c r="AY254" s="364"/>
      <c r="AZ254" s="45"/>
      <c r="BA254" s="46"/>
      <c r="BB254" s="45"/>
      <c r="BC254" s="46"/>
      <c r="BD254" s="45"/>
      <c r="BE254" s="46"/>
      <c r="BF254" s="45"/>
      <c r="BG254" s="46"/>
      <c r="BH254" s="45"/>
      <c r="BI254" s="43"/>
      <c r="BJ254" s="44"/>
      <c r="BK254" s="43"/>
      <c r="BL254" s="44"/>
      <c r="BM254" s="43"/>
      <c r="BN254" s="44"/>
      <c r="BO254" s="43"/>
      <c r="BP254" s="44"/>
      <c r="BQ254" s="43"/>
      <c r="BR254" s="359"/>
      <c r="BS254" s="359"/>
      <c r="BT254" s="359"/>
      <c r="BU254" s="359"/>
      <c r="BV254" s="359"/>
      <c r="BW254" s="359"/>
      <c r="BX254" s="359"/>
      <c r="BY254" s="359"/>
      <c r="BZ254" s="359"/>
      <c r="CA254" s="359"/>
      <c r="CB254" s="359"/>
      <c r="CC254" s="359"/>
      <c r="CD254" s="359"/>
      <c r="CE254" s="359"/>
    </row>
    <row r="255" spans="1:83" ht="35.1" customHeight="1" x14ac:dyDescent="0.25">
      <c r="A255" s="27">
        <f t="shared" si="10"/>
        <v>244</v>
      </c>
      <c r="B255" s="375"/>
      <c r="C255" s="375"/>
      <c r="D255" s="376"/>
      <c r="E255" s="376"/>
      <c r="F255" s="376"/>
      <c r="G255" s="376"/>
      <c r="H255" s="376"/>
      <c r="I255" s="360"/>
      <c r="J255" s="360"/>
      <c r="K255" s="360"/>
      <c r="L255" s="360"/>
      <c r="M255" s="360"/>
      <c r="N255" s="360"/>
      <c r="O255" s="360"/>
      <c r="P255" s="360"/>
      <c r="Q255" s="377"/>
      <c r="R255" s="377"/>
      <c r="S255" s="377"/>
      <c r="T255" s="377"/>
      <c r="U255" s="377"/>
      <c r="V255" s="377"/>
      <c r="W255" s="377"/>
      <c r="X255" s="377"/>
      <c r="Y255" s="377"/>
      <c r="Z255" s="377"/>
      <c r="AA255" s="360"/>
      <c r="AB255" s="360"/>
      <c r="AC255" s="360"/>
      <c r="AD255" s="360"/>
      <c r="AE255" s="377"/>
      <c r="AF255" s="377"/>
      <c r="AG255" s="377"/>
      <c r="AH255" s="377"/>
      <c r="AI255" s="360"/>
      <c r="AJ255" s="360"/>
      <c r="AK255" s="360"/>
      <c r="AL255" s="360"/>
      <c r="AM255" s="360"/>
      <c r="AN255" s="360"/>
      <c r="AO255" s="361"/>
      <c r="AP255" s="361"/>
      <c r="AQ255" s="361"/>
      <c r="AR255" s="362"/>
      <c r="AS255" s="362"/>
      <c r="AT255" s="362"/>
      <c r="AU255" s="363"/>
      <c r="AV255" s="363"/>
      <c r="AW255" s="363"/>
      <c r="AX255" s="364"/>
      <c r="AY255" s="364"/>
      <c r="AZ255" s="45"/>
      <c r="BA255" s="46"/>
      <c r="BB255" s="45"/>
      <c r="BC255" s="46"/>
      <c r="BD255" s="45"/>
      <c r="BE255" s="46"/>
      <c r="BF255" s="45"/>
      <c r="BG255" s="46"/>
      <c r="BH255" s="45"/>
      <c r="BI255" s="43"/>
      <c r="BJ255" s="44"/>
      <c r="BK255" s="43"/>
      <c r="BL255" s="44"/>
      <c r="BM255" s="43"/>
      <c r="BN255" s="44"/>
      <c r="BO255" s="43"/>
      <c r="BP255" s="44"/>
      <c r="BQ255" s="43"/>
      <c r="BR255" s="359"/>
      <c r="BS255" s="359"/>
      <c r="BT255" s="359"/>
      <c r="BU255" s="359"/>
      <c r="BV255" s="359"/>
      <c r="BW255" s="359"/>
      <c r="BX255" s="359"/>
      <c r="BY255" s="359"/>
      <c r="BZ255" s="359"/>
      <c r="CA255" s="359"/>
      <c r="CB255" s="359"/>
      <c r="CC255" s="359"/>
      <c r="CD255" s="359"/>
      <c r="CE255" s="359"/>
    </row>
    <row r="256" spans="1:83" ht="35.1" customHeight="1" x14ac:dyDescent="0.25">
      <c r="A256" s="27">
        <f t="shared" si="10"/>
        <v>245</v>
      </c>
      <c r="B256" s="375"/>
      <c r="C256" s="375"/>
      <c r="D256" s="376"/>
      <c r="E256" s="376"/>
      <c r="F256" s="376"/>
      <c r="G256" s="376"/>
      <c r="H256" s="376"/>
      <c r="I256" s="360"/>
      <c r="J256" s="360"/>
      <c r="K256" s="360"/>
      <c r="L256" s="360"/>
      <c r="M256" s="360"/>
      <c r="N256" s="360"/>
      <c r="O256" s="360"/>
      <c r="P256" s="360"/>
      <c r="Q256" s="377"/>
      <c r="R256" s="377"/>
      <c r="S256" s="377"/>
      <c r="T256" s="377"/>
      <c r="U256" s="377"/>
      <c r="V256" s="377"/>
      <c r="W256" s="377"/>
      <c r="X256" s="377"/>
      <c r="Y256" s="377"/>
      <c r="Z256" s="377"/>
      <c r="AA256" s="360"/>
      <c r="AB256" s="360"/>
      <c r="AC256" s="360"/>
      <c r="AD256" s="360"/>
      <c r="AE256" s="377"/>
      <c r="AF256" s="377"/>
      <c r="AG256" s="377"/>
      <c r="AH256" s="377"/>
      <c r="AI256" s="360"/>
      <c r="AJ256" s="360"/>
      <c r="AK256" s="360"/>
      <c r="AL256" s="360"/>
      <c r="AM256" s="360"/>
      <c r="AN256" s="360"/>
      <c r="AO256" s="361"/>
      <c r="AP256" s="361"/>
      <c r="AQ256" s="361"/>
      <c r="AR256" s="362"/>
      <c r="AS256" s="362"/>
      <c r="AT256" s="362"/>
      <c r="AU256" s="363"/>
      <c r="AV256" s="363"/>
      <c r="AW256" s="363"/>
      <c r="AX256" s="364"/>
      <c r="AY256" s="364"/>
      <c r="AZ256" s="45"/>
      <c r="BA256" s="46"/>
      <c r="BB256" s="45"/>
      <c r="BC256" s="46"/>
      <c r="BD256" s="45"/>
      <c r="BE256" s="46"/>
      <c r="BF256" s="45"/>
      <c r="BG256" s="46"/>
      <c r="BH256" s="45"/>
      <c r="BI256" s="43"/>
      <c r="BJ256" s="44"/>
      <c r="BK256" s="43"/>
      <c r="BL256" s="44"/>
      <c r="BM256" s="43"/>
      <c r="BN256" s="44"/>
      <c r="BO256" s="43"/>
      <c r="BP256" s="44"/>
      <c r="BQ256" s="43"/>
      <c r="BR256" s="359"/>
      <c r="BS256" s="359"/>
      <c r="BT256" s="359"/>
      <c r="BU256" s="359"/>
      <c r="BV256" s="359"/>
      <c r="BW256" s="359"/>
      <c r="BX256" s="359"/>
      <c r="BY256" s="359"/>
      <c r="BZ256" s="359"/>
      <c r="CA256" s="359"/>
      <c r="CB256" s="359"/>
      <c r="CC256" s="359"/>
      <c r="CD256" s="359"/>
      <c r="CE256" s="359"/>
    </row>
    <row r="257" spans="1:83" ht="35.1" customHeight="1" x14ac:dyDescent="0.25">
      <c r="A257" s="27">
        <f t="shared" si="10"/>
        <v>246</v>
      </c>
      <c r="B257" s="375"/>
      <c r="C257" s="375"/>
      <c r="D257" s="376"/>
      <c r="E257" s="376"/>
      <c r="F257" s="376"/>
      <c r="G257" s="376"/>
      <c r="H257" s="376"/>
      <c r="I257" s="360"/>
      <c r="J257" s="360"/>
      <c r="K257" s="360"/>
      <c r="L257" s="360"/>
      <c r="M257" s="360"/>
      <c r="N257" s="360"/>
      <c r="O257" s="360"/>
      <c r="P257" s="360"/>
      <c r="Q257" s="377"/>
      <c r="R257" s="377"/>
      <c r="S257" s="377"/>
      <c r="T257" s="377"/>
      <c r="U257" s="377"/>
      <c r="V257" s="377"/>
      <c r="W257" s="377"/>
      <c r="X257" s="377"/>
      <c r="Y257" s="377"/>
      <c r="Z257" s="377"/>
      <c r="AA257" s="360"/>
      <c r="AB257" s="360"/>
      <c r="AC257" s="360"/>
      <c r="AD257" s="360"/>
      <c r="AE257" s="377"/>
      <c r="AF257" s="377"/>
      <c r="AG257" s="377"/>
      <c r="AH257" s="377"/>
      <c r="AI257" s="360"/>
      <c r="AJ257" s="360"/>
      <c r="AK257" s="360"/>
      <c r="AL257" s="360"/>
      <c r="AM257" s="360"/>
      <c r="AN257" s="360"/>
      <c r="AO257" s="361"/>
      <c r="AP257" s="361"/>
      <c r="AQ257" s="361"/>
      <c r="AR257" s="362"/>
      <c r="AS257" s="362"/>
      <c r="AT257" s="362"/>
      <c r="AU257" s="363"/>
      <c r="AV257" s="363"/>
      <c r="AW257" s="363"/>
      <c r="AX257" s="364"/>
      <c r="AY257" s="364"/>
      <c r="AZ257" s="45"/>
      <c r="BA257" s="46"/>
      <c r="BB257" s="45"/>
      <c r="BC257" s="46"/>
      <c r="BD257" s="45"/>
      <c r="BE257" s="46"/>
      <c r="BF257" s="45"/>
      <c r="BG257" s="46"/>
      <c r="BH257" s="45"/>
      <c r="BI257" s="43"/>
      <c r="BJ257" s="44"/>
      <c r="BK257" s="43"/>
      <c r="BL257" s="44"/>
      <c r="BM257" s="43"/>
      <c r="BN257" s="44"/>
      <c r="BO257" s="43"/>
      <c r="BP257" s="44"/>
      <c r="BQ257" s="43"/>
      <c r="BR257" s="359"/>
      <c r="BS257" s="359"/>
      <c r="BT257" s="359"/>
      <c r="BU257" s="359"/>
      <c r="BV257" s="359"/>
      <c r="BW257" s="359"/>
      <c r="BX257" s="359"/>
      <c r="BY257" s="359"/>
      <c r="BZ257" s="359"/>
      <c r="CA257" s="359"/>
      <c r="CB257" s="359"/>
      <c r="CC257" s="359"/>
      <c r="CD257" s="359"/>
      <c r="CE257" s="359"/>
    </row>
    <row r="258" spans="1:83" ht="35.1" customHeight="1" x14ac:dyDescent="0.25">
      <c r="A258" s="27">
        <f t="shared" si="10"/>
        <v>247</v>
      </c>
      <c r="B258" s="375"/>
      <c r="C258" s="375"/>
      <c r="D258" s="376"/>
      <c r="E258" s="376"/>
      <c r="F258" s="376"/>
      <c r="G258" s="376"/>
      <c r="H258" s="376"/>
      <c r="I258" s="360"/>
      <c r="J258" s="360"/>
      <c r="K258" s="360"/>
      <c r="L258" s="360"/>
      <c r="M258" s="360"/>
      <c r="N258" s="360"/>
      <c r="O258" s="360"/>
      <c r="P258" s="360"/>
      <c r="Q258" s="377"/>
      <c r="R258" s="377"/>
      <c r="S258" s="377"/>
      <c r="T258" s="377"/>
      <c r="U258" s="377"/>
      <c r="V258" s="377"/>
      <c r="W258" s="377"/>
      <c r="X258" s="377"/>
      <c r="Y258" s="377"/>
      <c r="Z258" s="377"/>
      <c r="AA258" s="360"/>
      <c r="AB258" s="360"/>
      <c r="AC258" s="360"/>
      <c r="AD258" s="360"/>
      <c r="AE258" s="377"/>
      <c r="AF258" s="377"/>
      <c r="AG258" s="377"/>
      <c r="AH258" s="377"/>
      <c r="AI258" s="360"/>
      <c r="AJ258" s="360"/>
      <c r="AK258" s="360"/>
      <c r="AL258" s="360"/>
      <c r="AM258" s="360"/>
      <c r="AN258" s="360"/>
      <c r="AO258" s="361"/>
      <c r="AP258" s="361"/>
      <c r="AQ258" s="361"/>
      <c r="AR258" s="362"/>
      <c r="AS258" s="362"/>
      <c r="AT258" s="362"/>
      <c r="AU258" s="363"/>
      <c r="AV258" s="363"/>
      <c r="AW258" s="363"/>
      <c r="AX258" s="364"/>
      <c r="AY258" s="364"/>
      <c r="AZ258" s="45"/>
      <c r="BA258" s="46"/>
      <c r="BB258" s="45"/>
      <c r="BC258" s="46"/>
      <c r="BD258" s="45"/>
      <c r="BE258" s="46"/>
      <c r="BF258" s="45"/>
      <c r="BG258" s="46"/>
      <c r="BH258" s="45"/>
      <c r="BI258" s="43"/>
      <c r="BJ258" s="44"/>
      <c r="BK258" s="43"/>
      <c r="BL258" s="44"/>
      <c r="BM258" s="43"/>
      <c r="BN258" s="44"/>
      <c r="BO258" s="43"/>
      <c r="BP258" s="44"/>
      <c r="BQ258" s="43"/>
      <c r="BR258" s="359"/>
      <c r="BS258" s="359"/>
      <c r="BT258" s="359"/>
      <c r="BU258" s="359"/>
      <c r="BV258" s="359"/>
      <c r="BW258" s="359"/>
      <c r="BX258" s="359"/>
      <c r="BY258" s="359"/>
      <c r="BZ258" s="359"/>
      <c r="CA258" s="359"/>
      <c r="CB258" s="359"/>
      <c r="CC258" s="359"/>
      <c r="CD258" s="359"/>
      <c r="CE258" s="359"/>
    </row>
    <row r="259" spans="1:83" ht="35.1" customHeight="1" x14ac:dyDescent="0.25">
      <c r="A259" s="27">
        <f t="shared" si="10"/>
        <v>248</v>
      </c>
      <c r="B259" s="375"/>
      <c r="C259" s="375"/>
      <c r="D259" s="376"/>
      <c r="E259" s="376"/>
      <c r="F259" s="376"/>
      <c r="G259" s="376"/>
      <c r="H259" s="376"/>
      <c r="I259" s="360"/>
      <c r="J259" s="360"/>
      <c r="K259" s="360"/>
      <c r="L259" s="360"/>
      <c r="M259" s="360"/>
      <c r="N259" s="360"/>
      <c r="O259" s="360"/>
      <c r="P259" s="360"/>
      <c r="Q259" s="377"/>
      <c r="R259" s="377"/>
      <c r="S259" s="377"/>
      <c r="T259" s="377"/>
      <c r="U259" s="377"/>
      <c r="V259" s="377"/>
      <c r="W259" s="377"/>
      <c r="X259" s="377"/>
      <c r="Y259" s="377"/>
      <c r="Z259" s="377"/>
      <c r="AA259" s="360"/>
      <c r="AB259" s="360"/>
      <c r="AC259" s="360"/>
      <c r="AD259" s="360"/>
      <c r="AE259" s="377"/>
      <c r="AF259" s="377"/>
      <c r="AG259" s="377"/>
      <c r="AH259" s="377"/>
      <c r="AI259" s="360"/>
      <c r="AJ259" s="360"/>
      <c r="AK259" s="360"/>
      <c r="AL259" s="360"/>
      <c r="AM259" s="360"/>
      <c r="AN259" s="360"/>
      <c r="AO259" s="361"/>
      <c r="AP259" s="361"/>
      <c r="AQ259" s="361"/>
      <c r="AR259" s="362"/>
      <c r="AS259" s="362"/>
      <c r="AT259" s="362"/>
      <c r="AU259" s="363"/>
      <c r="AV259" s="363"/>
      <c r="AW259" s="363"/>
      <c r="AX259" s="364"/>
      <c r="AY259" s="364"/>
      <c r="AZ259" s="45"/>
      <c r="BA259" s="46"/>
      <c r="BB259" s="45"/>
      <c r="BC259" s="46"/>
      <c r="BD259" s="45"/>
      <c r="BE259" s="46"/>
      <c r="BF259" s="45"/>
      <c r="BG259" s="46"/>
      <c r="BH259" s="45"/>
      <c r="BI259" s="43"/>
      <c r="BJ259" s="44"/>
      <c r="BK259" s="43"/>
      <c r="BL259" s="44"/>
      <c r="BM259" s="43"/>
      <c r="BN259" s="44"/>
      <c r="BO259" s="43"/>
      <c r="BP259" s="44"/>
      <c r="BQ259" s="43"/>
      <c r="BR259" s="359"/>
      <c r="BS259" s="359"/>
      <c r="BT259" s="359"/>
      <c r="BU259" s="359"/>
      <c r="BV259" s="359"/>
      <c r="BW259" s="359"/>
      <c r="BX259" s="359"/>
      <c r="BY259" s="359"/>
      <c r="BZ259" s="359"/>
      <c r="CA259" s="359"/>
      <c r="CB259" s="359"/>
      <c r="CC259" s="359"/>
      <c r="CD259" s="359"/>
      <c r="CE259" s="359"/>
    </row>
    <row r="260" spans="1:83" ht="35.1" customHeight="1" x14ac:dyDescent="0.25">
      <c r="A260" s="27">
        <f t="shared" si="10"/>
        <v>249</v>
      </c>
      <c r="B260" s="375"/>
      <c r="C260" s="375"/>
      <c r="D260" s="376"/>
      <c r="E260" s="376"/>
      <c r="F260" s="376"/>
      <c r="G260" s="376"/>
      <c r="H260" s="376"/>
      <c r="I260" s="360"/>
      <c r="J260" s="360"/>
      <c r="K260" s="360"/>
      <c r="L260" s="360"/>
      <c r="M260" s="360"/>
      <c r="N260" s="360"/>
      <c r="O260" s="360"/>
      <c r="P260" s="360"/>
      <c r="Q260" s="377"/>
      <c r="R260" s="377"/>
      <c r="S260" s="377"/>
      <c r="T260" s="377"/>
      <c r="U260" s="377"/>
      <c r="V260" s="377"/>
      <c r="W260" s="377"/>
      <c r="X260" s="377"/>
      <c r="Y260" s="377"/>
      <c r="Z260" s="377"/>
      <c r="AA260" s="360"/>
      <c r="AB260" s="360"/>
      <c r="AC260" s="360"/>
      <c r="AD260" s="360"/>
      <c r="AE260" s="377"/>
      <c r="AF260" s="377"/>
      <c r="AG260" s="377"/>
      <c r="AH260" s="377"/>
      <c r="AI260" s="360"/>
      <c r="AJ260" s="360"/>
      <c r="AK260" s="360"/>
      <c r="AL260" s="360"/>
      <c r="AM260" s="360"/>
      <c r="AN260" s="360"/>
      <c r="AO260" s="361"/>
      <c r="AP260" s="361"/>
      <c r="AQ260" s="361"/>
      <c r="AR260" s="362"/>
      <c r="AS260" s="362"/>
      <c r="AT260" s="362"/>
      <c r="AU260" s="363"/>
      <c r="AV260" s="363"/>
      <c r="AW260" s="363"/>
      <c r="AX260" s="364"/>
      <c r="AY260" s="364"/>
      <c r="AZ260" s="45"/>
      <c r="BA260" s="46"/>
      <c r="BB260" s="45"/>
      <c r="BC260" s="46"/>
      <c r="BD260" s="45"/>
      <c r="BE260" s="46"/>
      <c r="BF260" s="45"/>
      <c r="BG260" s="46"/>
      <c r="BH260" s="45"/>
      <c r="BI260" s="43"/>
      <c r="BJ260" s="44"/>
      <c r="BK260" s="43"/>
      <c r="BL260" s="44"/>
      <c r="BM260" s="43"/>
      <c r="BN260" s="44"/>
      <c r="BO260" s="43"/>
      <c r="BP260" s="44"/>
      <c r="BQ260" s="43"/>
      <c r="BR260" s="359"/>
      <c r="BS260" s="359"/>
      <c r="BT260" s="359"/>
      <c r="BU260" s="359"/>
      <c r="BV260" s="359"/>
      <c r="BW260" s="359"/>
      <c r="BX260" s="359"/>
      <c r="BY260" s="359"/>
      <c r="BZ260" s="359"/>
      <c r="CA260" s="359"/>
      <c r="CB260" s="359"/>
      <c r="CC260" s="359"/>
      <c r="CD260" s="359"/>
      <c r="CE260" s="359"/>
    </row>
    <row r="261" spans="1:83" ht="35.1" customHeight="1" x14ac:dyDescent="0.25">
      <c r="A261" s="27">
        <f t="shared" si="10"/>
        <v>250</v>
      </c>
      <c r="B261" s="375"/>
      <c r="C261" s="375"/>
      <c r="D261" s="376"/>
      <c r="E261" s="376"/>
      <c r="F261" s="376"/>
      <c r="G261" s="376"/>
      <c r="H261" s="376"/>
      <c r="I261" s="360"/>
      <c r="J261" s="360"/>
      <c r="K261" s="360"/>
      <c r="L261" s="360"/>
      <c r="M261" s="360"/>
      <c r="N261" s="360"/>
      <c r="O261" s="360"/>
      <c r="P261" s="360"/>
      <c r="Q261" s="377"/>
      <c r="R261" s="377"/>
      <c r="S261" s="377"/>
      <c r="T261" s="377"/>
      <c r="U261" s="377"/>
      <c r="V261" s="377"/>
      <c r="W261" s="377"/>
      <c r="X261" s="377"/>
      <c r="Y261" s="377"/>
      <c r="Z261" s="377"/>
      <c r="AA261" s="360"/>
      <c r="AB261" s="360"/>
      <c r="AC261" s="360"/>
      <c r="AD261" s="360"/>
      <c r="AE261" s="377"/>
      <c r="AF261" s="377"/>
      <c r="AG261" s="377"/>
      <c r="AH261" s="377"/>
      <c r="AI261" s="360"/>
      <c r="AJ261" s="360"/>
      <c r="AK261" s="360"/>
      <c r="AL261" s="360"/>
      <c r="AM261" s="360"/>
      <c r="AN261" s="360"/>
      <c r="AO261" s="361"/>
      <c r="AP261" s="361"/>
      <c r="AQ261" s="361"/>
      <c r="AR261" s="362"/>
      <c r="AS261" s="362"/>
      <c r="AT261" s="362"/>
      <c r="AU261" s="363"/>
      <c r="AV261" s="363"/>
      <c r="AW261" s="363"/>
      <c r="AX261" s="364"/>
      <c r="AY261" s="364"/>
      <c r="AZ261" s="45"/>
      <c r="BA261" s="46"/>
      <c r="BB261" s="45"/>
      <c r="BC261" s="46"/>
      <c r="BD261" s="45"/>
      <c r="BE261" s="46"/>
      <c r="BF261" s="45"/>
      <c r="BG261" s="46"/>
      <c r="BH261" s="45"/>
      <c r="BI261" s="43"/>
      <c r="BJ261" s="44"/>
      <c r="BK261" s="43"/>
      <c r="BL261" s="44"/>
      <c r="BM261" s="43"/>
      <c r="BN261" s="44"/>
      <c r="BO261" s="43"/>
      <c r="BP261" s="44"/>
      <c r="BQ261" s="43"/>
      <c r="BR261" s="359"/>
      <c r="BS261" s="359"/>
      <c r="BT261" s="359"/>
      <c r="BU261" s="359"/>
      <c r="BV261" s="359"/>
      <c r="BW261" s="359"/>
      <c r="BX261" s="359"/>
      <c r="BY261" s="359"/>
      <c r="BZ261" s="359"/>
      <c r="CA261" s="359"/>
      <c r="CB261" s="359"/>
      <c r="CC261" s="359"/>
      <c r="CD261" s="359"/>
      <c r="CE261" s="359"/>
    </row>
    <row r="262" spans="1:83" ht="35.1" customHeight="1" x14ac:dyDescent="0.25">
      <c r="A262" s="27">
        <f>ROW(A251)</f>
        <v>251</v>
      </c>
      <c r="B262" s="375"/>
      <c r="C262" s="375"/>
      <c r="D262" s="376"/>
      <c r="E262" s="376"/>
      <c r="F262" s="376"/>
      <c r="G262" s="376"/>
      <c r="H262" s="376"/>
      <c r="I262" s="360"/>
      <c r="J262" s="360"/>
      <c r="K262" s="360"/>
      <c r="L262" s="360"/>
      <c r="M262" s="360"/>
      <c r="N262" s="360"/>
      <c r="O262" s="360"/>
      <c r="P262" s="360"/>
      <c r="Q262" s="377"/>
      <c r="R262" s="377"/>
      <c r="S262" s="377"/>
      <c r="T262" s="377"/>
      <c r="U262" s="377"/>
      <c r="V262" s="377"/>
      <c r="W262" s="377"/>
      <c r="X262" s="377"/>
      <c r="Y262" s="377"/>
      <c r="Z262" s="377"/>
      <c r="AA262" s="360"/>
      <c r="AB262" s="360"/>
      <c r="AC262" s="360"/>
      <c r="AD262" s="360"/>
      <c r="AE262" s="377"/>
      <c r="AF262" s="377"/>
      <c r="AG262" s="377"/>
      <c r="AH262" s="377"/>
      <c r="AI262" s="360"/>
      <c r="AJ262" s="360"/>
      <c r="AK262" s="360"/>
      <c r="AL262" s="360"/>
      <c r="AM262" s="360"/>
      <c r="AN262" s="360"/>
      <c r="AO262" s="361"/>
      <c r="AP262" s="361"/>
      <c r="AQ262" s="361"/>
      <c r="AR262" s="362"/>
      <c r="AS262" s="362"/>
      <c r="AT262" s="362"/>
      <c r="AU262" s="363"/>
      <c r="AV262" s="363"/>
      <c r="AW262" s="363"/>
      <c r="AX262" s="364"/>
      <c r="AY262" s="364"/>
      <c r="AZ262" s="45"/>
      <c r="BA262" s="46"/>
      <c r="BB262" s="45"/>
      <c r="BC262" s="46"/>
      <c r="BD262" s="45"/>
      <c r="BE262" s="46"/>
      <c r="BF262" s="45"/>
      <c r="BG262" s="46"/>
      <c r="BH262" s="45"/>
      <c r="BI262" s="43"/>
      <c r="BJ262" s="44"/>
      <c r="BK262" s="43"/>
      <c r="BL262" s="44"/>
      <c r="BM262" s="43"/>
      <c r="BN262" s="44"/>
      <c r="BO262" s="43"/>
      <c r="BP262" s="44"/>
      <c r="BQ262" s="43"/>
      <c r="BR262" s="359"/>
      <c r="BS262" s="359"/>
      <c r="BT262" s="359"/>
      <c r="BU262" s="359"/>
      <c r="BV262" s="359"/>
      <c r="BW262" s="359"/>
      <c r="BX262" s="359"/>
      <c r="BY262" s="359"/>
      <c r="BZ262" s="359"/>
      <c r="CA262" s="359"/>
      <c r="CB262" s="359"/>
      <c r="CC262" s="359"/>
      <c r="CD262" s="359"/>
      <c r="CE262" s="359"/>
    </row>
    <row r="263" spans="1:83" ht="35.1" customHeight="1" x14ac:dyDescent="0.25">
      <c r="A263" s="27">
        <f t="shared" si="10"/>
        <v>252</v>
      </c>
      <c r="B263" s="375"/>
      <c r="C263" s="375"/>
      <c r="D263" s="376"/>
      <c r="E263" s="376"/>
      <c r="F263" s="376"/>
      <c r="G263" s="376"/>
      <c r="H263" s="376"/>
      <c r="I263" s="360"/>
      <c r="J263" s="360"/>
      <c r="K263" s="360"/>
      <c r="L263" s="360"/>
      <c r="M263" s="360"/>
      <c r="N263" s="360"/>
      <c r="O263" s="360"/>
      <c r="P263" s="360"/>
      <c r="Q263" s="377"/>
      <c r="R263" s="377"/>
      <c r="S263" s="377"/>
      <c r="T263" s="377"/>
      <c r="U263" s="377"/>
      <c r="V263" s="377"/>
      <c r="W263" s="377"/>
      <c r="X263" s="377"/>
      <c r="Y263" s="377"/>
      <c r="Z263" s="377"/>
      <c r="AA263" s="360"/>
      <c r="AB263" s="360"/>
      <c r="AC263" s="360"/>
      <c r="AD263" s="360"/>
      <c r="AE263" s="377"/>
      <c r="AF263" s="377"/>
      <c r="AG263" s="377"/>
      <c r="AH263" s="377"/>
      <c r="AI263" s="360"/>
      <c r="AJ263" s="360"/>
      <c r="AK263" s="360"/>
      <c r="AL263" s="360"/>
      <c r="AM263" s="360"/>
      <c r="AN263" s="360"/>
      <c r="AO263" s="361"/>
      <c r="AP263" s="361"/>
      <c r="AQ263" s="361"/>
      <c r="AR263" s="362"/>
      <c r="AS263" s="362"/>
      <c r="AT263" s="362"/>
      <c r="AU263" s="363"/>
      <c r="AV263" s="363"/>
      <c r="AW263" s="363"/>
      <c r="AX263" s="364"/>
      <c r="AY263" s="364"/>
      <c r="AZ263" s="45"/>
      <c r="BA263" s="46"/>
      <c r="BB263" s="45"/>
      <c r="BC263" s="46"/>
      <c r="BD263" s="45"/>
      <c r="BE263" s="46"/>
      <c r="BF263" s="45"/>
      <c r="BG263" s="46"/>
      <c r="BH263" s="45"/>
      <c r="BI263" s="43"/>
      <c r="BJ263" s="44"/>
      <c r="BK263" s="43"/>
      <c r="BL263" s="44"/>
      <c r="BM263" s="43"/>
      <c r="BN263" s="44"/>
      <c r="BO263" s="43"/>
      <c r="BP263" s="44"/>
      <c r="BQ263" s="43"/>
      <c r="BR263" s="359"/>
      <c r="BS263" s="359"/>
      <c r="BT263" s="359"/>
      <c r="BU263" s="359"/>
      <c r="BV263" s="359"/>
      <c r="BW263" s="359"/>
      <c r="BX263" s="359"/>
      <c r="BY263" s="359"/>
      <c r="BZ263" s="359"/>
      <c r="CA263" s="359"/>
      <c r="CB263" s="359"/>
      <c r="CC263" s="359"/>
      <c r="CD263" s="359"/>
      <c r="CE263" s="359"/>
    </row>
    <row r="264" spans="1:83" ht="35.1" customHeight="1" x14ac:dyDescent="0.25">
      <c r="A264" s="27">
        <f t="shared" si="10"/>
        <v>253</v>
      </c>
      <c r="B264" s="375"/>
      <c r="C264" s="375"/>
      <c r="D264" s="376"/>
      <c r="E264" s="376"/>
      <c r="F264" s="376"/>
      <c r="G264" s="376"/>
      <c r="H264" s="376"/>
      <c r="I264" s="360"/>
      <c r="J264" s="360"/>
      <c r="K264" s="360"/>
      <c r="L264" s="360"/>
      <c r="M264" s="360"/>
      <c r="N264" s="360"/>
      <c r="O264" s="360"/>
      <c r="P264" s="360"/>
      <c r="Q264" s="377"/>
      <c r="R264" s="377"/>
      <c r="S264" s="377"/>
      <c r="T264" s="377"/>
      <c r="U264" s="377"/>
      <c r="V264" s="377"/>
      <c r="W264" s="377"/>
      <c r="X264" s="377"/>
      <c r="Y264" s="377"/>
      <c r="Z264" s="377"/>
      <c r="AA264" s="360"/>
      <c r="AB264" s="360"/>
      <c r="AC264" s="360"/>
      <c r="AD264" s="360"/>
      <c r="AE264" s="377"/>
      <c r="AF264" s="377"/>
      <c r="AG264" s="377"/>
      <c r="AH264" s="377"/>
      <c r="AI264" s="360"/>
      <c r="AJ264" s="360"/>
      <c r="AK264" s="360"/>
      <c r="AL264" s="360"/>
      <c r="AM264" s="360"/>
      <c r="AN264" s="360"/>
      <c r="AO264" s="361"/>
      <c r="AP264" s="361"/>
      <c r="AQ264" s="361"/>
      <c r="AR264" s="362"/>
      <c r="AS264" s="362"/>
      <c r="AT264" s="362"/>
      <c r="AU264" s="363"/>
      <c r="AV264" s="363"/>
      <c r="AW264" s="363"/>
      <c r="AX264" s="364"/>
      <c r="AY264" s="364"/>
      <c r="AZ264" s="45"/>
      <c r="BA264" s="46"/>
      <c r="BB264" s="45"/>
      <c r="BC264" s="46"/>
      <c r="BD264" s="45"/>
      <c r="BE264" s="46"/>
      <c r="BF264" s="45"/>
      <c r="BG264" s="46"/>
      <c r="BH264" s="45"/>
      <c r="BI264" s="43"/>
      <c r="BJ264" s="44"/>
      <c r="BK264" s="43"/>
      <c r="BL264" s="44"/>
      <c r="BM264" s="43"/>
      <c r="BN264" s="44"/>
      <c r="BO264" s="43"/>
      <c r="BP264" s="44"/>
      <c r="BQ264" s="43"/>
      <c r="BR264" s="359"/>
      <c r="BS264" s="359"/>
      <c r="BT264" s="359"/>
      <c r="BU264" s="359"/>
      <c r="BV264" s="359"/>
      <c r="BW264" s="359"/>
      <c r="BX264" s="359"/>
      <c r="BY264" s="359"/>
      <c r="BZ264" s="359"/>
      <c r="CA264" s="359"/>
      <c r="CB264" s="359"/>
      <c r="CC264" s="359"/>
      <c r="CD264" s="359"/>
      <c r="CE264" s="359"/>
    </row>
    <row r="265" spans="1:83" ht="35.1" customHeight="1" x14ac:dyDescent="0.25">
      <c r="A265" s="27">
        <f t="shared" si="10"/>
        <v>254</v>
      </c>
      <c r="B265" s="375"/>
      <c r="C265" s="375"/>
      <c r="D265" s="376"/>
      <c r="E265" s="376"/>
      <c r="F265" s="376"/>
      <c r="G265" s="376"/>
      <c r="H265" s="376"/>
      <c r="I265" s="360"/>
      <c r="J265" s="360"/>
      <c r="K265" s="360"/>
      <c r="L265" s="360"/>
      <c r="M265" s="360"/>
      <c r="N265" s="360"/>
      <c r="O265" s="360"/>
      <c r="P265" s="360"/>
      <c r="Q265" s="377"/>
      <c r="R265" s="377"/>
      <c r="S265" s="377"/>
      <c r="T265" s="377"/>
      <c r="U265" s="377"/>
      <c r="V265" s="377"/>
      <c r="W265" s="377"/>
      <c r="X265" s="377"/>
      <c r="Y265" s="377"/>
      <c r="Z265" s="377"/>
      <c r="AA265" s="360"/>
      <c r="AB265" s="360"/>
      <c r="AC265" s="360"/>
      <c r="AD265" s="360"/>
      <c r="AE265" s="377"/>
      <c r="AF265" s="377"/>
      <c r="AG265" s="377"/>
      <c r="AH265" s="377"/>
      <c r="AI265" s="360"/>
      <c r="AJ265" s="360"/>
      <c r="AK265" s="360"/>
      <c r="AL265" s="360"/>
      <c r="AM265" s="360"/>
      <c r="AN265" s="360"/>
      <c r="AO265" s="361"/>
      <c r="AP265" s="361"/>
      <c r="AQ265" s="361"/>
      <c r="AR265" s="362"/>
      <c r="AS265" s="362"/>
      <c r="AT265" s="362"/>
      <c r="AU265" s="363"/>
      <c r="AV265" s="363"/>
      <c r="AW265" s="363"/>
      <c r="AX265" s="364"/>
      <c r="AY265" s="364"/>
      <c r="AZ265" s="45"/>
      <c r="BA265" s="46"/>
      <c r="BB265" s="45"/>
      <c r="BC265" s="46"/>
      <c r="BD265" s="45"/>
      <c r="BE265" s="46"/>
      <c r="BF265" s="45"/>
      <c r="BG265" s="46"/>
      <c r="BH265" s="45"/>
      <c r="BI265" s="43"/>
      <c r="BJ265" s="44"/>
      <c r="BK265" s="43"/>
      <c r="BL265" s="44"/>
      <c r="BM265" s="43"/>
      <c r="BN265" s="44"/>
      <c r="BO265" s="43"/>
      <c r="BP265" s="44"/>
      <c r="BQ265" s="43"/>
      <c r="BR265" s="359"/>
      <c r="BS265" s="359"/>
      <c r="BT265" s="359"/>
      <c r="BU265" s="359"/>
      <c r="BV265" s="359"/>
      <c r="BW265" s="359"/>
      <c r="BX265" s="359"/>
      <c r="BY265" s="359"/>
      <c r="BZ265" s="359"/>
      <c r="CA265" s="359"/>
      <c r="CB265" s="359"/>
      <c r="CC265" s="359"/>
      <c r="CD265" s="359"/>
      <c r="CE265" s="359"/>
    </row>
    <row r="266" spans="1:83" ht="35.1" customHeight="1" x14ac:dyDescent="0.25">
      <c r="A266" s="27">
        <f t="shared" si="10"/>
        <v>255</v>
      </c>
      <c r="B266" s="375"/>
      <c r="C266" s="375"/>
      <c r="D266" s="376"/>
      <c r="E266" s="376"/>
      <c r="F266" s="376"/>
      <c r="G266" s="376"/>
      <c r="H266" s="376"/>
      <c r="I266" s="360"/>
      <c r="J266" s="360"/>
      <c r="K266" s="360"/>
      <c r="L266" s="360"/>
      <c r="M266" s="360"/>
      <c r="N266" s="360"/>
      <c r="O266" s="360"/>
      <c r="P266" s="360"/>
      <c r="Q266" s="377"/>
      <c r="R266" s="377"/>
      <c r="S266" s="377"/>
      <c r="T266" s="377"/>
      <c r="U266" s="377"/>
      <c r="V266" s="377"/>
      <c r="W266" s="377"/>
      <c r="X266" s="377"/>
      <c r="Y266" s="377"/>
      <c r="Z266" s="377"/>
      <c r="AA266" s="360"/>
      <c r="AB266" s="360"/>
      <c r="AC266" s="360"/>
      <c r="AD266" s="360"/>
      <c r="AE266" s="377"/>
      <c r="AF266" s="377"/>
      <c r="AG266" s="377"/>
      <c r="AH266" s="377"/>
      <c r="AI266" s="360"/>
      <c r="AJ266" s="360"/>
      <c r="AK266" s="360"/>
      <c r="AL266" s="360"/>
      <c r="AM266" s="360"/>
      <c r="AN266" s="360"/>
      <c r="AO266" s="361"/>
      <c r="AP266" s="361"/>
      <c r="AQ266" s="361"/>
      <c r="AR266" s="362"/>
      <c r="AS266" s="362"/>
      <c r="AT266" s="362"/>
      <c r="AU266" s="363"/>
      <c r="AV266" s="363"/>
      <c r="AW266" s="363"/>
      <c r="AX266" s="364"/>
      <c r="AY266" s="364"/>
      <c r="AZ266" s="45"/>
      <c r="BA266" s="46"/>
      <c r="BB266" s="45"/>
      <c r="BC266" s="46"/>
      <c r="BD266" s="45"/>
      <c r="BE266" s="46"/>
      <c r="BF266" s="45"/>
      <c r="BG266" s="46"/>
      <c r="BH266" s="45"/>
      <c r="BI266" s="43"/>
      <c r="BJ266" s="44"/>
      <c r="BK266" s="43"/>
      <c r="BL266" s="44"/>
      <c r="BM266" s="43"/>
      <c r="BN266" s="44"/>
      <c r="BO266" s="43"/>
      <c r="BP266" s="44"/>
      <c r="BQ266" s="43"/>
      <c r="BR266" s="359"/>
      <c r="BS266" s="359"/>
      <c r="BT266" s="359"/>
      <c r="BU266" s="359"/>
      <c r="BV266" s="359"/>
      <c r="BW266" s="359"/>
      <c r="BX266" s="359"/>
      <c r="BY266" s="359"/>
      <c r="BZ266" s="359"/>
      <c r="CA266" s="359"/>
      <c r="CB266" s="359"/>
      <c r="CC266" s="359"/>
      <c r="CD266" s="359"/>
      <c r="CE266" s="359"/>
    </row>
    <row r="267" spans="1:83" ht="35.1" customHeight="1" x14ac:dyDescent="0.25">
      <c r="A267" s="27">
        <f t="shared" si="10"/>
        <v>256</v>
      </c>
      <c r="B267" s="375"/>
      <c r="C267" s="375"/>
      <c r="D267" s="376"/>
      <c r="E267" s="376"/>
      <c r="F267" s="376"/>
      <c r="G267" s="376"/>
      <c r="H267" s="376"/>
      <c r="I267" s="360"/>
      <c r="J267" s="360"/>
      <c r="K267" s="360"/>
      <c r="L267" s="360"/>
      <c r="M267" s="360"/>
      <c r="N267" s="360"/>
      <c r="O267" s="360"/>
      <c r="P267" s="360"/>
      <c r="Q267" s="377"/>
      <c r="R267" s="377"/>
      <c r="S267" s="377"/>
      <c r="T267" s="377"/>
      <c r="U267" s="377"/>
      <c r="V267" s="377"/>
      <c r="W267" s="377"/>
      <c r="X267" s="377"/>
      <c r="Y267" s="377"/>
      <c r="Z267" s="377"/>
      <c r="AA267" s="360"/>
      <c r="AB267" s="360"/>
      <c r="AC267" s="360"/>
      <c r="AD267" s="360"/>
      <c r="AE267" s="377"/>
      <c r="AF267" s="377"/>
      <c r="AG267" s="377"/>
      <c r="AH267" s="377"/>
      <c r="AI267" s="360"/>
      <c r="AJ267" s="360"/>
      <c r="AK267" s="360"/>
      <c r="AL267" s="360"/>
      <c r="AM267" s="360"/>
      <c r="AN267" s="360"/>
      <c r="AO267" s="361"/>
      <c r="AP267" s="361"/>
      <c r="AQ267" s="361"/>
      <c r="AR267" s="362"/>
      <c r="AS267" s="362"/>
      <c r="AT267" s="362"/>
      <c r="AU267" s="363"/>
      <c r="AV267" s="363"/>
      <c r="AW267" s="363"/>
      <c r="AX267" s="364"/>
      <c r="AY267" s="364"/>
      <c r="AZ267" s="45"/>
      <c r="BA267" s="46"/>
      <c r="BB267" s="45"/>
      <c r="BC267" s="46"/>
      <c r="BD267" s="45"/>
      <c r="BE267" s="46"/>
      <c r="BF267" s="45"/>
      <c r="BG267" s="46"/>
      <c r="BH267" s="45"/>
      <c r="BI267" s="43"/>
      <c r="BJ267" s="44"/>
      <c r="BK267" s="43"/>
      <c r="BL267" s="44"/>
      <c r="BM267" s="43"/>
      <c r="BN267" s="44"/>
      <c r="BO267" s="43"/>
      <c r="BP267" s="44"/>
      <c r="BQ267" s="43"/>
      <c r="BR267" s="359"/>
      <c r="BS267" s="359"/>
      <c r="BT267" s="359"/>
      <c r="BU267" s="359"/>
      <c r="BV267" s="359"/>
      <c r="BW267" s="359"/>
      <c r="BX267" s="359"/>
      <c r="BY267" s="359"/>
      <c r="BZ267" s="359"/>
      <c r="CA267" s="359"/>
      <c r="CB267" s="359"/>
      <c r="CC267" s="359"/>
      <c r="CD267" s="359"/>
      <c r="CE267" s="359"/>
    </row>
    <row r="268" spans="1:83" ht="35.1" customHeight="1" x14ac:dyDescent="0.25">
      <c r="A268" s="27">
        <f t="shared" si="10"/>
        <v>257</v>
      </c>
      <c r="B268" s="375"/>
      <c r="C268" s="375"/>
      <c r="D268" s="376"/>
      <c r="E268" s="376"/>
      <c r="F268" s="376"/>
      <c r="G268" s="376"/>
      <c r="H268" s="376"/>
      <c r="I268" s="360"/>
      <c r="J268" s="360"/>
      <c r="K268" s="360"/>
      <c r="L268" s="360"/>
      <c r="M268" s="360"/>
      <c r="N268" s="360"/>
      <c r="O268" s="360"/>
      <c r="P268" s="360"/>
      <c r="Q268" s="377"/>
      <c r="R268" s="377"/>
      <c r="S268" s="377"/>
      <c r="T268" s="377"/>
      <c r="U268" s="377"/>
      <c r="V268" s="377"/>
      <c r="W268" s="377"/>
      <c r="X268" s="377"/>
      <c r="Y268" s="377"/>
      <c r="Z268" s="377"/>
      <c r="AA268" s="360"/>
      <c r="AB268" s="360"/>
      <c r="AC268" s="360"/>
      <c r="AD268" s="360"/>
      <c r="AE268" s="377"/>
      <c r="AF268" s="377"/>
      <c r="AG268" s="377"/>
      <c r="AH268" s="377"/>
      <c r="AI268" s="360"/>
      <c r="AJ268" s="360"/>
      <c r="AK268" s="360"/>
      <c r="AL268" s="360"/>
      <c r="AM268" s="360"/>
      <c r="AN268" s="360"/>
      <c r="AO268" s="361"/>
      <c r="AP268" s="361"/>
      <c r="AQ268" s="361"/>
      <c r="AR268" s="362"/>
      <c r="AS268" s="362"/>
      <c r="AT268" s="362"/>
      <c r="AU268" s="363"/>
      <c r="AV268" s="363"/>
      <c r="AW268" s="363"/>
      <c r="AX268" s="364"/>
      <c r="AY268" s="364"/>
      <c r="AZ268" s="45"/>
      <c r="BA268" s="46"/>
      <c r="BB268" s="45"/>
      <c r="BC268" s="46"/>
      <c r="BD268" s="45"/>
      <c r="BE268" s="46"/>
      <c r="BF268" s="45"/>
      <c r="BG268" s="46"/>
      <c r="BH268" s="45"/>
      <c r="BI268" s="43"/>
      <c r="BJ268" s="44"/>
      <c r="BK268" s="43"/>
      <c r="BL268" s="44"/>
      <c r="BM268" s="43"/>
      <c r="BN268" s="44"/>
      <c r="BO268" s="43"/>
      <c r="BP268" s="44"/>
      <c r="BQ268" s="43"/>
      <c r="BR268" s="359"/>
      <c r="BS268" s="359"/>
      <c r="BT268" s="359"/>
      <c r="BU268" s="359"/>
      <c r="BV268" s="359"/>
      <c r="BW268" s="359"/>
      <c r="BX268" s="359"/>
      <c r="BY268" s="359"/>
      <c r="BZ268" s="359"/>
      <c r="CA268" s="359"/>
      <c r="CB268" s="359"/>
      <c r="CC268" s="359"/>
      <c r="CD268" s="359"/>
      <c r="CE268" s="359"/>
    </row>
    <row r="269" spans="1:83" ht="35.1" customHeight="1" x14ac:dyDescent="0.25">
      <c r="A269" s="27">
        <f t="shared" si="10"/>
        <v>258</v>
      </c>
      <c r="B269" s="375"/>
      <c r="C269" s="375"/>
      <c r="D269" s="376"/>
      <c r="E269" s="376"/>
      <c r="F269" s="376"/>
      <c r="G269" s="376"/>
      <c r="H269" s="376"/>
      <c r="I269" s="360"/>
      <c r="J269" s="360"/>
      <c r="K269" s="360"/>
      <c r="L269" s="360"/>
      <c r="M269" s="360"/>
      <c r="N269" s="360"/>
      <c r="O269" s="360"/>
      <c r="P269" s="360"/>
      <c r="Q269" s="377"/>
      <c r="R269" s="377"/>
      <c r="S269" s="377"/>
      <c r="T269" s="377"/>
      <c r="U269" s="377"/>
      <c r="V269" s="377"/>
      <c r="W269" s="377"/>
      <c r="X269" s="377"/>
      <c r="Y269" s="377"/>
      <c r="Z269" s="377"/>
      <c r="AA269" s="360"/>
      <c r="AB269" s="360"/>
      <c r="AC269" s="360"/>
      <c r="AD269" s="360"/>
      <c r="AE269" s="377"/>
      <c r="AF269" s="377"/>
      <c r="AG269" s="377"/>
      <c r="AH269" s="377"/>
      <c r="AI269" s="360"/>
      <c r="AJ269" s="360"/>
      <c r="AK269" s="360"/>
      <c r="AL269" s="360"/>
      <c r="AM269" s="360"/>
      <c r="AN269" s="360"/>
      <c r="AO269" s="361"/>
      <c r="AP269" s="361"/>
      <c r="AQ269" s="361"/>
      <c r="AR269" s="362"/>
      <c r="AS269" s="362"/>
      <c r="AT269" s="362"/>
      <c r="AU269" s="363"/>
      <c r="AV269" s="363"/>
      <c r="AW269" s="363"/>
      <c r="AX269" s="364"/>
      <c r="AY269" s="364"/>
      <c r="AZ269" s="45"/>
      <c r="BA269" s="46"/>
      <c r="BB269" s="45"/>
      <c r="BC269" s="46"/>
      <c r="BD269" s="45"/>
      <c r="BE269" s="46"/>
      <c r="BF269" s="45"/>
      <c r="BG269" s="46"/>
      <c r="BH269" s="45"/>
      <c r="BI269" s="43"/>
      <c r="BJ269" s="44"/>
      <c r="BK269" s="43"/>
      <c r="BL269" s="44"/>
      <c r="BM269" s="43"/>
      <c r="BN269" s="44"/>
      <c r="BO269" s="43"/>
      <c r="BP269" s="44"/>
      <c r="BQ269" s="43"/>
      <c r="BR269" s="359"/>
      <c r="BS269" s="359"/>
      <c r="BT269" s="359"/>
      <c r="BU269" s="359"/>
      <c r="BV269" s="359"/>
      <c r="BW269" s="359"/>
      <c r="BX269" s="359"/>
      <c r="BY269" s="359"/>
      <c r="BZ269" s="359"/>
      <c r="CA269" s="359"/>
      <c r="CB269" s="359"/>
      <c r="CC269" s="359"/>
      <c r="CD269" s="359"/>
      <c r="CE269" s="359"/>
    </row>
    <row r="270" spans="1:83" ht="35.1" customHeight="1" x14ac:dyDescent="0.25">
      <c r="A270" s="27">
        <f t="shared" si="10"/>
        <v>259</v>
      </c>
      <c r="B270" s="375"/>
      <c r="C270" s="375"/>
      <c r="D270" s="376"/>
      <c r="E270" s="376"/>
      <c r="F270" s="376"/>
      <c r="G270" s="376"/>
      <c r="H270" s="376"/>
      <c r="I270" s="360"/>
      <c r="J270" s="360"/>
      <c r="K270" s="360"/>
      <c r="L270" s="360"/>
      <c r="M270" s="360"/>
      <c r="N270" s="360"/>
      <c r="O270" s="360"/>
      <c r="P270" s="360"/>
      <c r="Q270" s="377"/>
      <c r="R270" s="377"/>
      <c r="S270" s="377"/>
      <c r="T270" s="377"/>
      <c r="U270" s="377"/>
      <c r="V270" s="377"/>
      <c r="W270" s="377"/>
      <c r="X270" s="377"/>
      <c r="Y270" s="377"/>
      <c r="Z270" s="377"/>
      <c r="AA270" s="360"/>
      <c r="AB270" s="360"/>
      <c r="AC270" s="360"/>
      <c r="AD270" s="360"/>
      <c r="AE270" s="377"/>
      <c r="AF270" s="377"/>
      <c r="AG270" s="377"/>
      <c r="AH270" s="377"/>
      <c r="AI270" s="360"/>
      <c r="AJ270" s="360"/>
      <c r="AK270" s="360"/>
      <c r="AL270" s="360"/>
      <c r="AM270" s="360"/>
      <c r="AN270" s="360"/>
      <c r="AO270" s="361"/>
      <c r="AP270" s="361"/>
      <c r="AQ270" s="361"/>
      <c r="AR270" s="362"/>
      <c r="AS270" s="362"/>
      <c r="AT270" s="362"/>
      <c r="AU270" s="363"/>
      <c r="AV270" s="363"/>
      <c r="AW270" s="363"/>
      <c r="AX270" s="364"/>
      <c r="AY270" s="364"/>
      <c r="AZ270" s="45"/>
      <c r="BA270" s="46"/>
      <c r="BB270" s="45"/>
      <c r="BC270" s="46"/>
      <c r="BD270" s="45"/>
      <c r="BE270" s="46"/>
      <c r="BF270" s="45"/>
      <c r="BG270" s="46"/>
      <c r="BH270" s="45"/>
      <c r="BI270" s="43"/>
      <c r="BJ270" s="44"/>
      <c r="BK270" s="43"/>
      <c r="BL270" s="44"/>
      <c r="BM270" s="43"/>
      <c r="BN270" s="44"/>
      <c r="BO270" s="43"/>
      <c r="BP270" s="44"/>
      <c r="BQ270" s="43"/>
      <c r="BR270" s="359"/>
      <c r="BS270" s="359"/>
      <c r="BT270" s="359"/>
      <c r="BU270" s="359"/>
      <c r="BV270" s="359"/>
      <c r="BW270" s="359"/>
      <c r="BX270" s="359"/>
      <c r="BY270" s="359"/>
      <c r="BZ270" s="359"/>
      <c r="CA270" s="359"/>
      <c r="CB270" s="359"/>
      <c r="CC270" s="359"/>
      <c r="CD270" s="359"/>
      <c r="CE270" s="359"/>
    </row>
    <row r="271" spans="1:83" ht="35.1" customHeight="1" x14ac:dyDescent="0.25">
      <c r="A271" s="27">
        <f t="shared" si="10"/>
        <v>260</v>
      </c>
      <c r="B271" s="375"/>
      <c r="C271" s="375"/>
      <c r="D271" s="376"/>
      <c r="E271" s="376"/>
      <c r="F271" s="376"/>
      <c r="G271" s="376"/>
      <c r="H271" s="376"/>
      <c r="I271" s="360"/>
      <c r="J271" s="360"/>
      <c r="K271" s="360"/>
      <c r="L271" s="360"/>
      <c r="M271" s="360"/>
      <c r="N271" s="360"/>
      <c r="O271" s="360"/>
      <c r="P271" s="360"/>
      <c r="Q271" s="377"/>
      <c r="R271" s="377"/>
      <c r="S271" s="377"/>
      <c r="T271" s="377"/>
      <c r="U271" s="377"/>
      <c r="V271" s="377"/>
      <c r="W271" s="377"/>
      <c r="X271" s="377"/>
      <c r="Y271" s="377"/>
      <c r="Z271" s="377"/>
      <c r="AA271" s="360"/>
      <c r="AB271" s="360"/>
      <c r="AC271" s="360"/>
      <c r="AD271" s="360"/>
      <c r="AE271" s="377"/>
      <c r="AF271" s="377"/>
      <c r="AG271" s="377"/>
      <c r="AH271" s="377"/>
      <c r="AI271" s="360"/>
      <c r="AJ271" s="360"/>
      <c r="AK271" s="360"/>
      <c r="AL271" s="360"/>
      <c r="AM271" s="360"/>
      <c r="AN271" s="360"/>
      <c r="AO271" s="361"/>
      <c r="AP271" s="361"/>
      <c r="AQ271" s="361"/>
      <c r="AR271" s="362"/>
      <c r="AS271" s="362"/>
      <c r="AT271" s="362"/>
      <c r="AU271" s="363"/>
      <c r="AV271" s="363"/>
      <c r="AW271" s="363"/>
      <c r="AX271" s="364"/>
      <c r="AY271" s="364"/>
      <c r="AZ271" s="45"/>
      <c r="BA271" s="46"/>
      <c r="BB271" s="45"/>
      <c r="BC271" s="46"/>
      <c r="BD271" s="45"/>
      <c r="BE271" s="46"/>
      <c r="BF271" s="45"/>
      <c r="BG271" s="46"/>
      <c r="BH271" s="45"/>
      <c r="BI271" s="43"/>
      <c r="BJ271" s="44"/>
      <c r="BK271" s="43"/>
      <c r="BL271" s="44"/>
      <c r="BM271" s="43"/>
      <c r="BN271" s="44"/>
      <c r="BO271" s="43"/>
      <c r="BP271" s="44"/>
      <c r="BQ271" s="43"/>
      <c r="BR271" s="359"/>
      <c r="BS271" s="359"/>
      <c r="BT271" s="359"/>
      <c r="BU271" s="359"/>
      <c r="BV271" s="359"/>
      <c r="BW271" s="359"/>
      <c r="BX271" s="359"/>
      <c r="BY271" s="359"/>
      <c r="BZ271" s="359"/>
      <c r="CA271" s="359"/>
      <c r="CB271" s="359"/>
      <c r="CC271" s="359"/>
      <c r="CD271" s="359"/>
      <c r="CE271" s="359"/>
    </row>
    <row r="272" spans="1:83" ht="35.1" customHeight="1" x14ac:dyDescent="0.25">
      <c r="A272" s="27">
        <f>ROW(A261)</f>
        <v>261</v>
      </c>
      <c r="B272" s="375"/>
      <c r="C272" s="375"/>
      <c r="D272" s="376"/>
      <c r="E272" s="376"/>
      <c r="F272" s="376"/>
      <c r="G272" s="376"/>
      <c r="H272" s="376"/>
      <c r="I272" s="360"/>
      <c r="J272" s="360"/>
      <c r="K272" s="360"/>
      <c r="L272" s="360"/>
      <c r="M272" s="360"/>
      <c r="N272" s="360"/>
      <c r="O272" s="360"/>
      <c r="P272" s="360"/>
      <c r="Q272" s="377"/>
      <c r="R272" s="377"/>
      <c r="S272" s="377"/>
      <c r="T272" s="377"/>
      <c r="U272" s="377"/>
      <c r="V272" s="377"/>
      <c r="W272" s="377"/>
      <c r="X272" s="377"/>
      <c r="Y272" s="377"/>
      <c r="Z272" s="377"/>
      <c r="AA272" s="360"/>
      <c r="AB272" s="360"/>
      <c r="AC272" s="360"/>
      <c r="AD272" s="360"/>
      <c r="AE272" s="377"/>
      <c r="AF272" s="377"/>
      <c r="AG272" s="377"/>
      <c r="AH272" s="377"/>
      <c r="AI272" s="360"/>
      <c r="AJ272" s="360"/>
      <c r="AK272" s="360"/>
      <c r="AL272" s="360"/>
      <c r="AM272" s="360"/>
      <c r="AN272" s="360"/>
      <c r="AO272" s="361"/>
      <c r="AP272" s="361"/>
      <c r="AQ272" s="361"/>
      <c r="AR272" s="362"/>
      <c r="AS272" s="362"/>
      <c r="AT272" s="362"/>
      <c r="AU272" s="363"/>
      <c r="AV272" s="363"/>
      <c r="AW272" s="363"/>
      <c r="AX272" s="364"/>
      <c r="AY272" s="364"/>
      <c r="AZ272" s="45"/>
      <c r="BA272" s="46"/>
      <c r="BB272" s="45"/>
      <c r="BC272" s="46"/>
      <c r="BD272" s="45"/>
      <c r="BE272" s="46"/>
      <c r="BF272" s="45"/>
      <c r="BG272" s="46"/>
      <c r="BH272" s="45"/>
      <c r="BI272" s="43"/>
      <c r="BJ272" s="44"/>
      <c r="BK272" s="43"/>
      <c r="BL272" s="44"/>
      <c r="BM272" s="43"/>
      <c r="BN272" s="44"/>
      <c r="BO272" s="43"/>
      <c r="BP272" s="44"/>
      <c r="BQ272" s="43"/>
      <c r="BR272" s="359"/>
      <c r="BS272" s="359"/>
      <c r="BT272" s="359"/>
      <c r="BU272" s="359"/>
      <c r="BV272" s="359"/>
      <c r="BW272" s="359"/>
      <c r="BX272" s="359"/>
      <c r="BY272" s="359"/>
      <c r="BZ272" s="359"/>
      <c r="CA272" s="359"/>
      <c r="CB272" s="359"/>
      <c r="CC272" s="359"/>
      <c r="CD272" s="359"/>
      <c r="CE272" s="359"/>
    </row>
    <row r="273" spans="1:83" ht="35.1" customHeight="1" x14ac:dyDescent="0.25">
      <c r="A273" s="27">
        <f t="shared" si="10"/>
        <v>262</v>
      </c>
      <c r="B273" s="375"/>
      <c r="C273" s="375"/>
      <c r="D273" s="376"/>
      <c r="E273" s="376"/>
      <c r="F273" s="376"/>
      <c r="G273" s="376"/>
      <c r="H273" s="376"/>
      <c r="I273" s="360"/>
      <c r="J273" s="360"/>
      <c r="K273" s="360"/>
      <c r="L273" s="360"/>
      <c r="M273" s="360"/>
      <c r="N273" s="360"/>
      <c r="O273" s="360"/>
      <c r="P273" s="360"/>
      <c r="Q273" s="377"/>
      <c r="R273" s="377"/>
      <c r="S273" s="377"/>
      <c r="T273" s="377"/>
      <c r="U273" s="377"/>
      <c r="V273" s="377"/>
      <c r="W273" s="377"/>
      <c r="X273" s="377"/>
      <c r="Y273" s="377"/>
      <c r="Z273" s="377"/>
      <c r="AA273" s="360"/>
      <c r="AB273" s="360"/>
      <c r="AC273" s="360"/>
      <c r="AD273" s="360"/>
      <c r="AE273" s="377"/>
      <c r="AF273" s="377"/>
      <c r="AG273" s="377"/>
      <c r="AH273" s="377"/>
      <c r="AI273" s="360"/>
      <c r="AJ273" s="360"/>
      <c r="AK273" s="360"/>
      <c r="AL273" s="360"/>
      <c r="AM273" s="360"/>
      <c r="AN273" s="360"/>
      <c r="AO273" s="361"/>
      <c r="AP273" s="361"/>
      <c r="AQ273" s="361"/>
      <c r="AR273" s="362"/>
      <c r="AS273" s="362"/>
      <c r="AT273" s="362"/>
      <c r="AU273" s="363"/>
      <c r="AV273" s="363"/>
      <c r="AW273" s="363"/>
      <c r="AX273" s="364"/>
      <c r="AY273" s="364"/>
      <c r="AZ273" s="45"/>
      <c r="BA273" s="46"/>
      <c r="BB273" s="45"/>
      <c r="BC273" s="46"/>
      <c r="BD273" s="45"/>
      <c r="BE273" s="46"/>
      <c r="BF273" s="45"/>
      <c r="BG273" s="46"/>
      <c r="BH273" s="45"/>
      <c r="BI273" s="43"/>
      <c r="BJ273" s="44"/>
      <c r="BK273" s="43"/>
      <c r="BL273" s="44"/>
      <c r="BM273" s="43"/>
      <c r="BN273" s="44"/>
      <c r="BO273" s="43"/>
      <c r="BP273" s="44"/>
      <c r="BQ273" s="43"/>
      <c r="BR273" s="359"/>
      <c r="BS273" s="359"/>
      <c r="BT273" s="359"/>
      <c r="BU273" s="359"/>
      <c r="BV273" s="359"/>
      <c r="BW273" s="359"/>
      <c r="BX273" s="359"/>
      <c r="BY273" s="359"/>
      <c r="BZ273" s="359"/>
      <c r="CA273" s="359"/>
      <c r="CB273" s="359"/>
      <c r="CC273" s="359"/>
      <c r="CD273" s="359"/>
      <c r="CE273" s="359"/>
    </row>
    <row r="274" spans="1:83" ht="35.1" customHeight="1" x14ac:dyDescent="0.25">
      <c r="A274" s="27">
        <f t="shared" si="10"/>
        <v>263</v>
      </c>
      <c r="B274" s="375"/>
      <c r="C274" s="375"/>
      <c r="D274" s="376"/>
      <c r="E274" s="376"/>
      <c r="F274" s="376"/>
      <c r="G274" s="376"/>
      <c r="H274" s="376"/>
      <c r="I274" s="360"/>
      <c r="J274" s="360"/>
      <c r="K274" s="360"/>
      <c r="L274" s="360"/>
      <c r="M274" s="360"/>
      <c r="N274" s="360"/>
      <c r="O274" s="360"/>
      <c r="P274" s="360"/>
      <c r="Q274" s="377"/>
      <c r="R274" s="377"/>
      <c r="S274" s="377"/>
      <c r="T274" s="377"/>
      <c r="U274" s="377"/>
      <c r="V274" s="377"/>
      <c r="W274" s="377"/>
      <c r="X274" s="377"/>
      <c r="Y274" s="377"/>
      <c r="Z274" s="377"/>
      <c r="AA274" s="360"/>
      <c r="AB274" s="360"/>
      <c r="AC274" s="360"/>
      <c r="AD274" s="360"/>
      <c r="AE274" s="377"/>
      <c r="AF274" s="377"/>
      <c r="AG274" s="377"/>
      <c r="AH274" s="377"/>
      <c r="AI274" s="360"/>
      <c r="AJ274" s="360"/>
      <c r="AK274" s="360"/>
      <c r="AL274" s="360"/>
      <c r="AM274" s="360"/>
      <c r="AN274" s="360"/>
      <c r="AO274" s="361"/>
      <c r="AP274" s="361"/>
      <c r="AQ274" s="361"/>
      <c r="AR274" s="362"/>
      <c r="AS274" s="362"/>
      <c r="AT274" s="362"/>
      <c r="AU274" s="363"/>
      <c r="AV274" s="363"/>
      <c r="AW274" s="363"/>
      <c r="AX274" s="364"/>
      <c r="AY274" s="364"/>
      <c r="AZ274" s="45"/>
      <c r="BA274" s="46"/>
      <c r="BB274" s="45"/>
      <c r="BC274" s="46"/>
      <c r="BD274" s="45"/>
      <c r="BE274" s="46"/>
      <c r="BF274" s="45"/>
      <c r="BG274" s="46"/>
      <c r="BH274" s="45"/>
      <c r="BI274" s="43"/>
      <c r="BJ274" s="44"/>
      <c r="BK274" s="43"/>
      <c r="BL274" s="44"/>
      <c r="BM274" s="43"/>
      <c r="BN274" s="44"/>
      <c r="BO274" s="43"/>
      <c r="BP274" s="44"/>
      <c r="BQ274" s="43"/>
      <c r="BR274" s="359"/>
      <c r="BS274" s="359"/>
      <c r="BT274" s="359"/>
      <c r="BU274" s="359"/>
      <c r="BV274" s="359"/>
      <c r="BW274" s="359"/>
      <c r="BX274" s="359"/>
      <c r="BY274" s="359"/>
      <c r="BZ274" s="359"/>
      <c r="CA274" s="359"/>
      <c r="CB274" s="359"/>
      <c r="CC274" s="359"/>
      <c r="CD274" s="359"/>
      <c r="CE274" s="359"/>
    </row>
    <row r="275" spans="1:83" ht="35.1" customHeight="1" x14ac:dyDescent="0.25">
      <c r="A275" s="27">
        <f t="shared" si="10"/>
        <v>264</v>
      </c>
      <c r="B275" s="375"/>
      <c r="C275" s="375"/>
      <c r="D275" s="376"/>
      <c r="E275" s="376"/>
      <c r="F275" s="376"/>
      <c r="G275" s="376"/>
      <c r="H275" s="376"/>
      <c r="I275" s="360"/>
      <c r="J275" s="360"/>
      <c r="K275" s="360"/>
      <c r="L275" s="360"/>
      <c r="M275" s="360"/>
      <c r="N275" s="360"/>
      <c r="O275" s="360"/>
      <c r="P275" s="360"/>
      <c r="Q275" s="377"/>
      <c r="R275" s="377"/>
      <c r="S275" s="377"/>
      <c r="T275" s="377"/>
      <c r="U275" s="377"/>
      <c r="V275" s="377"/>
      <c r="W275" s="377"/>
      <c r="X275" s="377"/>
      <c r="Y275" s="377"/>
      <c r="Z275" s="377"/>
      <c r="AA275" s="360"/>
      <c r="AB275" s="360"/>
      <c r="AC275" s="360"/>
      <c r="AD275" s="360"/>
      <c r="AE275" s="377"/>
      <c r="AF275" s="377"/>
      <c r="AG275" s="377"/>
      <c r="AH275" s="377"/>
      <c r="AI275" s="360"/>
      <c r="AJ275" s="360"/>
      <c r="AK275" s="360"/>
      <c r="AL275" s="360"/>
      <c r="AM275" s="360"/>
      <c r="AN275" s="360"/>
      <c r="AO275" s="361"/>
      <c r="AP275" s="361"/>
      <c r="AQ275" s="361"/>
      <c r="AR275" s="362"/>
      <c r="AS275" s="362"/>
      <c r="AT275" s="362"/>
      <c r="AU275" s="363"/>
      <c r="AV275" s="363"/>
      <c r="AW275" s="363"/>
      <c r="AX275" s="364"/>
      <c r="AY275" s="364"/>
      <c r="AZ275" s="45"/>
      <c r="BA275" s="46"/>
      <c r="BB275" s="45"/>
      <c r="BC275" s="46"/>
      <c r="BD275" s="45"/>
      <c r="BE275" s="46"/>
      <c r="BF275" s="45"/>
      <c r="BG275" s="46"/>
      <c r="BH275" s="45"/>
      <c r="BI275" s="43"/>
      <c r="BJ275" s="44"/>
      <c r="BK275" s="43"/>
      <c r="BL275" s="44"/>
      <c r="BM275" s="43"/>
      <c r="BN275" s="44"/>
      <c r="BO275" s="43"/>
      <c r="BP275" s="44"/>
      <c r="BQ275" s="43"/>
      <c r="BR275" s="359"/>
      <c r="BS275" s="359"/>
      <c r="BT275" s="359"/>
      <c r="BU275" s="359"/>
      <c r="BV275" s="359"/>
      <c r="BW275" s="359"/>
      <c r="BX275" s="359"/>
      <c r="BY275" s="359"/>
      <c r="BZ275" s="359"/>
      <c r="CA275" s="359"/>
      <c r="CB275" s="359"/>
      <c r="CC275" s="359"/>
      <c r="CD275" s="359"/>
      <c r="CE275" s="359"/>
    </row>
    <row r="276" spans="1:83" ht="35.1" customHeight="1" x14ac:dyDescent="0.25">
      <c r="A276" s="27">
        <f t="shared" si="10"/>
        <v>265</v>
      </c>
      <c r="B276" s="375"/>
      <c r="C276" s="375"/>
      <c r="D276" s="376"/>
      <c r="E276" s="376"/>
      <c r="F276" s="376"/>
      <c r="G276" s="376"/>
      <c r="H276" s="376"/>
      <c r="I276" s="360"/>
      <c r="J276" s="360"/>
      <c r="K276" s="360"/>
      <c r="L276" s="360"/>
      <c r="M276" s="360"/>
      <c r="N276" s="360"/>
      <c r="O276" s="360"/>
      <c r="P276" s="360"/>
      <c r="Q276" s="377"/>
      <c r="R276" s="377"/>
      <c r="S276" s="377"/>
      <c r="T276" s="377"/>
      <c r="U276" s="377"/>
      <c r="V276" s="377"/>
      <c r="W276" s="377"/>
      <c r="X276" s="377"/>
      <c r="Y276" s="377"/>
      <c r="Z276" s="377"/>
      <c r="AA276" s="360"/>
      <c r="AB276" s="360"/>
      <c r="AC276" s="360"/>
      <c r="AD276" s="360"/>
      <c r="AE276" s="377"/>
      <c r="AF276" s="377"/>
      <c r="AG276" s="377"/>
      <c r="AH276" s="377"/>
      <c r="AI276" s="360"/>
      <c r="AJ276" s="360"/>
      <c r="AK276" s="360"/>
      <c r="AL276" s="360"/>
      <c r="AM276" s="360"/>
      <c r="AN276" s="360"/>
      <c r="AO276" s="361"/>
      <c r="AP276" s="361"/>
      <c r="AQ276" s="361"/>
      <c r="AR276" s="362"/>
      <c r="AS276" s="362"/>
      <c r="AT276" s="362"/>
      <c r="AU276" s="363"/>
      <c r="AV276" s="363"/>
      <c r="AW276" s="363"/>
      <c r="AX276" s="364"/>
      <c r="AY276" s="364"/>
      <c r="AZ276" s="45"/>
      <c r="BA276" s="46"/>
      <c r="BB276" s="45"/>
      <c r="BC276" s="46"/>
      <c r="BD276" s="45"/>
      <c r="BE276" s="46"/>
      <c r="BF276" s="45"/>
      <c r="BG276" s="46"/>
      <c r="BH276" s="45"/>
      <c r="BI276" s="43"/>
      <c r="BJ276" s="44"/>
      <c r="BK276" s="43"/>
      <c r="BL276" s="44"/>
      <c r="BM276" s="43"/>
      <c r="BN276" s="44"/>
      <c r="BO276" s="43"/>
      <c r="BP276" s="44"/>
      <c r="BQ276" s="43"/>
      <c r="BR276" s="359"/>
      <c r="BS276" s="359"/>
      <c r="BT276" s="359"/>
      <c r="BU276" s="359"/>
      <c r="BV276" s="359"/>
      <c r="BW276" s="359"/>
      <c r="BX276" s="359"/>
      <c r="BY276" s="359"/>
      <c r="BZ276" s="359"/>
      <c r="CA276" s="359"/>
      <c r="CB276" s="359"/>
      <c r="CC276" s="359"/>
      <c r="CD276" s="359"/>
      <c r="CE276" s="359"/>
    </row>
    <row r="277" spans="1:83" ht="35.1" customHeight="1" x14ac:dyDescent="0.25">
      <c r="A277" s="27">
        <f t="shared" ref="A277:A281" si="11">ROW(A266)</f>
        <v>266</v>
      </c>
      <c r="B277" s="375"/>
      <c r="C277" s="375"/>
      <c r="D277" s="376"/>
      <c r="E277" s="376"/>
      <c r="F277" s="376"/>
      <c r="G277" s="376"/>
      <c r="H277" s="376"/>
      <c r="I277" s="360"/>
      <c r="J277" s="360"/>
      <c r="K277" s="360"/>
      <c r="L277" s="360"/>
      <c r="M277" s="360"/>
      <c r="N277" s="360"/>
      <c r="O277" s="360"/>
      <c r="P277" s="360"/>
      <c r="Q277" s="377"/>
      <c r="R277" s="377"/>
      <c r="S277" s="377"/>
      <c r="T277" s="377"/>
      <c r="U277" s="377"/>
      <c r="V277" s="377"/>
      <c r="W277" s="377"/>
      <c r="X277" s="377"/>
      <c r="Y277" s="377"/>
      <c r="Z277" s="377"/>
      <c r="AA277" s="360"/>
      <c r="AB277" s="360"/>
      <c r="AC277" s="360"/>
      <c r="AD277" s="360"/>
      <c r="AE277" s="377"/>
      <c r="AF277" s="377"/>
      <c r="AG277" s="377"/>
      <c r="AH277" s="377"/>
      <c r="AI277" s="360"/>
      <c r="AJ277" s="360"/>
      <c r="AK277" s="360"/>
      <c r="AL277" s="360"/>
      <c r="AM277" s="360"/>
      <c r="AN277" s="360"/>
      <c r="AO277" s="361"/>
      <c r="AP277" s="361"/>
      <c r="AQ277" s="361"/>
      <c r="AR277" s="362"/>
      <c r="AS277" s="362"/>
      <c r="AT277" s="362"/>
      <c r="AU277" s="363"/>
      <c r="AV277" s="363"/>
      <c r="AW277" s="363"/>
      <c r="AX277" s="364"/>
      <c r="AY277" s="364"/>
      <c r="AZ277" s="45"/>
      <c r="BA277" s="46"/>
      <c r="BB277" s="45"/>
      <c r="BC277" s="46"/>
      <c r="BD277" s="45"/>
      <c r="BE277" s="46"/>
      <c r="BF277" s="45"/>
      <c r="BG277" s="46"/>
      <c r="BH277" s="45"/>
      <c r="BI277" s="43"/>
      <c r="BJ277" s="44"/>
      <c r="BK277" s="43"/>
      <c r="BL277" s="44"/>
      <c r="BM277" s="43"/>
      <c r="BN277" s="44"/>
      <c r="BO277" s="43"/>
      <c r="BP277" s="44"/>
      <c r="BQ277" s="43"/>
      <c r="BR277" s="359"/>
      <c r="BS277" s="359"/>
      <c r="BT277" s="359"/>
      <c r="BU277" s="359"/>
      <c r="BV277" s="359"/>
      <c r="BW277" s="359"/>
      <c r="BX277" s="359"/>
      <c r="BY277" s="359"/>
      <c r="BZ277" s="359"/>
      <c r="CA277" s="359"/>
      <c r="CB277" s="359"/>
      <c r="CC277" s="359"/>
      <c r="CD277" s="359"/>
      <c r="CE277" s="359"/>
    </row>
    <row r="278" spans="1:83" ht="35.1" customHeight="1" x14ac:dyDescent="0.25">
      <c r="A278" s="27">
        <f t="shared" si="11"/>
        <v>267</v>
      </c>
      <c r="B278" s="375"/>
      <c r="C278" s="375"/>
      <c r="D278" s="376"/>
      <c r="E278" s="376"/>
      <c r="F278" s="376"/>
      <c r="G278" s="376"/>
      <c r="H278" s="376"/>
      <c r="I278" s="360"/>
      <c r="J278" s="360"/>
      <c r="K278" s="360"/>
      <c r="L278" s="360"/>
      <c r="M278" s="360"/>
      <c r="N278" s="360"/>
      <c r="O278" s="360"/>
      <c r="P278" s="360"/>
      <c r="Q278" s="377"/>
      <c r="R278" s="377"/>
      <c r="S278" s="377"/>
      <c r="T278" s="377"/>
      <c r="U278" s="377"/>
      <c r="V278" s="377"/>
      <c r="W278" s="377"/>
      <c r="X278" s="377"/>
      <c r="Y278" s="377"/>
      <c r="Z278" s="377"/>
      <c r="AA278" s="360"/>
      <c r="AB278" s="360"/>
      <c r="AC278" s="360"/>
      <c r="AD278" s="360"/>
      <c r="AE278" s="377"/>
      <c r="AF278" s="377"/>
      <c r="AG278" s="377"/>
      <c r="AH278" s="377"/>
      <c r="AI278" s="360"/>
      <c r="AJ278" s="360"/>
      <c r="AK278" s="360"/>
      <c r="AL278" s="360"/>
      <c r="AM278" s="360"/>
      <c r="AN278" s="360"/>
      <c r="AO278" s="361"/>
      <c r="AP278" s="361"/>
      <c r="AQ278" s="361"/>
      <c r="AR278" s="362"/>
      <c r="AS278" s="362"/>
      <c r="AT278" s="362"/>
      <c r="AU278" s="363"/>
      <c r="AV278" s="363"/>
      <c r="AW278" s="363"/>
      <c r="AX278" s="364"/>
      <c r="AY278" s="364"/>
      <c r="AZ278" s="45"/>
      <c r="BA278" s="46"/>
      <c r="BB278" s="45"/>
      <c r="BC278" s="46"/>
      <c r="BD278" s="45"/>
      <c r="BE278" s="46"/>
      <c r="BF278" s="45"/>
      <c r="BG278" s="46"/>
      <c r="BH278" s="45"/>
      <c r="BI278" s="43"/>
      <c r="BJ278" s="44"/>
      <c r="BK278" s="43"/>
      <c r="BL278" s="44"/>
      <c r="BM278" s="43"/>
      <c r="BN278" s="44"/>
      <c r="BO278" s="43"/>
      <c r="BP278" s="44"/>
      <c r="BQ278" s="43"/>
      <c r="BR278" s="359"/>
      <c r="BS278" s="359"/>
      <c r="BT278" s="359"/>
      <c r="BU278" s="359"/>
      <c r="BV278" s="359"/>
      <c r="BW278" s="359"/>
      <c r="BX278" s="359"/>
      <c r="BY278" s="359"/>
      <c r="BZ278" s="359"/>
      <c r="CA278" s="359"/>
      <c r="CB278" s="359"/>
      <c r="CC278" s="359"/>
      <c r="CD278" s="359"/>
      <c r="CE278" s="359"/>
    </row>
    <row r="279" spans="1:83" ht="35.1" customHeight="1" x14ac:dyDescent="0.25">
      <c r="A279" s="27">
        <f t="shared" si="11"/>
        <v>268</v>
      </c>
      <c r="B279" s="375"/>
      <c r="C279" s="375"/>
      <c r="D279" s="376"/>
      <c r="E279" s="376"/>
      <c r="F279" s="376"/>
      <c r="G279" s="376"/>
      <c r="H279" s="376"/>
      <c r="I279" s="360"/>
      <c r="J279" s="360"/>
      <c r="K279" s="360"/>
      <c r="L279" s="360"/>
      <c r="M279" s="360"/>
      <c r="N279" s="360"/>
      <c r="O279" s="360"/>
      <c r="P279" s="360"/>
      <c r="Q279" s="377"/>
      <c r="R279" s="377"/>
      <c r="S279" s="377"/>
      <c r="T279" s="377"/>
      <c r="U279" s="377"/>
      <c r="V279" s="377"/>
      <c r="W279" s="377"/>
      <c r="X279" s="377"/>
      <c r="Y279" s="377"/>
      <c r="Z279" s="377"/>
      <c r="AA279" s="360"/>
      <c r="AB279" s="360"/>
      <c r="AC279" s="360"/>
      <c r="AD279" s="360"/>
      <c r="AE279" s="377"/>
      <c r="AF279" s="377"/>
      <c r="AG279" s="377"/>
      <c r="AH279" s="377"/>
      <c r="AI279" s="360"/>
      <c r="AJ279" s="360"/>
      <c r="AK279" s="360"/>
      <c r="AL279" s="360"/>
      <c r="AM279" s="360"/>
      <c r="AN279" s="360"/>
      <c r="AO279" s="361"/>
      <c r="AP279" s="361"/>
      <c r="AQ279" s="361"/>
      <c r="AR279" s="362"/>
      <c r="AS279" s="362"/>
      <c r="AT279" s="362"/>
      <c r="AU279" s="363"/>
      <c r="AV279" s="363"/>
      <c r="AW279" s="363"/>
      <c r="AX279" s="364"/>
      <c r="AY279" s="364"/>
      <c r="AZ279" s="45"/>
      <c r="BA279" s="46"/>
      <c r="BB279" s="45"/>
      <c r="BC279" s="46"/>
      <c r="BD279" s="45"/>
      <c r="BE279" s="46"/>
      <c r="BF279" s="45"/>
      <c r="BG279" s="46"/>
      <c r="BH279" s="45"/>
      <c r="BI279" s="43"/>
      <c r="BJ279" s="44"/>
      <c r="BK279" s="43"/>
      <c r="BL279" s="44"/>
      <c r="BM279" s="43"/>
      <c r="BN279" s="44"/>
      <c r="BO279" s="43"/>
      <c r="BP279" s="44"/>
      <c r="BQ279" s="43"/>
      <c r="BR279" s="359"/>
      <c r="BS279" s="359"/>
      <c r="BT279" s="359"/>
      <c r="BU279" s="359"/>
      <c r="BV279" s="359"/>
      <c r="BW279" s="359"/>
      <c r="BX279" s="359"/>
      <c r="BY279" s="359"/>
      <c r="BZ279" s="359"/>
      <c r="CA279" s="359"/>
      <c r="CB279" s="359"/>
      <c r="CC279" s="359"/>
      <c r="CD279" s="359"/>
      <c r="CE279" s="359"/>
    </row>
    <row r="280" spans="1:83" ht="35.1" customHeight="1" x14ac:dyDescent="0.25">
      <c r="A280" s="27">
        <f t="shared" si="11"/>
        <v>269</v>
      </c>
      <c r="B280" s="375"/>
      <c r="C280" s="375"/>
      <c r="D280" s="376"/>
      <c r="E280" s="376"/>
      <c r="F280" s="376"/>
      <c r="G280" s="376"/>
      <c r="H280" s="376"/>
      <c r="I280" s="360"/>
      <c r="J280" s="360"/>
      <c r="K280" s="360"/>
      <c r="L280" s="360"/>
      <c r="M280" s="360"/>
      <c r="N280" s="360"/>
      <c r="O280" s="360"/>
      <c r="P280" s="360"/>
      <c r="Q280" s="377"/>
      <c r="R280" s="377"/>
      <c r="S280" s="377"/>
      <c r="T280" s="377"/>
      <c r="U280" s="377"/>
      <c r="V280" s="377"/>
      <c r="W280" s="377"/>
      <c r="X280" s="377"/>
      <c r="Y280" s="377"/>
      <c r="Z280" s="377"/>
      <c r="AA280" s="360"/>
      <c r="AB280" s="360"/>
      <c r="AC280" s="360"/>
      <c r="AD280" s="360"/>
      <c r="AE280" s="377"/>
      <c r="AF280" s="377"/>
      <c r="AG280" s="377"/>
      <c r="AH280" s="377"/>
      <c r="AI280" s="360"/>
      <c r="AJ280" s="360"/>
      <c r="AK280" s="360"/>
      <c r="AL280" s="360"/>
      <c r="AM280" s="360"/>
      <c r="AN280" s="360"/>
      <c r="AO280" s="361"/>
      <c r="AP280" s="361"/>
      <c r="AQ280" s="361"/>
      <c r="AR280" s="362"/>
      <c r="AS280" s="362"/>
      <c r="AT280" s="362"/>
      <c r="AU280" s="363"/>
      <c r="AV280" s="363"/>
      <c r="AW280" s="363"/>
      <c r="AX280" s="364"/>
      <c r="AY280" s="364"/>
      <c r="AZ280" s="45"/>
      <c r="BA280" s="46"/>
      <c r="BB280" s="45"/>
      <c r="BC280" s="46"/>
      <c r="BD280" s="45"/>
      <c r="BE280" s="46"/>
      <c r="BF280" s="45"/>
      <c r="BG280" s="46"/>
      <c r="BH280" s="45"/>
      <c r="BI280" s="43"/>
      <c r="BJ280" s="44"/>
      <c r="BK280" s="43"/>
      <c r="BL280" s="44"/>
      <c r="BM280" s="43"/>
      <c r="BN280" s="44"/>
      <c r="BO280" s="43"/>
      <c r="BP280" s="44"/>
      <c r="BQ280" s="43"/>
      <c r="BR280" s="359"/>
      <c r="BS280" s="359"/>
      <c r="BT280" s="359"/>
      <c r="BU280" s="359"/>
      <c r="BV280" s="359"/>
      <c r="BW280" s="359"/>
      <c r="BX280" s="359"/>
      <c r="BY280" s="359"/>
      <c r="BZ280" s="359"/>
      <c r="CA280" s="359"/>
      <c r="CB280" s="359"/>
      <c r="CC280" s="359"/>
      <c r="CD280" s="359"/>
      <c r="CE280" s="359"/>
    </row>
    <row r="281" spans="1:83" ht="35.1" customHeight="1" x14ac:dyDescent="0.25">
      <c r="A281" s="27">
        <f t="shared" si="11"/>
        <v>270</v>
      </c>
      <c r="B281" s="375"/>
      <c r="C281" s="375"/>
      <c r="D281" s="376"/>
      <c r="E281" s="376"/>
      <c r="F281" s="376"/>
      <c r="G281" s="376"/>
      <c r="H281" s="376"/>
      <c r="I281" s="360"/>
      <c r="J281" s="360"/>
      <c r="K281" s="360"/>
      <c r="L281" s="360"/>
      <c r="M281" s="360"/>
      <c r="N281" s="360"/>
      <c r="O281" s="360"/>
      <c r="P281" s="360"/>
      <c r="Q281" s="377"/>
      <c r="R281" s="377"/>
      <c r="S281" s="377"/>
      <c r="T281" s="377"/>
      <c r="U281" s="377"/>
      <c r="V281" s="377"/>
      <c r="W281" s="377"/>
      <c r="X281" s="377"/>
      <c r="Y281" s="377"/>
      <c r="Z281" s="377"/>
      <c r="AA281" s="360"/>
      <c r="AB281" s="360"/>
      <c r="AC281" s="360"/>
      <c r="AD281" s="360"/>
      <c r="AE281" s="377"/>
      <c r="AF281" s="377"/>
      <c r="AG281" s="377"/>
      <c r="AH281" s="377"/>
      <c r="AI281" s="360"/>
      <c r="AJ281" s="360"/>
      <c r="AK281" s="360"/>
      <c r="AL281" s="360"/>
      <c r="AM281" s="360"/>
      <c r="AN281" s="360"/>
      <c r="AO281" s="361"/>
      <c r="AP281" s="361"/>
      <c r="AQ281" s="361"/>
      <c r="AR281" s="362"/>
      <c r="AS281" s="362"/>
      <c r="AT281" s="362"/>
      <c r="AU281" s="363"/>
      <c r="AV281" s="363"/>
      <c r="AW281" s="363"/>
      <c r="AX281" s="364"/>
      <c r="AY281" s="364"/>
      <c r="AZ281" s="45"/>
      <c r="BA281" s="46"/>
      <c r="BB281" s="45"/>
      <c r="BC281" s="46"/>
      <c r="BD281" s="45"/>
      <c r="BE281" s="46"/>
      <c r="BF281" s="45"/>
      <c r="BG281" s="46"/>
      <c r="BH281" s="45"/>
      <c r="BI281" s="43"/>
      <c r="BJ281" s="44"/>
      <c r="BK281" s="43"/>
      <c r="BL281" s="44"/>
      <c r="BM281" s="43"/>
      <c r="BN281" s="44"/>
      <c r="BO281" s="43"/>
      <c r="BP281" s="44"/>
      <c r="BQ281" s="43"/>
      <c r="BR281" s="359"/>
      <c r="BS281" s="359"/>
      <c r="BT281" s="359"/>
      <c r="BU281" s="359"/>
      <c r="BV281" s="359"/>
      <c r="BW281" s="359"/>
      <c r="BX281" s="359"/>
      <c r="BY281" s="359"/>
      <c r="BZ281" s="359"/>
      <c r="CA281" s="359"/>
      <c r="CB281" s="359"/>
      <c r="CC281" s="359"/>
      <c r="CD281" s="359"/>
      <c r="CE281" s="359"/>
    </row>
    <row r="282" spans="1:83" ht="35.1" customHeight="1" x14ac:dyDescent="0.25">
      <c r="A282" s="27">
        <f>ROW(A271)</f>
        <v>271</v>
      </c>
      <c r="B282" s="375"/>
      <c r="C282" s="375"/>
      <c r="D282" s="376"/>
      <c r="E282" s="376"/>
      <c r="F282" s="376"/>
      <c r="G282" s="376"/>
      <c r="H282" s="376"/>
      <c r="I282" s="360"/>
      <c r="J282" s="360"/>
      <c r="K282" s="360"/>
      <c r="L282" s="360"/>
      <c r="M282" s="360"/>
      <c r="N282" s="360"/>
      <c r="O282" s="360"/>
      <c r="P282" s="360"/>
      <c r="Q282" s="377"/>
      <c r="R282" s="377"/>
      <c r="S282" s="377"/>
      <c r="T282" s="377"/>
      <c r="U282" s="377"/>
      <c r="V282" s="377"/>
      <c r="W282" s="377"/>
      <c r="X282" s="377"/>
      <c r="Y282" s="377"/>
      <c r="Z282" s="377"/>
      <c r="AA282" s="360"/>
      <c r="AB282" s="360"/>
      <c r="AC282" s="360"/>
      <c r="AD282" s="360"/>
      <c r="AE282" s="377"/>
      <c r="AF282" s="377"/>
      <c r="AG282" s="377"/>
      <c r="AH282" s="377"/>
      <c r="AI282" s="360"/>
      <c r="AJ282" s="360"/>
      <c r="AK282" s="360"/>
      <c r="AL282" s="360"/>
      <c r="AM282" s="360"/>
      <c r="AN282" s="360"/>
      <c r="AO282" s="361"/>
      <c r="AP282" s="361"/>
      <c r="AQ282" s="361"/>
      <c r="AR282" s="362"/>
      <c r="AS282" s="362"/>
      <c r="AT282" s="362"/>
      <c r="AU282" s="363"/>
      <c r="AV282" s="363"/>
      <c r="AW282" s="363"/>
      <c r="AX282" s="364"/>
      <c r="AY282" s="364"/>
      <c r="AZ282" s="45"/>
      <c r="BA282" s="46"/>
      <c r="BB282" s="45"/>
      <c r="BC282" s="46"/>
      <c r="BD282" s="45"/>
      <c r="BE282" s="46"/>
      <c r="BF282" s="45"/>
      <c r="BG282" s="46"/>
      <c r="BH282" s="45"/>
      <c r="BI282" s="43"/>
      <c r="BJ282" s="44"/>
      <c r="BK282" s="43"/>
      <c r="BL282" s="44"/>
      <c r="BM282" s="43"/>
      <c r="BN282" s="44"/>
      <c r="BO282" s="43"/>
      <c r="BP282" s="44"/>
      <c r="BQ282" s="43"/>
      <c r="BR282" s="359"/>
      <c r="BS282" s="359"/>
      <c r="BT282" s="359"/>
      <c r="BU282" s="359"/>
      <c r="BV282" s="359"/>
      <c r="BW282" s="359"/>
      <c r="BX282" s="359"/>
      <c r="BY282" s="359"/>
      <c r="BZ282" s="359"/>
      <c r="CA282" s="359"/>
      <c r="CB282" s="359"/>
      <c r="CC282" s="359"/>
      <c r="CD282" s="359"/>
      <c r="CE282" s="359"/>
    </row>
    <row r="283" spans="1:83" ht="35.1" customHeight="1" x14ac:dyDescent="0.25">
      <c r="A283" s="27">
        <f t="shared" ref="A283:A291" si="12">ROW(A272)</f>
        <v>272</v>
      </c>
      <c r="B283" s="375"/>
      <c r="C283" s="375"/>
      <c r="D283" s="376"/>
      <c r="E283" s="376"/>
      <c r="F283" s="376"/>
      <c r="G283" s="376"/>
      <c r="H283" s="376"/>
      <c r="I283" s="360"/>
      <c r="J283" s="360"/>
      <c r="K283" s="360"/>
      <c r="L283" s="360"/>
      <c r="M283" s="360"/>
      <c r="N283" s="360"/>
      <c r="O283" s="360"/>
      <c r="P283" s="360"/>
      <c r="Q283" s="377"/>
      <c r="R283" s="377"/>
      <c r="S283" s="377"/>
      <c r="T283" s="377"/>
      <c r="U283" s="377"/>
      <c r="V283" s="377"/>
      <c r="W283" s="377"/>
      <c r="X283" s="377"/>
      <c r="Y283" s="377"/>
      <c r="Z283" s="377"/>
      <c r="AA283" s="360"/>
      <c r="AB283" s="360"/>
      <c r="AC283" s="360"/>
      <c r="AD283" s="360"/>
      <c r="AE283" s="377"/>
      <c r="AF283" s="377"/>
      <c r="AG283" s="377"/>
      <c r="AH283" s="377"/>
      <c r="AI283" s="360"/>
      <c r="AJ283" s="360"/>
      <c r="AK283" s="360"/>
      <c r="AL283" s="360"/>
      <c r="AM283" s="360"/>
      <c r="AN283" s="360"/>
      <c r="AO283" s="361"/>
      <c r="AP283" s="361"/>
      <c r="AQ283" s="361"/>
      <c r="AR283" s="362"/>
      <c r="AS283" s="362"/>
      <c r="AT283" s="362"/>
      <c r="AU283" s="363"/>
      <c r="AV283" s="363"/>
      <c r="AW283" s="363"/>
      <c r="AX283" s="364"/>
      <c r="AY283" s="364"/>
      <c r="AZ283" s="45"/>
      <c r="BA283" s="46"/>
      <c r="BB283" s="45"/>
      <c r="BC283" s="46"/>
      <c r="BD283" s="45"/>
      <c r="BE283" s="46"/>
      <c r="BF283" s="45"/>
      <c r="BG283" s="46"/>
      <c r="BH283" s="45"/>
      <c r="BI283" s="43"/>
      <c r="BJ283" s="44"/>
      <c r="BK283" s="43"/>
      <c r="BL283" s="44"/>
      <c r="BM283" s="43"/>
      <c r="BN283" s="44"/>
      <c r="BO283" s="43"/>
      <c r="BP283" s="44"/>
      <c r="BQ283" s="43"/>
      <c r="BR283" s="359"/>
      <c r="BS283" s="359"/>
      <c r="BT283" s="359"/>
      <c r="BU283" s="359"/>
      <c r="BV283" s="359"/>
      <c r="BW283" s="359"/>
      <c r="BX283" s="359"/>
      <c r="BY283" s="359"/>
      <c r="BZ283" s="359"/>
      <c r="CA283" s="359"/>
      <c r="CB283" s="359"/>
      <c r="CC283" s="359"/>
      <c r="CD283" s="359"/>
      <c r="CE283" s="359"/>
    </row>
    <row r="284" spans="1:83" ht="35.1" customHeight="1" x14ac:dyDescent="0.25">
      <c r="A284" s="27">
        <f t="shared" si="12"/>
        <v>273</v>
      </c>
      <c r="B284" s="375"/>
      <c r="C284" s="375"/>
      <c r="D284" s="376"/>
      <c r="E284" s="376"/>
      <c r="F284" s="376"/>
      <c r="G284" s="376"/>
      <c r="H284" s="376"/>
      <c r="I284" s="360"/>
      <c r="J284" s="360"/>
      <c r="K284" s="360"/>
      <c r="L284" s="360"/>
      <c r="M284" s="360"/>
      <c r="N284" s="360"/>
      <c r="O284" s="360"/>
      <c r="P284" s="360"/>
      <c r="Q284" s="377"/>
      <c r="R284" s="377"/>
      <c r="S284" s="377"/>
      <c r="T284" s="377"/>
      <c r="U284" s="377"/>
      <c r="V284" s="377"/>
      <c r="W284" s="377"/>
      <c r="X284" s="377"/>
      <c r="Y284" s="377"/>
      <c r="Z284" s="377"/>
      <c r="AA284" s="360"/>
      <c r="AB284" s="360"/>
      <c r="AC284" s="360"/>
      <c r="AD284" s="360"/>
      <c r="AE284" s="377"/>
      <c r="AF284" s="377"/>
      <c r="AG284" s="377"/>
      <c r="AH284" s="377"/>
      <c r="AI284" s="360"/>
      <c r="AJ284" s="360"/>
      <c r="AK284" s="360"/>
      <c r="AL284" s="360"/>
      <c r="AM284" s="360"/>
      <c r="AN284" s="360"/>
      <c r="AO284" s="361"/>
      <c r="AP284" s="361"/>
      <c r="AQ284" s="361"/>
      <c r="AR284" s="362"/>
      <c r="AS284" s="362"/>
      <c r="AT284" s="362"/>
      <c r="AU284" s="363"/>
      <c r="AV284" s="363"/>
      <c r="AW284" s="363"/>
      <c r="AX284" s="364"/>
      <c r="AY284" s="364"/>
      <c r="AZ284" s="45"/>
      <c r="BA284" s="46"/>
      <c r="BB284" s="45"/>
      <c r="BC284" s="46"/>
      <c r="BD284" s="45"/>
      <c r="BE284" s="46"/>
      <c r="BF284" s="45"/>
      <c r="BG284" s="46"/>
      <c r="BH284" s="45"/>
      <c r="BI284" s="43"/>
      <c r="BJ284" s="44"/>
      <c r="BK284" s="43"/>
      <c r="BL284" s="44"/>
      <c r="BM284" s="43"/>
      <c r="BN284" s="44"/>
      <c r="BO284" s="43"/>
      <c r="BP284" s="44"/>
      <c r="BQ284" s="43"/>
      <c r="BR284" s="359"/>
      <c r="BS284" s="359"/>
      <c r="BT284" s="359"/>
      <c r="BU284" s="359"/>
      <c r="BV284" s="359"/>
      <c r="BW284" s="359"/>
      <c r="BX284" s="359"/>
      <c r="BY284" s="359"/>
      <c r="BZ284" s="359"/>
      <c r="CA284" s="359"/>
      <c r="CB284" s="359"/>
      <c r="CC284" s="359"/>
      <c r="CD284" s="359"/>
      <c r="CE284" s="359"/>
    </row>
    <row r="285" spans="1:83" ht="35.1" customHeight="1" x14ac:dyDescent="0.25">
      <c r="A285" s="27">
        <f t="shared" si="12"/>
        <v>274</v>
      </c>
      <c r="B285" s="375"/>
      <c r="C285" s="375"/>
      <c r="D285" s="376"/>
      <c r="E285" s="376"/>
      <c r="F285" s="376"/>
      <c r="G285" s="376"/>
      <c r="H285" s="376"/>
      <c r="I285" s="360"/>
      <c r="J285" s="360"/>
      <c r="K285" s="360"/>
      <c r="L285" s="360"/>
      <c r="M285" s="360"/>
      <c r="N285" s="360"/>
      <c r="O285" s="360"/>
      <c r="P285" s="360"/>
      <c r="Q285" s="377"/>
      <c r="R285" s="377"/>
      <c r="S285" s="377"/>
      <c r="T285" s="377"/>
      <c r="U285" s="377"/>
      <c r="V285" s="377"/>
      <c r="W285" s="377"/>
      <c r="X285" s="377"/>
      <c r="Y285" s="377"/>
      <c r="Z285" s="377"/>
      <c r="AA285" s="360"/>
      <c r="AB285" s="360"/>
      <c r="AC285" s="360"/>
      <c r="AD285" s="360"/>
      <c r="AE285" s="377"/>
      <c r="AF285" s="377"/>
      <c r="AG285" s="377"/>
      <c r="AH285" s="377"/>
      <c r="AI285" s="360"/>
      <c r="AJ285" s="360"/>
      <c r="AK285" s="360"/>
      <c r="AL285" s="360"/>
      <c r="AM285" s="360"/>
      <c r="AN285" s="360"/>
      <c r="AO285" s="361"/>
      <c r="AP285" s="361"/>
      <c r="AQ285" s="361"/>
      <c r="AR285" s="362"/>
      <c r="AS285" s="362"/>
      <c r="AT285" s="362"/>
      <c r="AU285" s="363"/>
      <c r="AV285" s="363"/>
      <c r="AW285" s="363"/>
      <c r="AX285" s="364"/>
      <c r="AY285" s="364"/>
      <c r="AZ285" s="45"/>
      <c r="BA285" s="46"/>
      <c r="BB285" s="45"/>
      <c r="BC285" s="46"/>
      <c r="BD285" s="45"/>
      <c r="BE285" s="46"/>
      <c r="BF285" s="45"/>
      <c r="BG285" s="46"/>
      <c r="BH285" s="45"/>
      <c r="BI285" s="43"/>
      <c r="BJ285" s="44"/>
      <c r="BK285" s="43"/>
      <c r="BL285" s="44"/>
      <c r="BM285" s="43"/>
      <c r="BN285" s="44"/>
      <c r="BO285" s="43"/>
      <c r="BP285" s="44"/>
      <c r="BQ285" s="43"/>
      <c r="BR285" s="359"/>
      <c r="BS285" s="359"/>
      <c r="BT285" s="359"/>
      <c r="BU285" s="359"/>
      <c r="BV285" s="359"/>
      <c r="BW285" s="359"/>
      <c r="BX285" s="359"/>
      <c r="BY285" s="359"/>
      <c r="BZ285" s="359"/>
      <c r="CA285" s="359"/>
      <c r="CB285" s="359"/>
      <c r="CC285" s="359"/>
      <c r="CD285" s="359"/>
      <c r="CE285" s="359"/>
    </row>
    <row r="286" spans="1:83" ht="35.1" customHeight="1" x14ac:dyDescent="0.25">
      <c r="A286" s="27">
        <f t="shared" si="12"/>
        <v>275</v>
      </c>
      <c r="B286" s="375"/>
      <c r="C286" s="375"/>
      <c r="D286" s="376"/>
      <c r="E286" s="376"/>
      <c r="F286" s="376"/>
      <c r="G286" s="376"/>
      <c r="H286" s="376"/>
      <c r="I286" s="360"/>
      <c r="J286" s="360"/>
      <c r="K286" s="360"/>
      <c r="L286" s="360"/>
      <c r="M286" s="360"/>
      <c r="N286" s="360"/>
      <c r="O286" s="360"/>
      <c r="P286" s="360"/>
      <c r="Q286" s="377"/>
      <c r="R286" s="377"/>
      <c r="S286" s="377"/>
      <c r="T286" s="377"/>
      <c r="U286" s="377"/>
      <c r="V286" s="377"/>
      <c r="W286" s="377"/>
      <c r="X286" s="377"/>
      <c r="Y286" s="377"/>
      <c r="Z286" s="377"/>
      <c r="AA286" s="360"/>
      <c r="AB286" s="360"/>
      <c r="AC286" s="360"/>
      <c r="AD286" s="360"/>
      <c r="AE286" s="377"/>
      <c r="AF286" s="377"/>
      <c r="AG286" s="377"/>
      <c r="AH286" s="377"/>
      <c r="AI286" s="360"/>
      <c r="AJ286" s="360"/>
      <c r="AK286" s="360"/>
      <c r="AL286" s="360"/>
      <c r="AM286" s="360"/>
      <c r="AN286" s="360"/>
      <c r="AO286" s="361"/>
      <c r="AP286" s="361"/>
      <c r="AQ286" s="361"/>
      <c r="AR286" s="362"/>
      <c r="AS286" s="362"/>
      <c r="AT286" s="362"/>
      <c r="AU286" s="363"/>
      <c r="AV286" s="363"/>
      <c r="AW286" s="363"/>
      <c r="AX286" s="364"/>
      <c r="AY286" s="364"/>
      <c r="AZ286" s="45"/>
      <c r="BA286" s="46"/>
      <c r="BB286" s="45"/>
      <c r="BC286" s="46"/>
      <c r="BD286" s="45"/>
      <c r="BE286" s="46"/>
      <c r="BF286" s="45"/>
      <c r="BG286" s="46"/>
      <c r="BH286" s="45"/>
      <c r="BI286" s="43"/>
      <c r="BJ286" s="44"/>
      <c r="BK286" s="43"/>
      <c r="BL286" s="44"/>
      <c r="BM286" s="43"/>
      <c r="BN286" s="44"/>
      <c r="BO286" s="43"/>
      <c r="BP286" s="44"/>
      <c r="BQ286" s="43"/>
      <c r="BR286" s="359"/>
      <c r="BS286" s="359"/>
      <c r="BT286" s="359"/>
      <c r="BU286" s="359"/>
      <c r="BV286" s="359"/>
      <c r="BW286" s="359"/>
      <c r="BX286" s="359"/>
      <c r="BY286" s="359"/>
      <c r="BZ286" s="359"/>
      <c r="CA286" s="359"/>
      <c r="CB286" s="359"/>
      <c r="CC286" s="359"/>
      <c r="CD286" s="359"/>
      <c r="CE286" s="359"/>
    </row>
    <row r="287" spans="1:83" ht="35.1" customHeight="1" x14ac:dyDescent="0.25">
      <c r="A287" s="27">
        <f t="shared" si="12"/>
        <v>276</v>
      </c>
      <c r="B287" s="375"/>
      <c r="C287" s="375"/>
      <c r="D287" s="376"/>
      <c r="E287" s="376"/>
      <c r="F287" s="376"/>
      <c r="G287" s="376"/>
      <c r="H287" s="376"/>
      <c r="I287" s="360"/>
      <c r="J287" s="360"/>
      <c r="K287" s="360"/>
      <c r="L287" s="360"/>
      <c r="M287" s="360"/>
      <c r="N287" s="360"/>
      <c r="O287" s="360"/>
      <c r="P287" s="360"/>
      <c r="Q287" s="377"/>
      <c r="R287" s="377"/>
      <c r="S287" s="377"/>
      <c r="T287" s="377"/>
      <c r="U287" s="377"/>
      <c r="V287" s="377"/>
      <c r="W287" s="377"/>
      <c r="X287" s="377"/>
      <c r="Y287" s="377"/>
      <c r="Z287" s="377"/>
      <c r="AA287" s="360"/>
      <c r="AB287" s="360"/>
      <c r="AC287" s="360"/>
      <c r="AD287" s="360"/>
      <c r="AE287" s="377"/>
      <c r="AF287" s="377"/>
      <c r="AG287" s="377"/>
      <c r="AH287" s="377"/>
      <c r="AI287" s="360"/>
      <c r="AJ287" s="360"/>
      <c r="AK287" s="360"/>
      <c r="AL287" s="360"/>
      <c r="AM287" s="360"/>
      <c r="AN287" s="360"/>
      <c r="AO287" s="361"/>
      <c r="AP287" s="361"/>
      <c r="AQ287" s="361"/>
      <c r="AR287" s="362"/>
      <c r="AS287" s="362"/>
      <c r="AT287" s="362"/>
      <c r="AU287" s="363"/>
      <c r="AV287" s="363"/>
      <c r="AW287" s="363"/>
      <c r="AX287" s="364"/>
      <c r="AY287" s="364"/>
      <c r="AZ287" s="45"/>
      <c r="BA287" s="46"/>
      <c r="BB287" s="45"/>
      <c r="BC287" s="46"/>
      <c r="BD287" s="45"/>
      <c r="BE287" s="46"/>
      <c r="BF287" s="45"/>
      <c r="BG287" s="46"/>
      <c r="BH287" s="45"/>
      <c r="BI287" s="43"/>
      <c r="BJ287" s="44"/>
      <c r="BK287" s="43"/>
      <c r="BL287" s="44"/>
      <c r="BM287" s="43"/>
      <c r="BN287" s="44"/>
      <c r="BO287" s="43"/>
      <c r="BP287" s="44"/>
      <c r="BQ287" s="43"/>
      <c r="BR287" s="359"/>
      <c r="BS287" s="359"/>
      <c r="BT287" s="359"/>
      <c r="BU287" s="359"/>
      <c r="BV287" s="359"/>
      <c r="BW287" s="359"/>
      <c r="BX287" s="359"/>
      <c r="BY287" s="359"/>
      <c r="BZ287" s="359"/>
      <c r="CA287" s="359"/>
      <c r="CB287" s="359"/>
      <c r="CC287" s="359"/>
      <c r="CD287" s="359"/>
      <c r="CE287" s="359"/>
    </row>
    <row r="288" spans="1:83" ht="35.1" customHeight="1" x14ac:dyDescent="0.25">
      <c r="A288" s="27">
        <f t="shared" si="12"/>
        <v>277</v>
      </c>
      <c r="B288" s="375"/>
      <c r="C288" s="375"/>
      <c r="D288" s="376"/>
      <c r="E288" s="376"/>
      <c r="F288" s="376"/>
      <c r="G288" s="376"/>
      <c r="H288" s="376"/>
      <c r="I288" s="360"/>
      <c r="J288" s="360"/>
      <c r="K288" s="360"/>
      <c r="L288" s="360"/>
      <c r="M288" s="360"/>
      <c r="N288" s="360"/>
      <c r="O288" s="360"/>
      <c r="P288" s="360"/>
      <c r="Q288" s="377"/>
      <c r="R288" s="377"/>
      <c r="S288" s="377"/>
      <c r="T288" s="377"/>
      <c r="U288" s="377"/>
      <c r="V288" s="377"/>
      <c r="W288" s="377"/>
      <c r="X288" s="377"/>
      <c r="Y288" s="377"/>
      <c r="Z288" s="377"/>
      <c r="AA288" s="360"/>
      <c r="AB288" s="360"/>
      <c r="AC288" s="360"/>
      <c r="AD288" s="360"/>
      <c r="AE288" s="377"/>
      <c r="AF288" s="377"/>
      <c r="AG288" s="377"/>
      <c r="AH288" s="377"/>
      <c r="AI288" s="360"/>
      <c r="AJ288" s="360"/>
      <c r="AK288" s="360"/>
      <c r="AL288" s="360"/>
      <c r="AM288" s="360"/>
      <c r="AN288" s="360"/>
      <c r="AO288" s="361"/>
      <c r="AP288" s="361"/>
      <c r="AQ288" s="361"/>
      <c r="AR288" s="362"/>
      <c r="AS288" s="362"/>
      <c r="AT288" s="362"/>
      <c r="AU288" s="363"/>
      <c r="AV288" s="363"/>
      <c r="AW288" s="363"/>
      <c r="AX288" s="364"/>
      <c r="AY288" s="364"/>
      <c r="AZ288" s="45"/>
      <c r="BA288" s="46"/>
      <c r="BB288" s="45"/>
      <c r="BC288" s="46"/>
      <c r="BD288" s="45"/>
      <c r="BE288" s="46"/>
      <c r="BF288" s="45"/>
      <c r="BG288" s="46"/>
      <c r="BH288" s="45"/>
      <c r="BI288" s="43"/>
      <c r="BJ288" s="44"/>
      <c r="BK288" s="43"/>
      <c r="BL288" s="44"/>
      <c r="BM288" s="43"/>
      <c r="BN288" s="44"/>
      <c r="BO288" s="43"/>
      <c r="BP288" s="44"/>
      <c r="BQ288" s="43"/>
      <c r="BR288" s="359"/>
      <c r="BS288" s="359"/>
      <c r="BT288" s="359"/>
      <c r="BU288" s="359"/>
      <c r="BV288" s="359"/>
      <c r="BW288" s="359"/>
      <c r="BX288" s="359"/>
      <c r="BY288" s="359"/>
      <c r="BZ288" s="359"/>
      <c r="CA288" s="359"/>
      <c r="CB288" s="359"/>
      <c r="CC288" s="359"/>
      <c r="CD288" s="359"/>
      <c r="CE288" s="359"/>
    </row>
    <row r="289" spans="1:83" ht="35.1" customHeight="1" x14ac:dyDescent="0.25">
      <c r="A289" s="27">
        <f t="shared" si="12"/>
        <v>278</v>
      </c>
      <c r="B289" s="375"/>
      <c r="C289" s="375"/>
      <c r="D289" s="376"/>
      <c r="E289" s="376"/>
      <c r="F289" s="376"/>
      <c r="G289" s="376"/>
      <c r="H289" s="376"/>
      <c r="I289" s="360"/>
      <c r="J289" s="360"/>
      <c r="K289" s="360"/>
      <c r="L289" s="360"/>
      <c r="M289" s="360"/>
      <c r="N289" s="360"/>
      <c r="O289" s="360"/>
      <c r="P289" s="360"/>
      <c r="Q289" s="377"/>
      <c r="R289" s="377"/>
      <c r="S289" s="377"/>
      <c r="T289" s="377"/>
      <c r="U289" s="377"/>
      <c r="V289" s="377"/>
      <c r="W289" s="377"/>
      <c r="X289" s="377"/>
      <c r="Y289" s="377"/>
      <c r="Z289" s="377"/>
      <c r="AA289" s="360"/>
      <c r="AB289" s="360"/>
      <c r="AC289" s="360"/>
      <c r="AD289" s="360"/>
      <c r="AE289" s="377"/>
      <c r="AF289" s="377"/>
      <c r="AG289" s="377"/>
      <c r="AH289" s="377"/>
      <c r="AI289" s="360"/>
      <c r="AJ289" s="360"/>
      <c r="AK289" s="360"/>
      <c r="AL289" s="360"/>
      <c r="AM289" s="360"/>
      <c r="AN289" s="360"/>
      <c r="AO289" s="361"/>
      <c r="AP289" s="361"/>
      <c r="AQ289" s="361"/>
      <c r="AR289" s="362"/>
      <c r="AS289" s="362"/>
      <c r="AT289" s="362"/>
      <c r="AU289" s="363"/>
      <c r="AV289" s="363"/>
      <c r="AW289" s="363"/>
      <c r="AX289" s="364"/>
      <c r="AY289" s="364"/>
      <c r="AZ289" s="45"/>
      <c r="BA289" s="46"/>
      <c r="BB289" s="45"/>
      <c r="BC289" s="46"/>
      <c r="BD289" s="45"/>
      <c r="BE289" s="46"/>
      <c r="BF289" s="45"/>
      <c r="BG289" s="46"/>
      <c r="BH289" s="45"/>
      <c r="BI289" s="43"/>
      <c r="BJ289" s="44"/>
      <c r="BK289" s="43"/>
      <c r="BL289" s="44"/>
      <c r="BM289" s="43"/>
      <c r="BN289" s="44"/>
      <c r="BO289" s="43"/>
      <c r="BP289" s="44"/>
      <c r="BQ289" s="43"/>
      <c r="BR289" s="359"/>
      <c r="BS289" s="359"/>
      <c r="BT289" s="359"/>
      <c r="BU289" s="359"/>
      <c r="BV289" s="359"/>
      <c r="BW289" s="359"/>
      <c r="BX289" s="359"/>
      <c r="BY289" s="359"/>
      <c r="BZ289" s="359"/>
      <c r="CA289" s="359"/>
      <c r="CB289" s="359"/>
      <c r="CC289" s="359"/>
      <c r="CD289" s="359"/>
      <c r="CE289" s="359"/>
    </row>
    <row r="290" spans="1:83" ht="35.1" customHeight="1" x14ac:dyDescent="0.25">
      <c r="A290" s="27">
        <f t="shared" si="12"/>
        <v>279</v>
      </c>
      <c r="B290" s="375"/>
      <c r="C290" s="375"/>
      <c r="D290" s="376"/>
      <c r="E290" s="376"/>
      <c r="F290" s="376"/>
      <c r="G290" s="376"/>
      <c r="H290" s="376"/>
      <c r="I290" s="360"/>
      <c r="J290" s="360"/>
      <c r="K290" s="360"/>
      <c r="L290" s="360"/>
      <c r="M290" s="360"/>
      <c r="N290" s="360"/>
      <c r="O290" s="360"/>
      <c r="P290" s="360"/>
      <c r="Q290" s="377"/>
      <c r="R290" s="377"/>
      <c r="S290" s="377"/>
      <c r="T290" s="377"/>
      <c r="U290" s="377"/>
      <c r="V290" s="377"/>
      <c r="W290" s="377"/>
      <c r="X290" s="377"/>
      <c r="Y290" s="377"/>
      <c r="Z290" s="377"/>
      <c r="AA290" s="360"/>
      <c r="AB290" s="360"/>
      <c r="AC290" s="360"/>
      <c r="AD290" s="360"/>
      <c r="AE290" s="377"/>
      <c r="AF290" s="377"/>
      <c r="AG290" s="377"/>
      <c r="AH290" s="377"/>
      <c r="AI290" s="360"/>
      <c r="AJ290" s="360"/>
      <c r="AK290" s="360"/>
      <c r="AL290" s="360"/>
      <c r="AM290" s="360"/>
      <c r="AN290" s="360"/>
      <c r="AO290" s="361"/>
      <c r="AP290" s="361"/>
      <c r="AQ290" s="361"/>
      <c r="AR290" s="362"/>
      <c r="AS290" s="362"/>
      <c r="AT290" s="362"/>
      <c r="AU290" s="363"/>
      <c r="AV290" s="363"/>
      <c r="AW290" s="363"/>
      <c r="AX290" s="364"/>
      <c r="AY290" s="364"/>
      <c r="AZ290" s="45"/>
      <c r="BA290" s="46"/>
      <c r="BB290" s="45"/>
      <c r="BC290" s="46"/>
      <c r="BD290" s="45"/>
      <c r="BE290" s="46"/>
      <c r="BF290" s="45"/>
      <c r="BG290" s="46"/>
      <c r="BH290" s="45"/>
      <c r="BI290" s="43"/>
      <c r="BJ290" s="44"/>
      <c r="BK290" s="43"/>
      <c r="BL290" s="44"/>
      <c r="BM290" s="43"/>
      <c r="BN290" s="44"/>
      <c r="BO290" s="43"/>
      <c r="BP290" s="44"/>
      <c r="BQ290" s="43"/>
      <c r="BR290" s="359"/>
      <c r="BS290" s="359"/>
      <c r="BT290" s="359"/>
      <c r="BU290" s="359"/>
      <c r="BV290" s="359"/>
      <c r="BW290" s="359"/>
      <c r="BX290" s="359"/>
      <c r="BY290" s="359"/>
      <c r="BZ290" s="359"/>
      <c r="CA290" s="359"/>
      <c r="CB290" s="359"/>
      <c r="CC290" s="359"/>
      <c r="CD290" s="359"/>
      <c r="CE290" s="359"/>
    </row>
    <row r="291" spans="1:83" ht="35.1" customHeight="1" x14ac:dyDescent="0.25">
      <c r="A291" s="27">
        <f t="shared" si="12"/>
        <v>280</v>
      </c>
      <c r="B291" s="375"/>
      <c r="C291" s="375"/>
      <c r="D291" s="376"/>
      <c r="E291" s="376"/>
      <c r="F291" s="376"/>
      <c r="G291" s="376"/>
      <c r="H291" s="376"/>
      <c r="I291" s="360"/>
      <c r="J291" s="360"/>
      <c r="K291" s="360"/>
      <c r="L291" s="360"/>
      <c r="M291" s="360"/>
      <c r="N291" s="360"/>
      <c r="O291" s="360"/>
      <c r="P291" s="360"/>
      <c r="Q291" s="377"/>
      <c r="R291" s="377"/>
      <c r="S291" s="377"/>
      <c r="T291" s="377"/>
      <c r="U291" s="377"/>
      <c r="V291" s="377"/>
      <c r="W291" s="377"/>
      <c r="X291" s="377"/>
      <c r="Y291" s="377"/>
      <c r="Z291" s="377"/>
      <c r="AA291" s="360"/>
      <c r="AB291" s="360"/>
      <c r="AC291" s="360"/>
      <c r="AD291" s="360"/>
      <c r="AE291" s="377"/>
      <c r="AF291" s="377"/>
      <c r="AG291" s="377"/>
      <c r="AH291" s="377"/>
      <c r="AI291" s="360"/>
      <c r="AJ291" s="360"/>
      <c r="AK291" s="360"/>
      <c r="AL291" s="360"/>
      <c r="AM291" s="360"/>
      <c r="AN291" s="360"/>
      <c r="AO291" s="361"/>
      <c r="AP291" s="361"/>
      <c r="AQ291" s="361"/>
      <c r="AR291" s="362"/>
      <c r="AS291" s="362"/>
      <c r="AT291" s="362"/>
      <c r="AU291" s="363"/>
      <c r="AV291" s="363"/>
      <c r="AW291" s="363"/>
      <c r="AX291" s="364"/>
      <c r="AY291" s="364"/>
      <c r="AZ291" s="45"/>
      <c r="BA291" s="46"/>
      <c r="BB291" s="45"/>
      <c r="BC291" s="46"/>
      <c r="BD291" s="45"/>
      <c r="BE291" s="46"/>
      <c r="BF291" s="45"/>
      <c r="BG291" s="46"/>
      <c r="BH291" s="45"/>
      <c r="BI291" s="43"/>
      <c r="BJ291" s="44"/>
      <c r="BK291" s="43"/>
      <c r="BL291" s="44"/>
      <c r="BM291" s="43"/>
      <c r="BN291" s="44"/>
      <c r="BO291" s="43"/>
      <c r="BP291" s="44"/>
      <c r="BQ291" s="43"/>
      <c r="BR291" s="359"/>
      <c r="BS291" s="359"/>
      <c r="BT291" s="359"/>
      <c r="BU291" s="359"/>
      <c r="BV291" s="359"/>
      <c r="BW291" s="359"/>
      <c r="BX291" s="359"/>
      <c r="BY291" s="359"/>
      <c r="BZ291" s="359"/>
      <c r="CA291" s="359"/>
      <c r="CB291" s="359"/>
      <c r="CC291" s="359"/>
      <c r="CD291" s="359"/>
      <c r="CE291" s="359"/>
    </row>
    <row r="292" spans="1:83" ht="35.1" customHeight="1" x14ac:dyDescent="0.25">
      <c r="A292" s="27">
        <f>ROW(A281)</f>
        <v>281</v>
      </c>
      <c r="B292" s="375"/>
      <c r="C292" s="375"/>
      <c r="D292" s="376"/>
      <c r="E292" s="376"/>
      <c r="F292" s="376"/>
      <c r="G292" s="376"/>
      <c r="H292" s="376"/>
      <c r="I292" s="360"/>
      <c r="J292" s="360"/>
      <c r="K292" s="360"/>
      <c r="L292" s="360"/>
      <c r="M292" s="360"/>
      <c r="N292" s="360"/>
      <c r="O292" s="360"/>
      <c r="P292" s="360"/>
      <c r="Q292" s="377"/>
      <c r="R292" s="377"/>
      <c r="S292" s="377"/>
      <c r="T292" s="377"/>
      <c r="U292" s="377"/>
      <c r="V292" s="377"/>
      <c r="W292" s="377"/>
      <c r="X292" s="377"/>
      <c r="Y292" s="377"/>
      <c r="Z292" s="377"/>
      <c r="AA292" s="360"/>
      <c r="AB292" s="360"/>
      <c r="AC292" s="360"/>
      <c r="AD292" s="360"/>
      <c r="AE292" s="377"/>
      <c r="AF292" s="377"/>
      <c r="AG292" s="377"/>
      <c r="AH292" s="377"/>
      <c r="AI292" s="360"/>
      <c r="AJ292" s="360"/>
      <c r="AK292" s="360"/>
      <c r="AL292" s="360"/>
      <c r="AM292" s="360"/>
      <c r="AN292" s="360"/>
      <c r="AO292" s="361"/>
      <c r="AP292" s="361"/>
      <c r="AQ292" s="361"/>
      <c r="AR292" s="362"/>
      <c r="AS292" s="362"/>
      <c r="AT292" s="362"/>
      <c r="AU292" s="363"/>
      <c r="AV292" s="363"/>
      <c r="AW292" s="363"/>
      <c r="AX292" s="364"/>
      <c r="AY292" s="364"/>
      <c r="AZ292" s="45"/>
      <c r="BA292" s="46"/>
      <c r="BB292" s="45"/>
      <c r="BC292" s="46"/>
      <c r="BD292" s="45"/>
      <c r="BE292" s="46"/>
      <c r="BF292" s="45"/>
      <c r="BG292" s="46"/>
      <c r="BH292" s="45"/>
      <c r="BI292" s="43"/>
      <c r="BJ292" s="44"/>
      <c r="BK292" s="43"/>
      <c r="BL292" s="44"/>
      <c r="BM292" s="43"/>
      <c r="BN292" s="44"/>
      <c r="BO292" s="43"/>
      <c r="BP292" s="44"/>
      <c r="BQ292" s="43"/>
      <c r="BR292" s="359"/>
      <c r="BS292" s="359"/>
      <c r="BT292" s="359"/>
      <c r="BU292" s="359"/>
      <c r="BV292" s="359"/>
      <c r="BW292" s="359"/>
      <c r="BX292" s="359"/>
      <c r="BY292" s="359"/>
      <c r="BZ292" s="359"/>
      <c r="CA292" s="359"/>
      <c r="CB292" s="359"/>
      <c r="CC292" s="359"/>
      <c r="CD292" s="359"/>
      <c r="CE292" s="359"/>
    </row>
    <row r="293" spans="1:83" ht="35.1" customHeight="1" x14ac:dyDescent="0.25">
      <c r="A293" s="27">
        <f t="shared" ref="A293:A301" si="13">ROW(A282)</f>
        <v>282</v>
      </c>
      <c r="B293" s="375"/>
      <c r="C293" s="375"/>
      <c r="D293" s="376"/>
      <c r="E293" s="376"/>
      <c r="F293" s="376"/>
      <c r="G293" s="376"/>
      <c r="H293" s="376"/>
      <c r="I293" s="360"/>
      <c r="J293" s="360"/>
      <c r="K293" s="360"/>
      <c r="L293" s="360"/>
      <c r="M293" s="360"/>
      <c r="N293" s="360"/>
      <c r="O293" s="360"/>
      <c r="P293" s="360"/>
      <c r="Q293" s="377"/>
      <c r="R293" s="377"/>
      <c r="S293" s="377"/>
      <c r="T293" s="377"/>
      <c r="U293" s="377"/>
      <c r="V293" s="377"/>
      <c r="W293" s="377"/>
      <c r="X293" s="377"/>
      <c r="Y293" s="377"/>
      <c r="Z293" s="377"/>
      <c r="AA293" s="360"/>
      <c r="AB293" s="360"/>
      <c r="AC293" s="360"/>
      <c r="AD293" s="360"/>
      <c r="AE293" s="377"/>
      <c r="AF293" s="377"/>
      <c r="AG293" s="377"/>
      <c r="AH293" s="377"/>
      <c r="AI293" s="360"/>
      <c r="AJ293" s="360"/>
      <c r="AK293" s="360"/>
      <c r="AL293" s="360"/>
      <c r="AM293" s="360"/>
      <c r="AN293" s="360"/>
      <c r="AO293" s="361"/>
      <c r="AP293" s="361"/>
      <c r="AQ293" s="361"/>
      <c r="AR293" s="362"/>
      <c r="AS293" s="362"/>
      <c r="AT293" s="362"/>
      <c r="AU293" s="363"/>
      <c r="AV293" s="363"/>
      <c r="AW293" s="363"/>
      <c r="AX293" s="364"/>
      <c r="AY293" s="364"/>
      <c r="AZ293" s="45"/>
      <c r="BA293" s="46"/>
      <c r="BB293" s="45"/>
      <c r="BC293" s="46"/>
      <c r="BD293" s="45"/>
      <c r="BE293" s="46"/>
      <c r="BF293" s="45"/>
      <c r="BG293" s="46"/>
      <c r="BH293" s="45"/>
      <c r="BI293" s="43"/>
      <c r="BJ293" s="44"/>
      <c r="BK293" s="43"/>
      <c r="BL293" s="44"/>
      <c r="BM293" s="43"/>
      <c r="BN293" s="44"/>
      <c r="BO293" s="43"/>
      <c r="BP293" s="44"/>
      <c r="BQ293" s="43"/>
      <c r="BR293" s="359"/>
      <c r="BS293" s="359"/>
      <c r="BT293" s="359"/>
      <c r="BU293" s="359"/>
      <c r="BV293" s="359"/>
      <c r="BW293" s="359"/>
      <c r="BX293" s="359"/>
      <c r="BY293" s="359"/>
      <c r="BZ293" s="359"/>
      <c r="CA293" s="359"/>
      <c r="CB293" s="359"/>
      <c r="CC293" s="359"/>
      <c r="CD293" s="359"/>
      <c r="CE293" s="359"/>
    </row>
    <row r="294" spans="1:83" ht="35.1" customHeight="1" x14ac:dyDescent="0.25">
      <c r="A294" s="27">
        <f t="shared" si="13"/>
        <v>283</v>
      </c>
      <c r="B294" s="375"/>
      <c r="C294" s="375"/>
      <c r="D294" s="376"/>
      <c r="E294" s="376"/>
      <c r="F294" s="376"/>
      <c r="G294" s="376"/>
      <c r="H294" s="376"/>
      <c r="I294" s="360"/>
      <c r="J294" s="360"/>
      <c r="K294" s="360"/>
      <c r="L294" s="360"/>
      <c r="M294" s="360"/>
      <c r="N294" s="360"/>
      <c r="O294" s="360"/>
      <c r="P294" s="360"/>
      <c r="Q294" s="377"/>
      <c r="R294" s="377"/>
      <c r="S294" s="377"/>
      <c r="T294" s="377"/>
      <c r="U294" s="377"/>
      <c r="V294" s="377"/>
      <c r="W294" s="377"/>
      <c r="X294" s="377"/>
      <c r="Y294" s="377"/>
      <c r="Z294" s="377"/>
      <c r="AA294" s="360"/>
      <c r="AB294" s="360"/>
      <c r="AC294" s="360"/>
      <c r="AD294" s="360"/>
      <c r="AE294" s="377"/>
      <c r="AF294" s="377"/>
      <c r="AG294" s="377"/>
      <c r="AH294" s="377"/>
      <c r="AI294" s="360"/>
      <c r="AJ294" s="360"/>
      <c r="AK294" s="360"/>
      <c r="AL294" s="360"/>
      <c r="AM294" s="360"/>
      <c r="AN294" s="360"/>
      <c r="AO294" s="361"/>
      <c r="AP294" s="361"/>
      <c r="AQ294" s="361"/>
      <c r="AR294" s="362"/>
      <c r="AS294" s="362"/>
      <c r="AT294" s="362"/>
      <c r="AU294" s="363"/>
      <c r="AV294" s="363"/>
      <c r="AW294" s="363"/>
      <c r="AX294" s="364"/>
      <c r="AY294" s="364"/>
      <c r="AZ294" s="45"/>
      <c r="BA294" s="46"/>
      <c r="BB294" s="45"/>
      <c r="BC294" s="46"/>
      <c r="BD294" s="45"/>
      <c r="BE294" s="46"/>
      <c r="BF294" s="45"/>
      <c r="BG294" s="46"/>
      <c r="BH294" s="45"/>
      <c r="BI294" s="43"/>
      <c r="BJ294" s="44"/>
      <c r="BK294" s="43"/>
      <c r="BL294" s="44"/>
      <c r="BM294" s="43"/>
      <c r="BN294" s="44"/>
      <c r="BO294" s="43"/>
      <c r="BP294" s="44"/>
      <c r="BQ294" s="43"/>
      <c r="BR294" s="359"/>
      <c r="BS294" s="359"/>
      <c r="BT294" s="359"/>
      <c r="BU294" s="359"/>
      <c r="BV294" s="359"/>
      <c r="BW294" s="359"/>
      <c r="BX294" s="359"/>
      <c r="BY294" s="359"/>
      <c r="BZ294" s="359"/>
      <c r="CA294" s="359"/>
      <c r="CB294" s="359"/>
      <c r="CC294" s="359"/>
      <c r="CD294" s="359"/>
      <c r="CE294" s="359"/>
    </row>
    <row r="295" spans="1:83" ht="35.1" customHeight="1" x14ac:dyDescent="0.25">
      <c r="A295" s="27">
        <f t="shared" si="13"/>
        <v>284</v>
      </c>
      <c r="B295" s="375"/>
      <c r="C295" s="375"/>
      <c r="D295" s="376"/>
      <c r="E295" s="376"/>
      <c r="F295" s="376"/>
      <c r="G295" s="376"/>
      <c r="H295" s="376"/>
      <c r="I295" s="360"/>
      <c r="J295" s="360"/>
      <c r="K295" s="360"/>
      <c r="L295" s="360"/>
      <c r="M295" s="360"/>
      <c r="N295" s="360"/>
      <c r="O295" s="360"/>
      <c r="P295" s="360"/>
      <c r="Q295" s="377"/>
      <c r="R295" s="377"/>
      <c r="S295" s="377"/>
      <c r="T295" s="377"/>
      <c r="U295" s="377"/>
      <c r="V295" s="377"/>
      <c r="W295" s="377"/>
      <c r="X295" s="377"/>
      <c r="Y295" s="377"/>
      <c r="Z295" s="377"/>
      <c r="AA295" s="360"/>
      <c r="AB295" s="360"/>
      <c r="AC295" s="360"/>
      <c r="AD295" s="360"/>
      <c r="AE295" s="377"/>
      <c r="AF295" s="377"/>
      <c r="AG295" s="377"/>
      <c r="AH295" s="377"/>
      <c r="AI295" s="360"/>
      <c r="AJ295" s="360"/>
      <c r="AK295" s="360"/>
      <c r="AL295" s="360"/>
      <c r="AM295" s="360"/>
      <c r="AN295" s="360"/>
      <c r="AO295" s="361"/>
      <c r="AP295" s="361"/>
      <c r="AQ295" s="361"/>
      <c r="AR295" s="362"/>
      <c r="AS295" s="362"/>
      <c r="AT295" s="362"/>
      <c r="AU295" s="363"/>
      <c r="AV295" s="363"/>
      <c r="AW295" s="363"/>
      <c r="AX295" s="364"/>
      <c r="AY295" s="364"/>
      <c r="AZ295" s="45"/>
      <c r="BA295" s="46"/>
      <c r="BB295" s="45"/>
      <c r="BC295" s="46"/>
      <c r="BD295" s="45"/>
      <c r="BE295" s="46"/>
      <c r="BF295" s="45"/>
      <c r="BG295" s="46"/>
      <c r="BH295" s="45"/>
      <c r="BI295" s="43"/>
      <c r="BJ295" s="44"/>
      <c r="BK295" s="43"/>
      <c r="BL295" s="44"/>
      <c r="BM295" s="43"/>
      <c r="BN295" s="44"/>
      <c r="BO295" s="43"/>
      <c r="BP295" s="44"/>
      <c r="BQ295" s="43"/>
      <c r="BR295" s="359"/>
      <c r="BS295" s="359"/>
      <c r="BT295" s="359"/>
      <c r="BU295" s="359"/>
      <c r="BV295" s="359"/>
      <c r="BW295" s="359"/>
      <c r="BX295" s="359"/>
      <c r="BY295" s="359"/>
      <c r="BZ295" s="359"/>
      <c r="CA295" s="359"/>
      <c r="CB295" s="359"/>
      <c r="CC295" s="359"/>
      <c r="CD295" s="359"/>
      <c r="CE295" s="359"/>
    </row>
    <row r="296" spans="1:83" ht="35.1" customHeight="1" x14ac:dyDescent="0.25">
      <c r="A296" s="27">
        <f t="shared" si="13"/>
        <v>285</v>
      </c>
      <c r="B296" s="375"/>
      <c r="C296" s="375"/>
      <c r="D296" s="376"/>
      <c r="E296" s="376"/>
      <c r="F296" s="376"/>
      <c r="G296" s="376"/>
      <c r="H296" s="376"/>
      <c r="I296" s="360"/>
      <c r="J296" s="360"/>
      <c r="K296" s="360"/>
      <c r="L296" s="360"/>
      <c r="M296" s="360"/>
      <c r="N296" s="360"/>
      <c r="O296" s="360"/>
      <c r="P296" s="360"/>
      <c r="Q296" s="377"/>
      <c r="R296" s="377"/>
      <c r="S296" s="377"/>
      <c r="T296" s="377"/>
      <c r="U296" s="377"/>
      <c r="V296" s="377"/>
      <c r="W296" s="377"/>
      <c r="X296" s="377"/>
      <c r="Y296" s="377"/>
      <c r="Z296" s="377"/>
      <c r="AA296" s="360"/>
      <c r="AB296" s="360"/>
      <c r="AC296" s="360"/>
      <c r="AD296" s="360"/>
      <c r="AE296" s="377"/>
      <c r="AF296" s="377"/>
      <c r="AG296" s="377"/>
      <c r="AH296" s="377"/>
      <c r="AI296" s="360"/>
      <c r="AJ296" s="360"/>
      <c r="AK296" s="360"/>
      <c r="AL296" s="360"/>
      <c r="AM296" s="360"/>
      <c r="AN296" s="360"/>
      <c r="AO296" s="361"/>
      <c r="AP296" s="361"/>
      <c r="AQ296" s="361"/>
      <c r="AR296" s="362"/>
      <c r="AS296" s="362"/>
      <c r="AT296" s="362"/>
      <c r="AU296" s="363"/>
      <c r="AV296" s="363"/>
      <c r="AW296" s="363"/>
      <c r="AX296" s="364"/>
      <c r="AY296" s="364"/>
      <c r="AZ296" s="45"/>
      <c r="BA296" s="46"/>
      <c r="BB296" s="45"/>
      <c r="BC296" s="46"/>
      <c r="BD296" s="45"/>
      <c r="BE296" s="46"/>
      <c r="BF296" s="45"/>
      <c r="BG296" s="46"/>
      <c r="BH296" s="45"/>
      <c r="BI296" s="43"/>
      <c r="BJ296" s="44"/>
      <c r="BK296" s="43"/>
      <c r="BL296" s="44"/>
      <c r="BM296" s="43"/>
      <c r="BN296" s="44"/>
      <c r="BO296" s="43"/>
      <c r="BP296" s="44"/>
      <c r="BQ296" s="43"/>
      <c r="BR296" s="359"/>
      <c r="BS296" s="359"/>
      <c r="BT296" s="359"/>
      <c r="BU296" s="359"/>
      <c r="BV296" s="359"/>
      <c r="BW296" s="359"/>
      <c r="BX296" s="359"/>
      <c r="BY296" s="359"/>
      <c r="BZ296" s="359"/>
      <c r="CA296" s="359"/>
      <c r="CB296" s="359"/>
      <c r="CC296" s="359"/>
      <c r="CD296" s="359"/>
      <c r="CE296" s="359"/>
    </row>
    <row r="297" spans="1:83" ht="35.1" customHeight="1" x14ac:dyDescent="0.25">
      <c r="A297" s="27">
        <f t="shared" si="13"/>
        <v>286</v>
      </c>
      <c r="B297" s="375"/>
      <c r="C297" s="375"/>
      <c r="D297" s="376"/>
      <c r="E297" s="376"/>
      <c r="F297" s="376"/>
      <c r="G297" s="376"/>
      <c r="H297" s="376"/>
      <c r="I297" s="360"/>
      <c r="J297" s="360"/>
      <c r="K297" s="360"/>
      <c r="L297" s="360"/>
      <c r="M297" s="360"/>
      <c r="N297" s="360"/>
      <c r="O297" s="360"/>
      <c r="P297" s="360"/>
      <c r="Q297" s="377"/>
      <c r="R297" s="377"/>
      <c r="S297" s="377"/>
      <c r="T297" s="377"/>
      <c r="U297" s="377"/>
      <c r="V297" s="377"/>
      <c r="W297" s="377"/>
      <c r="X297" s="377"/>
      <c r="Y297" s="377"/>
      <c r="Z297" s="377"/>
      <c r="AA297" s="360"/>
      <c r="AB297" s="360"/>
      <c r="AC297" s="360"/>
      <c r="AD297" s="360"/>
      <c r="AE297" s="377"/>
      <c r="AF297" s="377"/>
      <c r="AG297" s="377"/>
      <c r="AH297" s="377"/>
      <c r="AI297" s="360"/>
      <c r="AJ297" s="360"/>
      <c r="AK297" s="360"/>
      <c r="AL297" s="360"/>
      <c r="AM297" s="360"/>
      <c r="AN297" s="360"/>
      <c r="AO297" s="361"/>
      <c r="AP297" s="361"/>
      <c r="AQ297" s="361"/>
      <c r="AR297" s="362"/>
      <c r="AS297" s="362"/>
      <c r="AT297" s="362"/>
      <c r="AU297" s="363"/>
      <c r="AV297" s="363"/>
      <c r="AW297" s="363"/>
      <c r="AX297" s="364"/>
      <c r="AY297" s="364"/>
      <c r="AZ297" s="45"/>
      <c r="BA297" s="46"/>
      <c r="BB297" s="45"/>
      <c r="BC297" s="46"/>
      <c r="BD297" s="45"/>
      <c r="BE297" s="46"/>
      <c r="BF297" s="45"/>
      <c r="BG297" s="46"/>
      <c r="BH297" s="45"/>
      <c r="BI297" s="43"/>
      <c r="BJ297" s="44"/>
      <c r="BK297" s="43"/>
      <c r="BL297" s="44"/>
      <c r="BM297" s="43"/>
      <c r="BN297" s="44"/>
      <c r="BO297" s="43"/>
      <c r="BP297" s="44"/>
      <c r="BQ297" s="43"/>
      <c r="BR297" s="359"/>
      <c r="BS297" s="359"/>
      <c r="BT297" s="359"/>
      <c r="BU297" s="359"/>
      <c r="BV297" s="359"/>
      <c r="BW297" s="359"/>
      <c r="BX297" s="359"/>
      <c r="BY297" s="359"/>
      <c r="BZ297" s="359"/>
      <c r="CA297" s="359"/>
      <c r="CB297" s="359"/>
      <c r="CC297" s="359"/>
      <c r="CD297" s="359"/>
      <c r="CE297" s="359"/>
    </row>
    <row r="298" spans="1:83" ht="35.1" customHeight="1" x14ac:dyDescent="0.25">
      <c r="A298" s="27">
        <f t="shared" si="13"/>
        <v>287</v>
      </c>
      <c r="B298" s="375"/>
      <c r="C298" s="375"/>
      <c r="D298" s="376"/>
      <c r="E298" s="376"/>
      <c r="F298" s="376"/>
      <c r="G298" s="376"/>
      <c r="H298" s="376"/>
      <c r="I298" s="360"/>
      <c r="J298" s="360"/>
      <c r="K298" s="360"/>
      <c r="L298" s="360"/>
      <c r="M298" s="360"/>
      <c r="N298" s="360"/>
      <c r="O298" s="360"/>
      <c r="P298" s="360"/>
      <c r="Q298" s="377"/>
      <c r="R298" s="377"/>
      <c r="S298" s="377"/>
      <c r="T298" s="377"/>
      <c r="U298" s="377"/>
      <c r="V298" s="377"/>
      <c r="W298" s="377"/>
      <c r="X298" s="377"/>
      <c r="Y298" s="377"/>
      <c r="Z298" s="377"/>
      <c r="AA298" s="360"/>
      <c r="AB298" s="360"/>
      <c r="AC298" s="360"/>
      <c r="AD298" s="360"/>
      <c r="AE298" s="377"/>
      <c r="AF298" s="377"/>
      <c r="AG298" s="377"/>
      <c r="AH298" s="377"/>
      <c r="AI298" s="360"/>
      <c r="AJ298" s="360"/>
      <c r="AK298" s="360"/>
      <c r="AL298" s="360"/>
      <c r="AM298" s="360"/>
      <c r="AN298" s="360"/>
      <c r="AO298" s="361"/>
      <c r="AP298" s="361"/>
      <c r="AQ298" s="361"/>
      <c r="AR298" s="362"/>
      <c r="AS298" s="362"/>
      <c r="AT298" s="362"/>
      <c r="AU298" s="363"/>
      <c r="AV298" s="363"/>
      <c r="AW298" s="363"/>
      <c r="AX298" s="364"/>
      <c r="AY298" s="364"/>
      <c r="AZ298" s="45"/>
      <c r="BA298" s="46"/>
      <c r="BB298" s="45"/>
      <c r="BC298" s="46"/>
      <c r="BD298" s="45"/>
      <c r="BE298" s="46"/>
      <c r="BF298" s="45"/>
      <c r="BG298" s="46"/>
      <c r="BH298" s="45"/>
      <c r="BI298" s="43"/>
      <c r="BJ298" s="44"/>
      <c r="BK298" s="43"/>
      <c r="BL298" s="44"/>
      <c r="BM298" s="43"/>
      <c r="BN298" s="44"/>
      <c r="BO298" s="43"/>
      <c r="BP298" s="44"/>
      <c r="BQ298" s="43"/>
      <c r="BR298" s="359"/>
      <c r="BS298" s="359"/>
      <c r="BT298" s="359"/>
      <c r="BU298" s="359"/>
      <c r="BV298" s="359"/>
      <c r="BW298" s="359"/>
      <c r="BX298" s="359"/>
      <c r="BY298" s="359"/>
      <c r="BZ298" s="359"/>
      <c r="CA298" s="359"/>
      <c r="CB298" s="359"/>
      <c r="CC298" s="359"/>
      <c r="CD298" s="359"/>
      <c r="CE298" s="359"/>
    </row>
    <row r="299" spans="1:83" ht="35.1" customHeight="1" x14ac:dyDescent="0.25">
      <c r="A299" s="27">
        <f t="shared" si="13"/>
        <v>288</v>
      </c>
      <c r="B299" s="375"/>
      <c r="C299" s="375"/>
      <c r="D299" s="376"/>
      <c r="E299" s="376"/>
      <c r="F299" s="376"/>
      <c r="G299" s="376"/>
      <c r="H299" s="376"/>
      <c r="I299" s="360"/>
      <c r="J299" s="360"/>
      <c r="K299" s="360"/>
      <c r="L299" s="360"/>
      <c r="M299" s="360"/>
      <c r="N299" s="360"/>
      <c r="O299" s="360"/>
      <c r="P299" s="360"/>
      <c r="Q299" s="377"/>
      <c r="R299" s="377"/>
      <c r="S299" s="377"/>
      <c r="T299" s="377"/>
      <c r="U299" s="377"/>
      <c r="V299" s="377"/>
      <c r="W299" s="377"/>
      <c r="X299" s="377"/>
      <c r="Y299" s="377"/>
      <c r="Z299" s="377"/>
      <c r="AA299" s="360"/>
      <c r="AB299" s="360"/>
      <c r="AC299" s="360"/>
      <c r="AD299" s="360"/>
      <c r="AE299" s="377"/>
      <c r="AF299" s="377"/>
      <c r="AG299" s="377"/>
      <c r="AH299" s="377"/>
      <c r="AI299" s="360"/>
      <c r="AJ299" s="360"/>
      <c r="AK299" s="360"/>
      <c r="AL299" s="360"/>
      <c r="AM299" s="360"/>
      <c r="AN299" s="360"/>
      <c r="AO299" s="361"/>
      <c r="AP299" s="361"/>
      <c r="AQ299" s="361"/>
      <c r="AR299" s="362"/>
      <c r="AS299" s="362"/>
      <c r="AT299" s="362"/>
      <c r="AU299" s="363"/>
      <c r="AV299" s="363"/>
      <c r="AW299" s="363"/>
      <c r="AX299" s="364"/>
      <c r="AY299" s="364"/>
      <c r="AZ299" s="45"/>
      <c r="BA299" s="46"/>
      <c r="BB299" s="45"/>
      <c r="BC299" s="46"/>
      <c r="BD299" s="45"/>
      <c r="BE299" s="46"/>
      <c r="BF299" s="45"/>
      <c r="BG299" s="46"/>
      <c r="BH299" s="45"/>
      <c r="BI299" s="43"/>
      <c r="BJ299" s="44"/>
      <c r="BK299" s="43"/>
      <c r="BL299" s="44"/>
      <c r="BM299" s="43"/>
      <c r="BN299" s="44"/>
      <c r="BO299" s="43"/>
      <c r="BP299" s="44"/>
      <c r="BQ299" s="43"/>
      <c r="BR299" s="359"/>
      <c r="BS299" s="359"/>
      <c r="BT299" s="359"/>
      <c r="BU299" s="359"/>
      <c r="BV299" s="359"/>
      <c r="BW299" s="359"/>
      <c r="BX299" s="359"/>
      <c r="BY299" s="359"/>
      <c r="BZ299" s="359"/>
      <c r="CA299" s="359"/>
      <c r="CB299" s="359"/>
      <c r="CC299" s="359"/>
      <c r="CD299" s="359"/>
      <c r="CE299" s="359"/>
    </row>
    <row r="300" spans="1:83" ht="35.1" customHeight="1" x14ac:dyDescent="0.25">
      <c r="A300" s="27">
        <f t="shared" si="13"/>
        <v>289</v>
      </c>
      <c r="B300" s="375"/>
      <c r="C300" s="375"/>
      <c r="D300" s="376"/>
      <c r="E300" s="376"/>
      <c r="F300" s="376"/>
      <c r="G300" s="376"/>
      <c r="H300" s="376"/>
      <c r="I300" s="360"/>
      <c r="J300" s="360"/>
      <c r="K300" s="360"/>
      <c r="L300" s="360"/>
      <c r="M300" s="360"/>
      <c r="N300" s="360"/>
      <c r="O300" s="360"/>
      <c r="P300" s="360"/>
      <c r="Q300" s="377"/>
      <c r="R300" s="377"/>
      <c r="S300" s="377"/>
      <c r="T300" s="377"/>
      <c r="U300" s="377"/>
      <c r="V300" s="377"/>
      <c r="W300" s="377"/>
      <c r="X300" s="377"/>
      <c r="Y300" s="377"/>
      <c r="Z300" s="377"/>
      <c r="AA300" s="360"/>
      <c r="AB300" s="360"/>
      <c r="AC300" s="360"/>
      <c r="AD300" s="360"/>
      <c r="AE300" s="377"/>
      <c r="AF300" s="377"/>
      <c r="AG300" s="377"/>
      <c r="AH300" s="377"/>
      <c r="AI300" s="360"/>
      <c r="AJ300" s="360"/>
      <c r="AK300" s="360"/>
      <c r="AL300" s="360"/>
      <c r="AM300" s="360"/>
      <c r="AN300" s="360"/>
      <c r="AO300" s="361"/>
      <c r="AP300" s="361"/>
      <c r="AQ300" s="361"/>
      <c r="AR300" s="362"/>
      <c r="AS300" s="362"/>
      <c r="AT300" s="362"/>
      <c r="AU300" s="363"/>
      <c r="AV300" s="363"/>
      <c r="AW300" s="363"/>
      <c r="AX300" s="364"/>
      <c r="AY300" s="364"/>
      <c r="AZ300" s="45"/>
      <c r="BA300" s="46"/>
      <c r="BB300" s="45"/>
      <c r="BC300" s="46"/>
      <c r="BD300" s="45"/>
      <c r="BE300" s="46"/>
      <c r="BF300" s="45"/>
      <c r="BG300" s="46"/>
      <c r="BH300" s="45"/>
      <c r="BI300" s="43"/>
      <c r="BJ300" s="44"/>
      <c r="BK300" s="43"/>
      <c r="BL300" s="44"/>
      <c r="BM300" s="43"/>
      <c r="BN300" s="44"/>
      <c r="BO300" s="43"/>
      <c r="BP300" s="44"/>
      <c r="BQ300" s="43"/>
      <c r="BR300" s="359"/>
      <c r="BS300" s="359"/>
      <c r="BT300" s="359"/>
      <c r="BU300" s="359"/>
      <c r="BV300" s="359"/>
      <c r="BW300" s="359"/>
      <c r="BX300" s="359"/>
      <c r="BY300" s="359"/>
      <c r="BZ300" s="359"/>
      <c r="CA300" s="359"/>
      <c r="CB300" s="359"/>
      <c r="CC300" s="359"/>
      <c r="CD300" s="359"/>
      <c r="CE300" s="359"/>
    </row>
    <row r="301" spans="1:83" ht="35.1" customHeight="1" x14ac:dyDescent="0.25">
      <c r="A301" s="27">
        <f t="shared" si="13"/>
        <v>290</v>
      </c>
      <c r="B301" s="375"/>
      <c r="C301" s="375"/>
      <c r="D301" s="376"/>
      <c r="E301" s="376"/>
      <c r="F301" s="376"/>
      <c r="G301" s="376"/>
      <c r="H301" s="376"/>
      <c r="I301" s="360"/>
      <c r="J301" s="360"/>
      <c r="K301" s="360"/>
      <c r="L301" s="360"/>
      <c r="M301" s="360"/>
      <c r="N301" s="360"/>
      <c r="O301" s="360"/>
      <c r="P301" s="360"/>
      <c r="Q301" s="377"/>
      <c r="R301" s="377"/>
      <c r="S301" s="377"/>
      <c r="T301" s="377"/>
      <c r="U301" s="377"/>
      <c r="V301" s="377"/>
      <c r="W301" s="377"/>
      <c r="X301" s="377"/>
      <c r="Y301" s="377"/>
      <c r="Z301" s="377"/>
      <c r="AA301" s="360"/>
      <c r="AB301" s="360"/>
      <c r="AC301" s="360"/>
      <c r="AD301" s="360"/>
      <c r="AE301" s="377"/>
      <c r="AF301" s="377"/>
      <c r="AG301" s="377"/>
      <c r="AH301" s="377"/>
      <c r="AI301" s="360"/>
      <c r="AJ301" s="360"/>
      <c r="AK301" s="360"/>
      <c r="AL301" s="360"/>
      <c r="AM301" s="360"/>
      <c r="AN301" s="360"/>
      <c r="AO301" s="361"/>
      <c r="AP301" s="361"/>
      <c r="AQ301" s="361"/>
      <c r="AR301" s="362"/>
      <c r="AS301" s="362"/>
      <c r="AT301" s="362"/>
      <c r="AU301" s="363"/>
      <c r="AV301" s="363"/>
      <c r="AW301" s="363"/>
      <c r="AX301" s="364"/>
      <c r="AY301" s="364"/>
      <c r="AZ301" s="45"/>
      <c r="BA301" s="46"/>
      <c r="BB301" s="45"/>
      <c r="BC301" s="46"/>
      <c r="BD301" s="45"/>
      <c r="BE301" s="46"/>
      <c r="BF301" s="45"/>
      <c r="BG301" s="46"/>
      <c r="BH301" s="45"/>
      <c r="BI301" s="43"/>
      <c r="BJ301" s="44"/>
      <c r="BK301" s="43"/>
      <c r="BL301" s="44"/>
      <c r="BM301" s="43"/>
      <c r="BN301" s="44"/>
      <c r="BO301" s="43"/>
      <c r="BP301" s="44"/>
      <c r="BQ301" s="43"/>
      <c r="BR301" s="359"/>
      <c r="BS301" s="359"/>
      <c r="BT301" s="359"/>
      <c r="BU301" s="359"/>
      <c r="BV301" s="359"/>
      <c r="BW301" s="359"/>
      <c r="BX301" s="359"/>
      <c r="BY301" s="359"/>
      <c r="BZ301" s="359"/>
      <c r="CA301" s="359"/>
      <c r="CB301" s="359"/>
      <c r="CC301" s="359"/>
      <c r="CD301" s="359"/>
      <c r="CE301" s="359"/>
    </row>
    <row r="302" spans="1:83" ht="35.1" customHeight="1" x14ac:dyDescent="0.25">
      <c r="A302" s="27">
        <f>ROW(A291)</f>
        <v>291</v>
      </c>
      <c r="B302" s="375"/>
      <c r="C302" s="375"/>
      <c r="D302" s="376"/>
      <c r="E302" s="376"/>
      <c r="F302" s="376"/>
      <c r="G302" s="376"/>
      <c r="H302" s="376"/>
      <c r="I302" s="360"/>
      <c r="J302" s="360"/>
      <c r="K302" s="360"/>
      <c r="L302" s="360"/>
      <c r="M302" s="360"/>
      <c r="N302" s="360"/>
      <c r="O302" s="360"/>
      <c r="P302" s="360"/>
      <c r="Q302" s="377"/>
      <c r="R302" s="377"/>
      <c r="S302" s="377"/>
      <c r="T302" s="377"/>
      <c r="U302" s="377"/>
      <c r="V302" s="377"/>
      <c r="W302" s="377"/>
      <c r="X302" s="377"/>
      <c r="Y302" s="377"/>
      <c r="Z302" s="377"/>
      <c r="AA302" s="360"/>
      <c r="AB302" s="360"/>
      <c r="AC302" s="360"/>
      <c r="AD302" s="360"/>
      <c r="AE302" s="377"/>
      <c r="AF302" s="377"/>
      <c r="AG302" s="377"/>
      <c r="AH302" s="377"/>
      <c r="AI302" s="360"/>
      <c r="AJ302" s="360"/>
      <c r="AK302" s="360"/>
      <c r="AL302" s="360"/>
      <c r="AM302" s="360"/>
      <c r="AN302" s="360"/>
      <c r="AO302" s="361"/>
      <c r="AP302" s="361"/>
      <c r="AQ302" s="361"/>
      <c r="AR302" s="362"/>
      <c r="AS302" s="362"/>
      <c r="AT302" s="362"/>
      <c r="AU302" s="363"/>
      <c r="AV302" s="363"/>
      <c r="AW302" s="363"/>
      <c r="AX302" s="364"/>
      <c r="AY302" s="364"/>
      <c r="AZ302" s="45"/>
      <c r="BA302" s="46"/>
      <c r="BB302" s="45"/>
      <c r="BC302" s="46"/>
      <c r="BD302" s="45"/>
      <c r="BE302" s="46"/>
      <c r="BF302" s="45"/>
      <c r="BG302" s="46"/>
      <c r="BH302" s="45"/>
      <c r="BI302" s="43"/>
      <c r="BJ302" s="44"/>
      <c r="BK302" s="43"/>
      <c r="BL302" s="44"/>
      <c r="BM302" s="43"/>
      <c r="BN302" s="44"/>
      <c r="BO302" s="43"/>
      <c r="BP302" s="44"/>
      <c r="BQ302" s="43"/>
      <c r="BR302" s="359"/>
      <c r="BS302" s="359"/>
      <c r="BT302" s="359"/>
      <c r="BU302" s="359"/>
      <c r="BV302" s="359"/>
      <c r="BW302" s="359"/>
      <c r="BX302" s="359"/>
      <c r="BY302" s="359"/>
      <c r="BZ302" s="359"/>
      <c r="CA302" s="359"/>
      <c r="CB302" s="359"/>
      <c r="CC302" s="359"/>
      <c r="CD302" s="359"/>
      <c r="CE302" s="359"/>
    </row>
    <row r="303" spans="1:83" ht="35.1" customHeight="1" x14ac:dyDescent="0.25">
      <c r="A303" s="27">
        <f t="shared" ref="A303:A311" si="14">ROW(A292)</f>
        <v>292</v>
      </c>
      <c r="B303" s="375"/>
      <c r="C303" s="375"/>
      <c r="D303" s="376"/>
      <c r="E303" s="376"/>
      <c r="F303" s="376"/>
      <c r="G303" s="376"/>
      <c r="H303" s="376"/>
      <c r="I303" s="360"/>
      <c r="J303" s="360"/>
      <c r="K303" s="360"/>
      <c r="L303" s="360"/>
      <c r="M303" s="360"/>
      <c r="N303" s="360"/>
      <c r="O303" s="360"/>
      <c r="P303" s="360"/>
      <c r="Q303" s="377"/>
      <c r="R303" s="377"/>
      <c r="S303" s="377"/>
      <c r="T303" s="377"/>
      <c r="U303" s="377"/>
      <c r="V303" s="377"/>
      <c r="W303" s="377"/>
      <c r="X303" s="377"/>
      <c r="Y303" s="377"/>
      <c r="Z303" s="377"/>
      <c r="AA303" s="360"/>
      <c r="AB303" s="360"/>
      <c r="AC303" s="360"/>
      <c r="AD303" s="360"/>
      <c r="AE303" s="377"/>
      <c r="AF303" s="377"/>
      <c r="AG303" s="377"/>
      <c r="AH303" s="377"/>
      <c r="AI303" s="360"/>
      <c r="AJ303" s="360"/>
      <c r="AK303" s="360"/>
      <c r="AL303" s="360"/>
      <c r="AM303" s="360"/>
      <c r="AN303" s="360"/>
      <c r="AO303" s="361"/>
      <c r="AP303" s="361"/>
      <c r="AQ303" s="361"/>
      <c r="AR303" s="362"/>
      <c r="AS303" s="362"/>
      <c r="AT303" s="362"/>
      <c r="AU303" s="363"/>
      <c r="AV303" s="363"/>
      <c r="AW303" s="363"/>
      <c r="AX303" s="364"/>
      <c r="AY303" s="364"/>
      <c r="AZ303" s="45"/>
      <c r="BA303" s="46"/>
      <c r="BB303" s="45"/>
      <c r="BC303" s="46"/>
      <c r="BD303" s="45"/>
      <c r="BE303" s="46"/>
      <c r="BF303" s="45"/>
      <c r="BG303" s="46"/>
      <c r="BH303" s="45"/>
      <c r="BI303" s="43"/>
      <c r="BJ303" s="44"/>
      <c r="BK303" s="43"/>
      <c r="BL303" s="44"/>
      <c r="BM303" s="43"/>
      <c r="BN303" s="44"/>
      <c r="BO303" s="43"/>
      <c r="BP303" s="44"/>
      <c r="BQ303" s="43"/>
      <c r="BR303" s="359"/>
      <c r="BS303" s="359"/>
      <c r="BT303" s="359"/>
      <c r="BU303" s="359"/>
      <c r="BV303" s="359"/>
      <c r="BW303" s="359"/>
      <c r="BX303" s="359"/>
      <c r="BY303" s="359"/>
      <c r="BZ303" s="359"/>
      <c r="CA303" s="359"/>
      <c r="CB303" s="359"/>
      <c r="CC303" s="359"/>
      <c r="CD303" s="359"/>
      <c r="CE303" s="359"/>
    </row>
    <row r="304" spans="1:83" ht="35.1" customHeight="1" x14ac:dyDescent="0.25">
      <c r="A304" s="27">
        <f t="shared" si="14"/>
        <v>293</v>
      </c>
      <c r="B304" s="375"/>
      <c r="C304" s="375"/>
      <c r="D304" s="376"/>
      <c r="E304" s="376"/>
      <c r="F304" s="376"/>
      <c r="G304" s="376"/>
      <c r="H304" s="376"/>
      <c r="I304" s="360"/>
      <c r="J304" s="360"/>
      <c r="K304" s="360"/>
      <c r="L304" s="360"/>
      <c r="M304" s="360"/>
      <c r="N304" s="360"/>
      <c r="O304" s="360"/>
      <c r="P304" s="360"/>
      <c r="Q304" s="377"/>
      <c r="R304" s="377"/>
      <c r="S304" s="377"/>
      <c r="T304" s="377"/>
      <c r="U304" s="377"/>
      <c r="V304" s="377"/>
      <c r="W304" s="377"/>
      <c r="X304" s="377"/>
      <c r="Y304" s="377"/>
      <c r="Z304" s="377"/>
      <c r="AA304" s="360"/>
      <c r="AB304" s="360"/>
      <c r="AC304" s="360"/>
      <c r="AD304" s="360"/>
      <c r="AE304" s="377"/>
      <c r="AF304" s="377"/>
      <c r="AG304" s="377"/>
      <c r="AH304" s="377"/>
      <c r="AI304" s="360"/>
      <c r="AJ304" s="360"/>
      <c r="AK304" s="360"/>
      <c r="AL304" s="360"/>
      <c r="AM304" s="360"/>
      <c r="AN304" s="360"/>
      <c r="AO304" s="361"/>
      <c r="AP304" s="361"/>
      <c r="AQ304" s="361"/>
      <c r="AR304" s="362"/>
      <c r="AS304" s="362"/>
      <c r="AT304" s="362"/>
      <c r="AU304" s="363"/>
      <c r="AV304" s="363"/>
      <c r="AW304" s="363"/>
      <c r="AX304" s="364"/>
      <c r="AY304" s="364"/>
      <c r="AZ304" s="45"/>
      <c r="BA304" s="46"/>
      <c r="BB304" s="45"/>
      <c r="BC304" s="46"/>
      <c r="BD304" s="45"/>
      <c r="BE304" s="46"/>
      <c r="BF304" s="45"/>
      <c r="BG304" s="46"/>
      <c r="BH304" s="45"/>
      <c r="BI304" s="43"/>
      <c r="BJ304" s="44"/>
      <c r="BK304" s="43"/>
      <c r="BL304" s="44"/>
      <c r="BM304" s="43"/>
      <c r="BN304" s="44"/>
      <c r="BO304" s="43"/>
      <c r="BP304" s="44"/>
      <c r="BQ304" s="43"/>
      <c r="BR304" s="359"/>
      <c r="BS304" s="359"/>
      <c r="BT304" s="359"/>
      <c r="BU304" s="359"/>
      <c r="BV304" s="359"/>
      <c r="BW304" s="359"/>
      <c r="BX304" s="359"/>
      <c r="BY304" s="359"/>
      <c r="BZ304" s="359"/>
      <c r="CA304" s="359"/>
      <c r="CB304" s="359"/>
      <c r="CC304" s="359"/>
      <c r="CD304" s="359"/>
      <c r="CE304" s="359"/>
    </row>
    <row r="305" spans="1:83" ht="35.1" customHeight="1" x14ac:dyDescent="0.25">
      <c r="A305" s="27">
        <f t="shared" si="14"/>
        <v>294</v>
      </c>
      <c r="B305" s="375"/>
      <c r="C305" s="375"/>
      <c r="D305" s="376"/>
      <c r="E305" s="376"/>
      <c r="F305" s="376"/>
      <c r="G305" s="376"/>
      <c r="H305" s="376"/>
      <c r="I305" s="360"/>
      <c r="J305" s="360"/>
      <c r="K305" s="360"/>
      <c r="L305" s="360"/>
      <c r="M305" s="360"/>
      <c r="N305" s="360"/>
      <c r="O305" s="360"/>
      <c r="P305" s="360"/>
      <c r="Q305" s="377"/>
      <c r="R305" s="377"/>
      <c r="S305" s="377"/>
      <c r="T305" s="377"/>
      <c r="U305" s="377"/>
      <c r="V305" s="377"/>
      <c r="W305" s="377"/>
      <c r="X305" s="377"/>
      <c r="Y305" s="377"/>
      <c r="Z305" s="377"/>
      <c r="AA305" s="360"/>
      <c r="AB305" s="360"/>
      <c r="AC305" s="360"/>
      <c r="AD305" s="360"/>
      <c r="AE305" s="377"/>
      <c r="AF305" s="377"/>
      <c r="AG305" s="377"/>
      <c r="AH305" s="377"/>
      <c r="AI305" s="360"/>
      <c r="AJ305" s="360"/>
      <c r="AK305" s="360"/>
      <c r="AL305" s="360"/>
      <c r="AM305" s="360"/>
      <c r="AN305" s="360"/>
      <c r="AO305" s="361"/>
      <c r="AP305" s="361"/>
      <c r="AQ305" s="361"/>
      <c r="AR305" s="362"/>
      <c r="AS305" s="362"/>
      <c r="AT305" s="362"/>
      <c r="AU305" s="363"/>
      <c r="AV305" s="363"/>
      <c r="AW305" s="363"/>
      <c r="AX305" s="364"/>
      <c r="AY305" s="364"/>
      <c r="AZ305" s="45"/>
      <c r="BA305" s="46"/>
      <c r="BB305" s="45"/>
      <c r="BC305" s="46"/>
      <c r="BD305" s="45"/>
      <c r="BE305" s="46"/>
      <c r="BF305" s="45"/>
      <c r="BG305" s="46"/>
      <c r="BH305" s="45"/>
      <c r="BI305" s="43"/>
      <c r="BJ305" s="44"/>
      <c r="BK305" s="43"/>
      <c r="BL305" s="44"/>
      <c r="BM305" s="43"/>
      <c r="BN305" s="44"/>
      <c r="BO305" s="43"/>
      <c r="BP305" s="44"/>
      <c r="BQ305" s="43"/>
      <c r="BR305" s="359"/>
      <c r="BS305" s="359"/>
      <c r="BT305" s="359"/>
      <c r="BU305" s="359"/>
      <c r="BV305" s="359"/>
      <c r="BW305" s="359"/>
      <c r="BX305" s="359"/>
      <c r="BY305" s="359"/>
      <c r="BZ305" s="359"/>
      <c r="CA305" s="359"/>
      <c r="CB305" s="359"/>
      <c r="CC305" s="359"/>
      <c r="CD305" s="359"/>
      <c r="CE305" s="359"/>
    </row>
    <row r="306" spans="1:83" ht="35.1" customHeight="1" x14ac:dyDescent="0.25">
      <c r="A306" s="27">
        <f t="shared" si="14"/>
        <v>295</v>
      </c>
      <c r="B306" s="375"/>
      <c r="C306" s="375"/>
      <c r="D306" s="376"/>
      <c r="E306" s="376"/>
      <c r="F306" s="376"/>
      <c r="G306" s="376"/>
      <c r="H306" s="376"/>
      <c r="I306" s="360"/>
      <c r="J306" s="360"/>
      <c r="K306" s="360"/>
      <c r="L306" s="360"/>
      <c r="M306" s="360"/>
      <c r="N306" s="360"/>
      <c r="O306" s="360"/>
      <c r="P306" s="360"/>
      <c r="Q306" s="377"/>
      <c r="R306" s="377"/>
      <c r="S306" s="377"/>
      <c r="T306" s="377"/>
      <c r="U306" s="377"/>
      <c r="V306" s="377"/>
      <c r="W306" s="377"/>
      <c r="X306" s="377"/>
      <c r="Y306" s="377"/>
      <c r="Z306" s="377"/>
      <c r="AA306" s="360"/>
      <c r="AB306" s="360"/>
      <c r="AC306" s="360"/>
      <c r="AD306" s="360"/>
      <c r="AE306" s="377"/>
      <c r="AF306" s="377"/>
      <c r="AG306" s="377"/>
      <c r="AH306" s="377"/>
      <c r="AI306" s="360"/>
      <c r="AJ306" s="360"/>
      <c r="AK306" s="360"/>
      <c r="AL306" s="360"/>
      <c r="AM306" s="360"/>
      <c r="AN306" s="360"/>
      <c r="AO306" s="361"/>
      <c r="AP306" s="361"/>
      <c r="AQ306" s="361"/>
      <c r="AR306" s="362"/>
      <c r="AS306" s="362"/>
      <c r="AT306" s="362"/>
      <c r="AU306" s="363"/>
      <c r="AV306" s="363"/>
      <c r="AW306" s="363"/>
      <c r="AX306" s="364"/>
      <c r="AY306" s="364"/>
      <c r="AZ306" s="45"/>
      <c r="BA306" s="46"/>
      <c r="BB306" s="45"/>
      <c r="BC306" s="46"/>
      <c r="BD306" s="45"/>
      <c r="BE306" s="46"/>
      <c r="BF306" s="45"/>
      <c r="BG306" s="46"/>
      <c r="BH306" s="45"/>
      <c r="BI306" s="43"/>
      <c r="BJ306" s="44"/>
      <c r="BK306" s="43"/>
      <c r="BL306" s="44"/>
      <c r="BM306" s="43"/>
      <c r="BN306" s="44"/>
      <c r="BO306" s="43"/>
      <c r="BP306" s="44"/>
      <c r="BQ306" s="43"/>
      <c r="BR306" s="359"/>
      <c r="BS306" s="359"/>
      <c r="BT306" s="359"/>
      <c r="BU306" s="359"/>
      <c r="BV306" s="359"/>
      <c r="BW306" s="359"/>
      <c r="BX306" s="359"/>
      <c r="BY306" s="359"/>
      <c r="BZ306" s="359"/>
      <c r="CA306" s="359"/>
      <c r="CB306" s="359"/>
      <c r="CC306" s="359"/>
      <c r="CD306" s="359"/>
      <c r="CE306" s="359"/>
    </row>
    <row r="307" spans="1:83" ht="35.1" customHeight="1" x14ac:dyDescent="0.25">
      <c r="A307" s="27">
        <f t="shared" si="14"/>
        <v>296</v>
      </c>
      <c r="B307" s="375"/>
      <c r="C307" s="375"/>
      <c r="D307" s="376"/>
      <c r="E307" s="376"/>
      <c r="F307" s="376"/>
      <c r="G307" s="376"/>
      <c r="H307" s="376"/>
      <c r="I307" s="360"/>
      <c r="J307" s="360"/>
      <c r="K307" s="360"/>
      <c r="L307" s="360"/>
      <c r="M307" s="360"/>
      <c r="N307" s="360"/>
      <c r="O307" s="360"/>
      <c r="P307" s="360"/>
      <c r="Q307" s="377"/>
      <c r="R307" s="377"/>
      <c r="S307" s="377"/>
      <c r="T307" s="377"/>
      <c r="U307" s="377"/>
      <c r="V307" s="377"/>
      <c r="W307" s="377"/>
      <c r="X307" s="377"/>
      <c r="Y307" s="377"/>
      <c r="Z307" s="377"/>
      <c r="AA307" s="360"/>
      <c r="AB307" s="360"/>
      <c r="AC307" s="360"/>
      <c r="AD307" s="360"/>
      <c r="AE307" s="377"/>
      <c r="AF307" s="377"/>
      <c r="AG307" s="377"/>
      <c r="AH307" s="377"/>
      <c r="AI307" s="360"/>
      <c r="AJ307" s="360"/>
      <c r="AK307" s="360"/>
      <c r="AL307" s="360"/>
      <c r="AM307" s="360"/>
      <c r="AN307" s="360"/>
      <c r="AO307" s="361"/>
      <c r="AP307" s="361"/>
      <c r="AQ307" s="361"/>
      <c r="AR307" s="362"/>
      <c r="AS307" s="362"/>
      <c r="AT307" s="362"/>
      <c r="AU307" s="363"/>
      <c r="AV307" s="363"/>
      <c r="AW307" s="363"/>
      <c r="AX307" s="364"/>
      <c r="AY307" s="364"/>
      <c r="AZ307" s="45"/>
      <c r="BA307" s="46"/>
      <c r="BB307" s="45"/>
      <c r="BC307" s="46"/>
      <c r="BD307" s="45"/>
      <c r="BE307" s="46"/>
      <c r="BF307" s="45"/>
      <c r="BG307" s="46"/>
      <c r="BH307" s="45"/>
      <c r="BI307" s="43"/>
      <c r="BJ307" s="44"/>
      <c r="BK307" s="43"/>
      <c r="BL307" s="44"/>
      <c r="BM307" s="43"/>
      <c r="BN307" s="44"/>
      <c r="BO307" s="43"/>
      <c r="BP307" s="44"/>
      <c r="BQ307" s="43"/>
      <c r="BR307" s="359"/>
      <c r="BS307" s="359"/>
      <c r="BT307" s="359"/>
      <c r="BU307" s="359"/>
      <c r="BV307" s="359"/>
      <c r="BW307" s="359"/>
      <c r="BX307" s="359"/>
      <c r="BY307" s="359"/>
      <c r="BZ307" s="359"/>
      <c r="CA307" s="359"/>
      <c r="CB307" s="359"/>
      <c r="CC307" s="359"/>
      <c r="CD307" s="359"/>
      <c r="CE307" s="359"/>
    </row>
    <row r="308" spans="1:83" ht="35.1" customHeight="1" x14ac:dyDescent="0.25">
      <c r="A308" s="27">
        <f t="shared" si="14"/>
        <v>297</v>
      </c>
      <c r="B308" s="375"/>
      <c r="C308" s="375"/>
      <c r="D308" s="376"/>
      <c r="E308" s="376"/>
      <c r="F308" s="376"/>
      <c r="G308" s="376"/>
      <c r="H308" s="376"/>
      <c r="I308" s="360"/>
      <c r="J308" s="360"/>
      <c r="K308" s="360"/>
      <c r="L308" s="360"/>
      <c r="M308" s="360"/>
      <c r="N308" s="360"/>
      <c r="O308" s="360"/>
      <c r="P308" s="360"/>
      <c r="Q308" s="377"/>
      <c r="R308" s="377"/>
      <c r="S308" s="377"/>
      <c r="T308" s="377"/>
      <c r="U308" s="377"/>
      <c r="V308" s="377"/>
      <c r="W308" s="377"/>
      <c r="X308" s="377"/>
      <c r="Y308" s="377"/>
      <c r="Z308" s="377"/>
      <c r="AA308" s="360"/>
      <c r="AB308" s="360"/>
      <c r="AC308" s="360"/>
      <c r="AD308" s="360"/>
      <c r="AE308" s="377"/>
      <c r="AF308" s="377"/>
      <c r="AG308" s="377"/>
      <c r="AH308" s="377"/>
      <c r="AI308" s="360"/>
      <c r="AJ308" s="360"/>
      <c r="AK308" s="360"/>
      <c r="AL308" s="360"/>
      <c r="AM308" s="360"/>
      <c r="AN308" s="360"/>
      <c r="AO308" s="361"/>
      <c r="AP308" s="361"/>
      <c r="AQ308" s="361"/>
      <c r="AR308" s="362"/>
      <c r="AS308" s="362"/>
      <c r="AT308" s="362"/>
      <c r="AU308" s="363"/>
      <c r="AV308" s="363"/>
      <c r="AW308" s="363"/>
      <c r="AX308" s="364"/>
      <c r="AY308" s="364"/>
      <c r="AZ308" s="45"/>
      <c r="BA308" s="46"/>
      <c r="BB308" s="45"/>
      <c r="BC308" s="46"/>
      <c r="BD308" s="45"/>
      <c r="BE308" s="46"/>
      <c r="BF308" s="45"/>
      <c r="BG308" s="46"/>
      <c r="BH308" s="45"/>
      <c r="BI308" s="43"/>
      <c r="BJ308" s="44"/>
      <c r="BK308" s="43"/>
      <c r="BL308" s="44"/>
      <c r="BM308" s="43"/>
      <c r="BN308" s="44"/>
      <c r="BO308" s="43"/>
      <c r="BP308" s="44"/>
      <c r="BQ308" s="43"/>
      <c r="BR308" s="359"/>
      <c r="BS308" s="359"/>
      <c r="BT308" s="359"/>
      <c r="BU308" s="359"/>
      <c r="BV308" s="359"/>
      <c r="BW308" s="359"/>
      <c r="BX308" s="359"/>
      <c r="BY308" s="359"/>
      <c r="BZ308" s="359"/>
      <c r="CA308" s="359"/>
      <c r="CB308" s="359"/>
      <c r="CC308" s="359"/>
      <c r="CD308" s="359"/>
      <c r="CE308" s="359"/>
    </row>
    <row r="309" spans="1:83" ht="35.1" customHeight="1" x14ac:dyDescent="0.25">
      <c r="A309" s="27">
        <f t="shared" si="14"/>
        <v>298</v>
      </c>
      <c r="B309" s="375"/>
      <c r="C309" s="375"/>
      <c r="D309" s="376"/>
      <c r="E309" s="376"/>
      <c r="F309" s="376"/>
      <c r="G309" s="376"/>
      <c r="H309" s="376"/>
      <c r="I309" s="360"/>
      <c r="J309" s="360"/>
      <c r="K309" s="360"/>
      <c r="L309" s="360"/>
      <c r="M309" s="360"/>
      <c r="N309" s="360"/>
      <c r="O309" s="360"/>
      <c r="P309" s="360"/>
      <c r="Q309" s="377"/>
      <c r="R309" s="377"/>
      <c r="S309" s="377"/>
      <c r="T309" s="377"/>
      <c r="U309" s="377"/>
      <c r="V309" s="377"/>
      <c r="W309" s="377"/>
      <c r="X309" s="377"/>
      <c r="Y309" s="377"/>
      <c r="Z309" s="377"/>
      <c r="AA309" s="360"/>
      <c r="AB309" s="360"/>
      <c r="AC309" s="360"/>
      <c r="AD309" s="360"/>
      <c r="AE309" s="377"/>
      <c r="AF309" s="377"/>
      <c r="AG309" s="377"/>
      <c r="AH309" s="377"/>
      <c r="AI309" s="360"/>
      <c r="AJ309" s="360"/>
      <c r="AK309" s="360"/>
      <c r="AL309" s="360"/>
      <c r="AM309" s="360"/>
      <c r="AN309" s="360"/>
      <c r="AO309" s="361"/>
      <c r="AP309" s="361"/>
      <c r="AQ309" s="361"/>
      <c r="AR309" s="362"/>
      <c r="AS309" s="362"/>
      <c r="AT309" s="362"/>
      <c r="AU309" s="363"/>
      <c r="AV309" s="363"/>
      <c r="AW309" s="363"/>
      <c r="AX309" s="364"/>
      <c r="AY309" s="364"/>
      <c r="AZ309" s="45"/>
      <c r="BA309" s="46"/>
      <c r="BB309" s="45"/>
      <c r="BC309" s="46"/>
      <c r="BD309" s="45"/>
      <c r="BE309" s="46"/>
      <c r="BF309" s="45"/>
      <c r="BG309" s="46"/>
      <c r="BH309" s="45"/>
      <c r="BI309" s="43"/>
      <c r="BJ309" s="44"/>
      <c r="BK309" s="43"/>
      <c r="BL309" s="44"/>
      <c r="BM309" s="43"/>
      <c r="BN309" s="44"/>
      <c r="BO309" s="43"/>
      <c r="BP309" s="44"/>
      <c r="BQ309" s="43"/>
      <c r="BR309" s="359"/>
      <c r="BS309" s="359"/>
      <c r="BT309" s="359"/>
      <c r="BU309" s="359"/>
      <c r="BV309" s="359"/>
      <c r="BW309" s="359"/>
      <c r="BX309" s="359"/>
      <c r="BY309" s="359"/>
      <c r="BZ309" s="359"/>
      <c r="CA309" s="359"/>
      <c r="CB309" s="359"/>
      <c r="CC309" s="359"/>
      <c r="CD309" s="359"/>
      <c r="CE309" s="359"/>
    </row>
    <row r="310" spans="1:83" ht="35.1" customHeight="1" x14ac:dyDescent="0.25">
      <c r="A310" s="27">
        <f t="shared" si="14"/>
        <v>299</v>
      </c>
      <c r="B310" s="375"/>
      <c r="C310" s="375"/>
      <c r="D310" s="376"/>
      <c r="E310" s="376"/>
      <c r="F310" s="376"/>
      <c r="G310" s="376"/>
      <c r="H310" s="376"/>
      <c r="I310" s="360"/>
      <c r="J310" s="360"/>
      <c r="K310" s="360"/>
      <c r="L310" s="360"/>
      <c r="M310" s="360"/>
      <c r="N310" s="360"/>
      <c r="O310" s="360"/>
      <c r="P310" s="360"/>
      <c r="Q310" s="377"/>
      <c r="R310" s="377"/>
      <c r="S310" s="377"/>
      <c r="T310" s="377"/>
      <c r="U310" s="377"/>
      <c r="V310" s="377"/>
      <c r="W310" s="377"/>
      <c r="X310" s="377"/>
      <c r="Y310" s="377"/>
      <c r="Z310" s="377"/>
      <c r="AA310" s="360"/>
      <c r="AB310" s="360"/>
      <c r="AC310" s="360"/>
      <c r="AD310" s="360"/>
      <c r="AE310" s="377"/>
      <c r="AF310" s="377"/>
      <c r="AG310" s="377"/>
      <c r="AH310" s="377"/>
      <c r="AI310" s="360"/>
      <c r="AJ310" s="360"/>
      <c r="AK310" s="360"/>
      <c r="AL310" s="360"/>
      <c r="AM310" s="360"/>
      <c r="AN310" s="360"/>
      <c r="AO310" s="361"/>
      <c r="AP310" s="361"/>
      <c r="AQ310" s="361"/>
      <c r="AR310" s="362"/>
      <c r="AS310" s="362"/>
      <c r="AT310" s="362"/>
      <c r="AU310" s="363"/>
      <c r="AV310" s="363"/>
      <c r="AW310" s="363"/>
      <c r="AX310" s="364"/>
      <c r="AY310" s="364"/>
      <c r="AZ310" s="45"/>
      <c r="BA310" s="46"/>
      <c r="BB310" s="45"/>
      <c r="BC310" s="46"/>
      <c r="BD310" s="45"/>
      <c r="BE310" s="46"/>
      <c r="BF310" s="45"/>
      <c r="BG310" s="46"/>
      <c r="BH310" s="45"/>
      <c r="BI310" s="43"/>
      <c r="BJ310" s="44"/>
      <c r="BK310" s="43"/>
      <c r="BL310" s="44"/>
      <c r="BM310" s="43"/>
      <c r="BN310" s="44"/>
      <c r="BO310" s="43"/>
      <c r="BP310" s="44"/>
      <c r="BQ310" s="43"/>
      <c r="BR310" s="359"/>
      <c r="BS310" s="359"/>
      <c r="BT310" s="359"/>
      <c r="BU310" s="359"/>
      <c r="BV310" s="359"/>
      <c r="BW310" s="359"/>
      <c r="BX310" s="359"/>
      <c r="BY310" s="359"/>
      <c r="BZ310" s="359"/>
      <c r="CA310" s="359"/>
      <c r="CB310" s="359"/>
      <c r="CC310" s="359"/>
      <c r="CD310" s="359"/>
      <c r="CE310" s="359"/>
    </row>
    <row r="311" spans="1:83" ht="35.1" customHeight="1" x14ac:dyDescent="0.25">
      <c r="A311" s="27">
        <f t="shared" si="14"/>
        <v>300</v>
      </c>
      <c r="B311" s="375"/>
      <c r="C311" s="375"/>
      <c r="D311" s="376"/>
      <c r="E311" s="376"/>
      <c r="F311" s="376"/>
      <c r="G311" s="376"/>
      <c r="H311" s="376"/>
      <c r="I311" s="360"/>
      <c r="J311" s="360"/>
      <c r="K311" s="360"/>
      <c r="L311" s="360"/>
      <c r="M311" s="360"/>
      <c r="N311" s="360"/>
      <c r="O311" s="360"/>
      <c r="P311" s="360"/>
      <c r="Q311" s="377"/>
      <c r="R311" s="377"/>
      <c r="S311" s="377"/>
      <c r="T311" s="377"/>
      <c r="U311" s="377"/>
      <c r="V311" s="377"/>
      <c r="W311" s="377"/>
      <c r="X311" s="377"/>
      <c r="Y311" s="377"/>
      <c r="Z311" s="377"/>
      <c r="AA311" s="360"/>
      <c r="AB311" s="360"/>
      <c r="AC311" s="360"/>
      <c r="AD311" s="360"/>
      <c r="AE311" s="377"/>
      <c r="AF311" s="377"/>
      <c r="AG311" s="377"/>
      <c r="AH311" s="377"/>
      <c r="AI311" s="360"/>
      <c r="AJ311" s="360"/>
      <c r="AK311" s="360"/>
      <c r="AL311" s="360"/>
      <c r="AM311" s="360"/>
      <c r="AN311" s="360"/>
      <c r="AO311" s="361"/>
      <c r="AP311" s="361"/>
      <c r="AQ311" s="361"/>
      <c r="AR311" s="362"/>
      <c r="AS311" s="362"/>
      <c r="AT311" s="362"/>
      <c r="AU311" s="363"/>
      <c r="AV311" s="363"/>
      <c r="AW311" s="363"/>
      <c r="AX311" s="364"/>
      <c r="AY311" s="364"/>
      <c r="AZ311" s="45"/>
      <c r="BA311" s="46"/>
      <c r="BB311" s="45"/>
      <c r="BC311" s="46"/>
      <c r="BD311" s="45"/>
      <c r="BE311" s="46"/>
      <c r="BF311" s="45"/>
      <c r="BG311" s="46"/>
      <c r="BH311" s="45"/>
      <c r="BI311" s="43"/>
      <c r="BJ311" s="44"/>
      <c r="BK311" s="43"/>
      <c r="BL311" s="44"/>
      <c r="BM311" s="43"/>
      <c r="BN311" s="44"/>
      <c r="BO311" s="43"/>
      <c r="BP311" s="44"/>
      <c r="BQ311" s="43"/>
      <c r="BR311" s="359"/>
      <c r="BS311" s="359"/>
      <c r="BT311" s="359"/>
      <c r="BU311" s="359"/>
      <c r="BV311" s="359"/>
      <c r="BW311" s="359"/>
      <c r="BX311" s="359"/>
      <c r="BY311" s="359"/>
      <c r="BZ311" s="359"/>
      <c r="CA311" s="359"/>
      <c r="CB311" s="359"/>
      <c r="CC311" s="359"/>
      <c r="CD311" s="359"/>
      <c r="CE311" s="359"/>
    </row>
    <row r="312" spans="1:83" ht="35.1" customHeight="1" x14ac:dyDescent="0.25">
      <c r="A312" s="27">
        <f>ROW(A301)</f>
        <v>301</v>
      </c>
      <c r="B312" s="375"/>
      <c r="C312" s="375"/>
      <c r="D312" s="376"/>
      <c r="E312" s="376"/>
      <c r="F312" s="376"/>
      <c r="G312" s="376"/>
      <c r="H312" s="376"/>
      <c r="I312" s="360"/>
      <c r="J312" s="360"/>
      <c r="K312" s="360"/>
      <c r="L312" s="360"/>
      <c r="M312" s="360"/>
      <c r="N312" s="360"/>
      <c r="O312" s="360"/>
      <c r="P312" s="360"/>
      <c r="Q312" s="377"/>
      <c r="R312" s="377"/>
      <c r="S312" s="377"/>
      <c r="T312" s="377"/>
      <c r="U312" s="377"/>
      <c r="V312" s="377"/>
      <c r="W312" s="377"/>
      <c r="X312" s="377"/>
      <c r="Y312" s="377"/>
      <c r="Z312" s="377"/>
      <c r="AA312" s="360"/>
      <c r="AB312" s="360"/>
      <c r="AC312" s="360"/>
      <c r="AD312" s="360"/>
      <c r="AE312" s="377"/>
      <c r="AF312" s="377"/>
      <c r="AG312" s="377"/>
      <c r="AH312" s="377"/>
      <c r="AI312" s="360"/>
      <c r="AJ312" s="360"/>
      <c r="AK312" s="360"/>
      <c r="AL312" s="360"/>
      <c r="AM312" s="360"/>
      <c r="AN312" s="360"/>
      <c r="AO312" s="361"/>
      <c r="AP312" s="361"/>
      <c r="AQ312" s="361"/>
      <c r="AR312" s="362"/>
      <c r="AS312" s="362"/>
      <c r="AT312" s="362"/>
      <c r="AU312" s="363"/>
      <c r="AV312" s="363"/>
      <c r="AW312" s="363"/>
      <c r="AX312" s="364"/>
      <c r="AY312" s="364"/>
      <c r="AZ312" s="45"/>
      <c r="BA312" s="46"/>
      <c r="BB312" s="45"/>
      <c r="BC312" s="46"/>
      <c r="BD312" s="45"/>
      <c r="BE312" s="46"/>
      <c r="BF312" s="45"/>
      <c r="BG312" s="46"/>
      <c r="BH312" s="45"/>
      <c r="BI312" s="43"/>
      <c r="BJ312" s="44"/>
      <c r="BK312" s="43"/>
      <c r="BL312" s="44"/>
      <c r="BM312" s="43"/>
      <c r="BN312" s="44"/>
      <c r="BO312" s="43"/>
      <c r="BP312" s="44"/>
      <c r="BQ312" s="43"/>
      <c r="BR312" s="359"/>
      <c r="BS312" s="359"/>
      <c r="BT312" s="359"/>
      <c r="BU312" s="359"/>
      <c r="BV312" s="359"/>
      <c r="BW312" s="359"/>
      <c r="BX312" s="359"/>
      <c r="BY312" s="359"/>
      <c r="BZ312" s="359"/>
      <c r="CA312" s="359"/>
      <c r="CB312" s="359"/>
      <c r="CC312" s="359"/>
      <c r="CD312" s="359"/>
      <c r="CE312" s="359"/>
    </row>
    <row r="313" spans="1:83" ht="35.1" customHeight="1" x14ac:dyDescent="0.25">
      <c r="A313" s="27">
        <f t="shared" ref="A313:A376" si="15">ROW(A302)</f>
        <v>302</v>
      </c>
      <c r="B313" s="375"/>
      <c r="C313" s="375"/>
      <c r="D313" s="376"/>
      <c r="E313" s="376"/>
      <c r="F313" s="376"/>
      <c r="G313" s="376"/>
      <c r="H313" s="376"/>
      <c r="I313" s="360"/>
      <c r="J313" s="360"/>
      <c r="K313" s="360"/>
      <c r="L313" s="360"/>
      <c r="M313" s="360"/>
      <c r="N313" s="360"/>
      <c r="O313" s="360"/>
      <c r="P313" s="360"/>
      <c r="Q313" s="377"/>
      <c r="R313" s="377"/>
      <c r="S313" s="377"/>
      <c r="T313" s="377"/>
      <c r="U313" s="377"/>
      <c r="V313" s="377"/>
      <c r="W313" s="377"/>
      <c r="X313" s="377"/>
      <c r="Y313" s="377"/>
      <c r="Z313" s="377"/>
      <c r="AA313" s="360"/>
      <c r="AB313" s="360"/>
      <c r="AC313" s="360"/>
      <c r="AD313" s="360"/>
      <c r="AE313" s="377"/>
      <c r="AF313" s="377"/>
      <c r="AG313" s="377"/>
      <c r="AH313" s="377"/>
      <c r="AI313" s="360"/>
      <c r="AJ313" s="360"/>
      <c r="AK313" s="360"/>
      <c r="AL313" s="360"/>
      <c r="AM313" s="360"/>
      <c r="AN313" s="360"/>
      <c r="AO313" s="361"/>
      <c r="AP313" s="361"/>
      <c r="AQ313" s="361"/>
      <c r="AR313" s="362"/>
      <c r="AS313" s="362"/>
      <c r="AT313" s="362"/>
      <c r="AU313" s="363"/>
      <c r="AV313" s="363"/>
      <c r="AW313" s="363"/>
      <c r="AX313" s="364"/>
      <c r="AY313" s="364"/>
      <c r="AZ313" s="45"/>
      <c r="BA313" s="46"/>
      <c r="BB313" s="45"/>
      <c r="BC313" s="46"/>
      <c r="BD313" s="45"/>
      <c r="BE313" s="46"/>
      <c r="BF313" s="45"/>
      <c r="BG313" s="46"/>
      <c r="BH313" s="45"/>
      <c r="BI313" s="43"/>
      <c r="BJ313" s="44"/>
      <c r="BK313" s="43"/>
      <c r="BL313" s="44"/>
      <c r="BM313" s="43"/>
      <c r="BN313" s="44"/>
      <c r="BO313" s="43"/>
      <c r="BP313" s="44"/>
      <c r="BQ313" s="43"/>
      <c r="BR313" s="359"/>
      <c r="BS313" s="359"/>
      <c r="BT313" s="359"/>
      <c r="BU313" s="359"/>
      <c r="BV313" s="359"/>
      <c r="BW313" s="359"/>
      <c r="BX313" s="359"/>
      <c r="BY313" s="359"/>
      <c r="BZ313" s="359"/>
      <c r="CA313" s="359"/>
      <c r="CB313" s="359"/>
      <c r="CC313" s="359"/>
      <c r="CD313" s="359"/>
      <c r="CE313" s="359"/>
    </row>
    <row r="314" spans="1:83" ht="35.1" customHeight="1" x14ac:dyDescent="0.25">
      <c r="A314" s="27">
        <f t="shared" si="15"/>
        <v>303</v>
      </c>
      <c r="B314" s="375"/>
      <c r="C314" s="375"/>
      <c r="D314" s="376"/>
      <c r="E314" s="376"/>
      <c r="F314" s="376"/>
      <c r="G314" s="376"/>
      <c r="H314" s="376"/>
      <c r="I314" s="360"/>
      <c r="J314" s="360"/>
      <c r="K314" s="360"/>
      <c r="L314" s="360"/>
      <c r="M314" s="360"/>
      <c r="N314" s="360"/>
      <c r="O314" s="360"/>
      <c r="P314" s="360"/>
      <c r="Q314" s="377"/>
      <c r="R314" s="377"/>
      <c r="S314" s="377"/>
      <c r="T314" s="377"/>
      <c r="U314" s="377"/>
      <c r="V314" s="377"/>
      <c r="W314" s="377"/>
      <c r="X314" s="377"/>
      <c r="Y314" s="377"/>
      <c r="Z314" s="377"/>
      <c r="AA314" s="360"/>
      <c r="AB314" s="360"/>
      <c r="AC314" s="360"/>
      <c r="AD314" s="360"/>
      <c r="AE314" s="377"/>
      <c r="AF314" s="377"/>
      <c r="AG314" s="377"/>
      <c r="AH314" s="377"/>
      <c r="AI314" s="360"/>
      <c r="AJ314" s="360"/>
      <c r="AK314" s="360"/>
      <c r="AL314" s="360"/>
      <c r="AM314" s="360"/>
      <c r="AN314" s="360"/>
      <c r="AO314" s="361"/>
      <c r="AP314" s="361"/>
      <c r="AQ314" s="361"/>
      <c r="AR314" s="362"/>
      <c r="AS314" s="362"/>
      <c r="AT314" s="362"/>
      <c r="AU314" s="363"/>
      <c r="AV314" s="363"/>
      <c r="AW314" s="363"/>
      <c r="AX314" s="364"/>
      <c r="AY314" s="364"/>
      <c r="AZ314" s="45"/>
      <c r="BA314" s="46"/>
      <c r="BB314" s="45"/>
      <c r="BC314" s="46"/>
      <c r="BD314" s="45"/>
      <c r="BE314" s="46"/>
      <c r="BF314" s="45"/>
      <c r="BG314" s="46"/>
      <c r="BH314" s="45"/>
      <c r="BI314" s="43"/>
      <c r="BJ314" s="44"/>
      <c r="BK314" s="43"/>
      <c r="BL314" s="44"/>
      <c r="BM314" s="43"/>
      <c r="BN314" s="44"/>
      <c r="BO314" s="43"/>
      <c r="BP314" s="44"/>
      <c r="BQ314" s="43"/>
      <c r="BR314" s="359"/>
      <c r="BS314" s="359"/>
      <c r="BT314" s="359"/>
      <c r="BU314" s="359"/>
      <c r="BV314" s="359"/>
      <c r="BW314" s="359"/>
      <c r="BX314" s="359"/>
      <c r="BY314" s="359"/>
      <c r="BZ314" s="359"/>
      <c r="CA314" s="359"/>
      <c r="CB314" s="359"/>
      <c r="CC314" s="359"/>
      <c r="CD314" s="359"/>
      <c r="CE314" s="359"/>
    </row>
    <row r="315" spans="1:83" ht="35.1" customHeight="1" x14ac:dyDescent="0.25">
      <c r="A315" s="27">
        <f t="shared" si="15"/>
        <v>304</v>
      </c>
      <c r="B315" s="375"/>
      <c r="C315" s="375"/>
      <c r="D315" s="376"/>
      <c r="E315" s="376"/>
      <c r="F315" s="376"/>
      <c r="G315" s="376"/>
      <c r="H315" s="376"/>
      <c r="I315" s="360"/>
      <c r="J315" s="360"/>
      <c r="K315" s="360"/>
      <c r="L315" s="360"/>
      <c r="M315" s="360"/>
      <c r="N315" s="360"/>
      <c r="O315" s="360"/>
      <c r="P315" s="360"/>
      <c r="Q315" s="377"/>
      <c r="R315" s="377"/>
      <c r="S315" s="377"/>
      <c r="T315" s="377"/>
      <c r="U315" s="377"/>
      <c r="V315" s="377"/>
      <c r="W315" s="377"/>
      <c r="X315" s="377"/>
      <c r="Y315" s="377"/>
      <c r="Z315" s="377"/>
      <c r="AA315" s="360"/>
      <c r="AB315" s="360"/>
      <c r="AC315" s="360"/>
      <c r="AD315" s="360"/>
      <c r="AE315" s="377"/>
      <c r="AF315" s="377"/>
      <c r="AG315" s="377"/>
      <c r="AH315" s="377"/>
      <c r="AI315" s="360"/>
      <c r="AJ315" s="360"/>
      <c r="AK315" s="360"/>
      <c r="AL315" s="360"/>
      <c r="AM315" s="360"/>
      <c r="AN315" s="360"/>
      <c r="AO315" s="361"/>
      <c r="AP315" s="361"/>
      <c r="AQ315" s="361"/>
      <c r="AR315" s="362"/>
      <c r="AS315" s="362"/>
      <c r="AT315" s="362"/>
      <c r="AU315" s="363"/>
      <c r="AV315" s="363"/>
      <c r="AW315" s="363"/>
      <c r="AX315" s="364"/>
      <c r="AY315" s="364"/>
      <c r="AZ315" s="45"/>
      <c r="BA315" s="46"/>
      <c r="BB315" s="45"/>
      <c r="BC315" s="46"/>
      <c r="BD315" s="45"/>
      <c r="BE315" s="46"/>
      <c r="BF315" s="45"/>
      <c r="BG315" s="46"/>
      <c r="BH315" s="45"/>
      <c r="BI315" s="43"/>
      <c r="BJ315" s="44"/>
      <c r="BK315" s="43"/>
      <c r="BL315" s="44"/>
      <c r="BM315" s="43"/>
      <c r="BN315" s="44"/>
      <c r="BO315" s="43"/>
      <c r="BP315" s="44"/>
      <c r="BQ315" s="43"/>
      <c r="BR315" s="359"/>
      <c r="BS315" s="359"/>
      <c r="BT315" s="359"/>
      <c r="BU315" s="359"/>
      <c r="BV315" s="359"/>
      <c r="BW315" s="359"/>
      <c r="BX315" s="359"/>
      <c r="BY315" s="359"/>
      <c r="BZ315" s="359"/>
      <c r="CA315" s="359"/>
      <c r="CB315" s="359"/>
      <c r="CC315" s="359"/>
      <c r="CD315" s="359"/>
      <c r="CE315" s="359"/>
    </row>
    <row r="316" spans="1:83" ht="35.1" customHeight="1" x14ac:dyDescent="0.25">
      <c r="A316" s="27">
        <f t="shared" si="15"/>
        <v>305</v>
      </c>
      <c r="B316" s="375"/>
      <c r="C316" s="375"/>
      <c r="D316" s="376"/>
      <c r="E316" s="376"/>
      <c r="F316" s="376"/>
      <c r="G316" s="376"/>
      <c r="H316" s="376"/>
      <c r="I316" s="360"/>
      <c r="J316" s="360"/>
      <c r="K316" s="360"/>
      <c r="L316" s="360"/>
      <c r="M316" s="360"/>
      <c r="N316" s="360"/>
      <c r="O316" s="360"/>
      <c r="P316" s="360"/>
      <c r="Q316" s="377"/>
      <c r="R316" s="377"/>
      <c r="S316" s="377"/>
      <c r="T316" s="377"/>
      <c r="U316" s="377"/>
      <c r="V316" s="377"/>
      <c r="W316" s="377"/>
      <c r="X316" s="377"/>
      <c r="Y316" s="377"/>
      <c r="Z316" s="377"/>
      <c r="AA316" s="360"/>
      <c r="AB316" s="360"/>
      <c r="AC316" s="360"/>
      <c r="AD316" s="360"/>
      <c r="AE316" s="377"/>
      <c r="AF316" s="377"/>
      <c r="AG316" s="377"/>
      <c r="AH316" s="377"/>
      <c r="AI316" s="360"/>
      <c r="AJ316" s="360"/>
      <c r="AK316" s="360"/>
      <c r="AL316" s="360"/>
      <c r="AM316" s="360"/>
      <c r="AN316" s="360"/>
      <c r="AO316" s="361"/>
      <c r="AP316" s="361"/>
      <c r="AQ316" s="361"/>
      <c r="AR316" s="362"/>
      <c r="AS316" s="362"/>
      <c r="AT316" s="362"/>
      <c r="AU316" s="363"/>
      <c r="AV316" s="363"/>
      <c r="AW316" s="363"/>
      <c r="AX316" s="364"/>
      <c r="AY316" s="364"/>
      <c r="AZ316" s="45"/>
      <c r="BA316" s="46"/>
      <c r="BB316" s="45"/>
      <c r="BC316" s="46"/>
      <c r="BD316" s="45"/>
      <c r="BE316" s="46"/>
      <c r="BF316" s="45"/>
      <c r="BG316" s="46"/>
      <c r="BH316" s="45"/>
      <c r="BI316" s="43"/>
      <c r="BJ316" s="44"/>
      <c r="BK316" s="43"/>
      <c r="BL316" s="44"/>
      <c r="BM316" s="43"/>
      <c r="BN316" s="44"/>
      <c r="BO316" s="43"/>
      <c r="BP316" s="44"/>
      <c r="BQ316" s="43"/>
      <c r="BR316" s="359"/>
      <c r="BS316" s="359"/>
      <c r="BT316" s="359"/>
      <c r="BU316" s="359"/>
      <c r="BV316" s="359"/>
      <c r="BW316" s="359"/>
      <c r="BX316" s="359"/>
      <c r="BY316" s="359"/>
      <c r="BZ316" s="359"/>
      <c r="CA316" s="359"/>
      <c r="CB316" s="359"/>
      <c r="CC316" s="359"/>
      <c r="CD316" s="359"/>
      <c r="CE316" s="359"/>
    </row>
    <row r="317" spans="1:83" ht="35.1" customHeight="1" x14ac:dyDescent="0.25">
      <c r="A317" s="27">
        <f t="shared" si="15"/>
        <v>306</v>
      </c>
      <c r="B317" s="375"/>
      <c r="C317" s="375"/>
      <c r="D317" s="376"/>
      <c r="E317" s="376"/>
      <c r="F317" s="376"/>
      <c r="G317" s="376"/>
      <c r="H317" s="376"/>
      <c r="I317" s="360"/>
      <c r="J317" s="360"/>
      <c r="K317" s="360"/>
      <c r="L317" s="360"/>
      <c r="M317" s="360"/>
      <c r="N317" s="360"/>
      <c r="O317" s="360"/>
      <c r="P317" s="360"/>
      <c r="Q317" s="377"/>
      <c r="R317" s="377"/>
      <c r="S317" s="377"/>
      <c r="T317" s="377"/>
      <c r="U317" s="377"/>
      <c r="V317" s="377"/>
      <c r="W317" s="377"/>
      <c r="X317" s="377"/>
      <c r="Y317" s="377"/>
      <c r="Z317" s="377"/>
      <c r="AA317" s="360"/>
      <c r="AB317" s="360"/>
      <c r="AC317" s="360"/>
      <c r="AD317" s="360"/>
      <c r="AE317" s="377"/>
      <c r="AF317" s="377"/>
      <c r="AG317" s="377"/>
      <c r="AH317" s="377"/>
      <c r="AI317" s="360"/>
      <c r="AJ317" s="360"/>
      <c r="AK317" s="360"/>
      <c r="AL317" s="360"/>
      <c r="AM317" s="360"/>
      <c r="AN317" s="360"/>
      <c r="AO317" s="361"/>
      <c r="AP317" s="361"/>
      <c r="AQ317" s="361"/>
      <c r="AR317" s="362"/>
      <c r="AS317" s="362"/>
      <c r="AT317" s="362"/>
      <c r="AU317" s="363"/>
      <c r="AV317" s="363"/>
      <c r="AW317" s="363"/>
      <c r="AX317" s="364"/>
      <c r="AY317" s="364"/>
      <c r="AZ317" s="45"/>
      <c r="BA317" s="46"/>
      <c r="BB317" s="45"/>
      <c r="BC317" s="46"/>
      <c r="BD317" s="45"/>
      <c r="BE317" s="46"/>
      <c r="BF317" s="45"/>
      <c r="BG317" s="46"/>
      <c r="BH317" s="45"/>
      <c r="BI317" s="43"/>
      <c r="BJ317" s="44"/>
      <c r="BK317" s="43"/>
      <c r="BL317" s="44"/>
      <c r="BM317" s="43"/>
      <c r="BN317" s="44"/>
      <c r="BO317" s="43"/>
      <c r="BP317" s="44"/>
      <c r="BQ317" s="43"/>
      <c r="BR317" s="359"/>
      <c r="BS317" s="359"/>
      <c r="BT317" s="359"/>
      <c r="BU317" s="359"/>
      <c r="BV317" s="359"/>
      <c r="BW317" s="359"/>
      <c r="BX317" s="359"/>
      <c r="BY317" s="359"/>
      <c r="BZ317" s="359"/>
      <c r="CA317" s="359"/>
      <c r="CB317" s="359"/>
      <c r="CC317" s="359"/>
      <c r="CD317" s="359"/>
      <c r="CE317" s="359"/>
    </row>
    <row r="318" spans="1:83" ht="35.1" customHeight="1" x14ac:dyDescent="0.25">
      <c r="A318" s="27">
        <f t="shared" si="15"/>
        <v>307</v>
      </c>
      <c r="B318" s="375"/>
      <c r="C318" s="375"/>
      <c r="D318" s="376"/>
      <c r="E318" s="376"/>
      <c r="F318" s="376"/>
      <c r="G318" s="376"/>
      <c r="H318" s="376"/>
      <c r="I318" s="360"/>
      <c r="J318" s="360"/>
      <c r="K318" s="360"/>
      <c r="L318" s="360"/>
      <c r="M318" s="360"/>
      <c r="N318" s="360"/>
      <c r="O318" s="360"/>
      <c r="P318" s="360"/>
      <c r="Q318" s="377"/>
      <c r="R318" s="377"/>
      <c r="S318" s="377"/>
      <c r="T318" s="377"/>
      <c r="U318" s="377"/>
      <c r="V318" s="377"/>
      <c r="W318" s="377"/>
      <c r="X318" s="377"/>
      <c r="Y318" s="377"/>
      <c r="Z318" s="377"/>
      <c r="AA318" s="360"/>
      <c r="AB318" s="360"/>
      <c r="AC318" s="360"/>
      <c r="AD318" s="360"/>
      <c r="AE318" s="377"/>
      <c r="AF318" s="377"/>
      <c r="AG318" s="377"/>
      <c r="AH318" s="377"/>
      <c r="AI318" s="360"/>
      <c r="AJ318" s="360"/>
      <c r="AK318" s="360"/>
      <c r="AL318" s="360"/>
      <c r="AM318" s="360"/>
      <c r="AN318" s="360"/>
      <c r="AO318" s="361"/>
      <c r="AP318" s="361"/>
      <c r="AQ318" s="361"/>
      <c r="AR318" s="362"/>
      <c r="AS318" s="362"/>
      <c r="AT318" s="362"/>
      <c r="AU318" s="363"/>
      <c r="AV318" s="363"/>
      <c r="AW318" s="363"/>
      <c r="AX318" s="364"/>
      <c r="AY318" s="364"/>
      <c r="AZ318" s="45"/>
      <c r="BA318" s="46"/>
      <c r="BB318" s="45"/>
      <c r="BC318" s="46"/>
      <c r="BD318" s="45"/>
      <c r="BE318" s="46"/>
      <c r="BF318" s="45"/>
      <c r="BG318" s="46"/>
      <c r="BH318" s="45"/>
      <c r="BI318" s="43"/>
      <c r="BJ318" s="44"/>
      <c r="BK318" s="43"/>
      <c r="BL318" s="44"/>
      <c r="BM318" s="43"/>
      <c r="BN318" s="44"/>
      <c r="BO318" s="43"/>
      <c r="BP318" s="44"/>
      <c r="BQ318" s="43"/>
      <c r="BR318" s="359"/>
      <c r="BS318" s="359"/>
      <c r="BT318" s="359"/>
      <c r="BU318" s="359"/>
      <c r="BV318" s="359"/>
      <c r="BW318" s="359"/>
      <c r="BX318" s="359"/>
      <c r="BY318" s="359"/>
      <c r="BZ318" s="359"/>
      <c r="CA318" s="359"/>
      <c r="CB318" s="359"/>
      <c r="CC318" s="359"/>
      <c r="CD318" s="359"/>
      <c r="CE318" s="359"/>
    </row>
    <row r="319" spans="1:83" ht="35.1" customHeight="1" x14ac:dyDescent="0.25">
      <c r="A319" s="27">
        <f t="shared" si="15"/>
        <v>308</v>
      </c>
      <c r="B319" s="375"/>
      <c r="C319" s="375"/>
      <c r="D319" s="376"/>
      <c r="E319" s="376"/>
      <c r="F319" s="376"/>
      <c r="G319" s="376"/>
      <c r="H319" s="376"/>
      <c r="I319" s="360"/>
      <c r="J319" s="360"/>
      <c r="K319" s="360"/>
      <c r="L319" s="360"/>
      <c r="M319" s="360"/>
      <c r="N319" s="360"/>
      <c r="O319" s="360"/>
      <c r="P319" s="360"/>
      <c r="Q319" s="377"/>
      <c r="R319" s="377"/>
      <c r="S319" s="377"/>
      <c r="T319" s="377"/>
      <c r="U319" s="377"/>
      <c r="V319" s="377"/>
      <c r="W319" s="377"/>
      <c r="X319" s="377"/>
      <c r="Y319" s="377"/>
      <c r="Z319" s="377"/>
      <c r="AA319" s="360"/>
      <c r="AB319" s="360"/>
      <c r="AC319" s="360"/>
      <c r="AD319" s="360"/>
      <c r="AE319" s="377"/>
      <c r="AF319" s="377"/>
      <c r="AG319" s="377"/>
      <c r="AH319" s="377"/>
      <c r="AI319" s="360"/>
      <c r="AJ319" s="360"/>
      <c r="AK319" s="360"/>
      <c r="AL319" s="360"/>
      <c r="AM319" s="360"/>
      <c r="AN319" s="360"/>
      <c r="AO319" s="361"/>
      <c r="AP319" s="361"/>
      <c r="AQ319" s="361"/>
      <c r="AR319" s="362"/>
      <c r="AS319" s="362"/>
      <c r="AT319" s="362"/>
      <c r="AU319" s="363"/>
      <c r="AV319" s="363"/>
      <c r="AW319" s="363"/>
      <c r="AX319" s="364"/>
      <c r="AY319" s="364"/>
      <c r="AZ319" s="45"/>
      <c r="BA319" s="46"/>
      <c r="BB319" s="45"/>
      <c r="BC319" s="46"/>
      <c r="BD319" s="45"/>
      <c r="BE319" s="46"/>
      <c r="BF319" s="45"/>
      <c r="BG319" s="46"/>
      <c r="BH319" s="45"/>
      <c r="BI319" s="43"/>
      <c r="BJ319" s="44"/>
      <c r="BK319" s="43"/>
      <c r="BL319" s="44"/>
      <c r="BM319" s="43"/>
      <c r="BN319" s="44"/>
      <c r="BO319" s="43"/>
      <c r="BP319" s="44"/>
      <c r="BQ319" s="43"/>
      <c r="BR319" s="359"/>
      <c r="BS319" s="359"/>
      <c r="BT319" s="359"/>
      <c r="BU319" s="359"/>
      <c r="BV319" s="359"/>
      <c r="BW319" s="359"/>
      <c r="BX319" s="359"/>
      <c r="BY319" s="359"/>
      <c r="BZ319" s="359"/>
      <c r="CA319" s="359"/>
      <c r="CB319" s="359"/>
      <c r="CC319" s="359"/>
      <c r="CD319" s="359"/>
      <c r="CE319" s="359"/>
    </row>
    <row r="320" spans="1:83" ht="35.1" customHeight="1" x14ac:dyDescent="0.25">
      <c r="A320" s="27">
        <f t="shared" si="15"/>
        <v>309</v>
      </c>
      <c r="B320" s="375"/>
      <c r="C320" s="375"/>
      <c r="D320" s="376"/>
      <c r="E320" s="376"/>
      <c r="F320" s="376"/>
      <c r="G320" s="376"/>
      <c r="H320" s="376"/>
      <c r="I320" s="360"/>
      <c r="J320" s="360"/>
      <c r="K320" s="360"/>
      <c r="L320" s="360"/>
      <c r="M320" s="360"/>
      <c r="N320" s="360"/>
      <c r="O320" s="360"/>
      <c r="P320" s="360"/>
      <c r="Q320" s="377"/>
      <c r="R320" s="377"/>
      <c r="S320" s="377"/>
      <c r="T320" s="377"/>
      <c r="U320" s="377"/>
      <c r="V320" s="377"/>
      <c r="W320" s="377"/>
      <c r="X320" s="377"/>
      <c r="Y320" s="377"/>
      <c r="Z320" s="377"/>
      <c r="AA320" s="360"/>
      <c r="AB320" s="360"/>
      <c r="AC320" s="360"/>
      <c r="AD320" s="360"/>
      <c r="AE320" s="377"/>
      <c r="AF320" s="377"/>
      <c r="AG320" s="377"/>
      <c r="AH320" s="377"/>
      <c r="AI320" s="360"/>
      <c r="AJ320" s="360"/>
      <c r="AK320" s="360"/>
      <c r="AL320" s="360"/>
      <c r="AM320" s="360"/>
      <c r="AN320" s="360"/>
      <c r="AO320" s="361"/>
      <c r="AP320" s="361"/>
      <c r="AQ320" s="361"/>
      <c r="AR320" s="362"/>
      <c r="AS320" s="362"/>
      <c r="AT320" s="362"/>
      <c r="AU320" s="363"/>
      <c r="AV320" s="363"/>
      <c r="AW320" s="363"/>
      <c r="AX320" s="364"/>
      <c r="AY320" s="364"/>
      <c r="AZ320" s="45"/>
      <c r="BA320" s="46"/>
      <c r="BB320" s="45"/>
      <c r="BC320" s="46"/>
      <c r="BD320" s="45"/>
      <c r="BE320" s="46"/>
      <c r="BF320" s="45"/>
      <c r="BG320" s="46"/>
      <c r="BH320" s="45"/>
      <c r="BI320" s="43"/>
      <c r="BJ320" s="44"/>
      <c r="BK320" s="43"/>
      <c r="BL320" s="44"/>
      <c r="BM320" s="43"/>
      <c r="BN320" s="44"/>
      <c r="BO320" s="43"/>
      <c r="BP320" s="44"/>
      <c r="BQ320" s="43"/>
      <c r="BR320" s="359"/>
      <c r="BS320" s="359"/>
      <c r="BT320" s="359"/>
      <c r="BU320" s="359"/>
      <c r="BV320" s="359"/>
      <c r="BW320" s="359"/>
      <c r="BX320" s="359"/>
      <c r="BY320" s="359"/>
      <c r="BZ320" s="359"/>
      <c r="CA320" s="359"/>
      <c r="CB320" s="359"/>
      <c r="CC320" s="359"/>
      <c r="CD320" s="359"/>
      <c r="CE320" s="359"/>
    </row>
    <row r="321" spans="1:83" ht="35.1" customHeight="1" x14ac:dyDescent="0.25">
      <c r="A321" s="27">
        <f t="shared" si="15"/>
        <v>310</v>
      </c>
      <c r="B321" s="375"/>
      <c r="C321" s="375"/>
      <c r="D321" s="376"/>
      <c r="E321" s="376"/>
      <c r="F321" s="376"/>
      <c r="G321" s="376"/>
      <c r="H321" s="376"/>
      <c r="I321" s="360"/>
      <c r="J321" s="360"/>
      <c r="K321" s="360"/>
      <c r="L321" s="360"/>
      <c r="M321" s="360"/>
      <c r="N321" s="360"/>
      <c r="O321" s="360"/>
      <c r="P321" s="360"/>
      <c r="Q321" s="377"/>
      <c r="R321" s="377"/>
      <c r="S321" s="377"/>
      <c r="T321" s="377"/>
      <c r="U321" s="377"/>
      <c r="V321" s="377"/>
      <c r="W321" s="377"/>
      <c r="X321" s="377"/>
      <c r="Y321" s="377"/>
      <c r="Z321" s="377"/>
      <c r="AA321" s="360"/>
      <c r="AB321" s="360"/>
      <c r="AC321" s="360"/>
      <c r="AD321" s="360"/>
      <c r="AE321" s="377"/>
      <c r="AF321" s="377"/>
      <c r="AG321" s="377"/>
      <c r="AH321" s="377"/>
      <c r="AI321" s="360"/>
      <c r="AJ321" s="360"/>
      <c r="AK321" s="360"/>
      <c r="AL321" s="360"/>
      <c r="AM321" s="360"/>
      <c r="AN321" s="360"/>
      <c r="AO321" s="361"/>
      <c r="AP321" s="361"/>
      <c r="AQ321" s="361"/>
      <c r="AR321" s="362"/>
      <c r="AS321" s="362"/>
      <c r="AT321" s="362"/>
      <c r="AU321" s="363"/>
      <c r="AV321" s="363"/>
      <c r="AW321" s="363"/>
      <c r="AX321" s="364"/>
      <c r="AY321" s="364"/>
      <c r="AZ321" s="45"/>
      <c r="BA321" s="46"/>
      <c r="BB321" s="45"/>
      <c r="BC321" s="46"/>
      <c r="BD321" s="45"/>
      <c r="BE321" s="46"/>
      <c r="BF321" s="45"/>
      <c r="BG321" s="46"/>
      <c r="BH321" s="45"/>
      <c r="BI321" s="43"/>
      <c r="BJ321" s="44"/>
      <c r="BK321" s="43"/>
      <c r="BL321" s="44"/>
      <c r="BM321" s="43"/>
      <c r="BN321" s="44"/>
      <c r="BO321" s="43"/>
      <c r="BP321" s="44"/>
      <c r="BQ321" s="43"/>
      <c r="BR321" s="359"/>
      <c r="BS321" s="359"/>
      <c r="BT321" s="359"/>
      <c r="BU321" s="359"/>
      <c r="BV321" s="359"/>
      <c r="BW321" s="359"/>
      <c r="BX321" s="359"/>
      <c r="BY321" s="359"/>
      <c r="BZ321" s="359"/>
      <c r="CA321" s="359"/>
      <c r="CB321" s="359"/>
      <c r="CC321" s="359"/>
      <c r="CD321" s="359"/>
      <c r="CE321" s="359"/>
    </row>
    <row r="322" spans="1:83" ht="35.1" customHeight="1" x14ac:dyDescent="0.25">
      <c r="A322" s="27">
        <f>ROW(A311)</f>
        <v>311</v>
      </c>
      <c r="B322" s="375"/>
      <c r="C322" s="375"/>
      <c r="D322" s="376"/>
      <c r="E322" s="376"/>
      <c r="F322" s="376"/>
      <c r="G322" s="376"/>
      <c r="H322" s="376"/>
      <c r="I322" s="360"/>
      <c r="J322" s="360"/>
      <c r="K322" s="360"/>
      <c r="L322" s="360"/>
      <c r="M322" s="360"/>
      <c r="N322" s="360"/>
      <c r="O322" s="360"/>
      <c r="P322" s="360"/>
      <c r="Q322" s="377"/>
      <c r="R322" s="377"/>
      <c r="S322" s="377"/>
      <c r="T322" s="377"/>
      <c r="U322" s="377"/>
      <c r="V322" s="377"/>
      <c r="W322" s="377"/>
      <c r="X322" s="377"/>
      <c r="Y322" s="377"/>
      <c r="Z322" s="377"/>
      <c r="AA322" s="360"/>
      <c r="AB322" s="360"/>
      <c r="AC322" s="360"/>
      <c r="AD322" s="360"/>
      <c r="AE322" s="377"/>
      <c r="AF322" s="377"/>
      <c r="AG322" s="377"/>
      <c r="AH322" s="377"/>
      <c r="AI322" s="360"/>
      <c r="AJ322" s="360"/>
      <c r="AK322" s="360"/>
      <c r="AL322" s="360"/>
      <c r="AM322" s="360"/>
      <c r="AN322" s="360"/>
      <c r="AO322" s="361"/>
      <c r="AP322" s="361"/>
      <c r="AQ322" s="361"/>
      <c r="AR322" s="362"/>
      <c r="AS322" s="362"/>
      <c r="AT322" s="362"/>
      <c r="AU322" s="363"/>
      <c r="AV322" s="363"/>
      <c r="AW322" s="363"/>
      <c r="AX322" s="364"/>
      <c r="AY322" s="364"/>
      <c r="AZ322" s="45"/>
      <c r="BA322" s="46"/>
      <c r="BB322" s="45"/>
      <c r="BC322" s="46"/>
      <c r="BD322" s="45"/>
      <c r="BE322" s="46"/>
      <c r="BF322" s="45"/>
      <c r="BG322" s="46"/>
      <c r="BH322" s="45"/>
      <c r="BI322" s="43"/>
      <c r="BJ322" s="44"/>
      <c r="BK322" s="43"/>
      <c r="BL322" s="44"/>
      <c r="BM322" s="43"/>
      <c r="BN322" s="44"/>
      <c r="BO322" s="43"/>
      <c r="BP322" s="44"/>
      <c r="BQ322" s="43"/>
      <c r="BR322" s="359"/>
      <c r="BS322" s="359"/>
      <c r="BT322" s="359"/>
      <c r="BU322" s="359"/>
      <c r="BV322" s="359"/>
      <c r="BW322" s="359"/>
      <c r="BX322" s="359"/>
      <c r="BY322" s="359"/>
      <c r="BZ322" s="359"/>
      <c r="CA322" s="359"/>
      <c r="CB322" s="359"/>
      <c r="CC322" s="359"/>
      <c r="CD322" s="359"/>
      <c r="CE322" s="359"/>
    </row>
    <row r="323" spans="1:83" ht="35.1" customHeight="1" x14ac:dyDescent="0.25">
      <c r="A323" s="27">
        <f t="shared" si="15"/>
        <v>312</v>
      </c>
      <c r="B323" s="375"/>
      <c r="C323" s="375"/>
      <c r="D323" s="376"/>
      <c r="E323" s="376"/>
      <c r="F323" s="376"/>
      <c r="G323" s="376"/>
      <c r="H323" s="376"/>
      <c r="I323" s="360"/>
      <c r="J323" s="360"/>
      <c r="K323" s="360"/>
      <c r="L323" s="360"/>
      <c r="M323" s="360"/>
      <c r="N323" s="360"/>
      <c r="O323" s="360"/>
      <c r="P323" s="360"/>
      <c r="Q323" s="377"/>
      <c r="R323" s="377"/>
      <c r="S323" s="377"/>
      <c r="T323" s="377"/>
      <c r="U323" s="377"/>
      <c r="V323" s="377"/>
      <c r="W323" s="377"/>
      <c r="X323" s="377"/>
      <c r="Y323" s="377"/>
      <c r="Z323" s="377"/>
      <c r="AA323" s="360"/>
      <c r="AB323" s="360"/>
      <c r="AC323" s="360"/>
      <c r="AD323" s="360"/>
      <c r="AE323" s="377"/>
      <c r="AF323" s="377"/>
      <c r="AG323" s="377"/>
      <c r="AH323" s="377"/>
      <c r="AI323" s="360"/>
      <c r="AJ323" s="360"/>
      <c r="AK323" s="360"/>
      <c r="AL323" s="360"/>
      <c r="AM323" s="360"/>
      <c r="AN323" s="360"/>
      <c r="AO323" s="361"/>
      <c r="AP323" s="361"/>
      <c r="AQ323" s="361"/>
      <c r="AR323" s="362"/>
      <c r="AS323" s="362"/>
      <c r="AT323" s="362"/>
      <c r="AU323" s="363"/>
      <c r="AV323" s="363"/>
      <c r="AW323" s="363"/>
      <c r="AX323" s="364"/>
      <c r="AY323" s="364"/>
      <c r="AZ323" s="45"/>
      <c r="BA323" s="46"/>
      <c r="BB323" s="45"/>
      <c r="BC323" s="46"/>
      <c r="BD323" s="45"/>
      <c r="BE323" s="46"/>
      <c r="BF323" s="45"/>
      <c r="BG323" s="46"/>
      <c r="BH323" s="45"/>
      <c r="BI323" s="43"/>
      <c r="BJ323" s="44"/>
      <c r="BK323" s="43"/>
      <c r="BL323" s="44"/>
      <c r="BM323" s="43"/>
      <c r="BN323" s="44"/>
      <c r="BO323" s="43"/>
      <c r="BP323" s="44"/>
      <c r="BQ323" s="43"/>
      <c r="BR323" s="359"/>
      <c r="BS323" s="359"/>
      <c r="BT323" s="359"/>
      <c r="BU323" s="359"/>
      <c r="BV323" s="359"/>
      <c r="BW323" s="359"/>
      <c r="BX323" s="359"/>
      <c r="BY323" s="359"/>
      <c r="BZ323" s="359"/>
      <c r="CA323" s="359"/>
      <c r="CB323" s="359"/>
      <c r="CC323" s="359"/>
      <c r="CD323" s="359"/>
      <c r="CE323" s="359"/>
    </row>
    <row r="324" spans="1:83" ht="35.1" customHeight="1" x14ac:dyDescent="0.25">
      <c r="A324" s="27">
        <f t="shared" si="15"/>
        <v>313</v>
      </c>
      <c r="B324" s="375"/>
      <c r="C324" s="375"/>
      <c r="D324" s="376"/>
      <c r="E324" s="376"/>
      <c r="F324" s="376"/>
      <c r="G324" s="376"/>
      <c r="H324" s="376"/>
      <c r="I324" s="360"/>
      <c r="J324" s="360"/>
      <c r="K324" s="360"/>
      <c r="L324" s="360"/>
      <c r="M324" s="360"/>
      <c r="N324" s="360"/>
      <c r="O324" s="360"/>
      <c r="P324" s="360"/>
      <c r="Q324" s="377"/>
      <c r="R324" s="377"/>
      <c r="S324" s="377"/>
      <c r="T324" s="377"/>
      <c r="U324" s="377"/>
      <c r="V324" s="377"/>
      <c r="W324" s="377"/>
      <c r="X324" s="377"/>
      <c r="Y324" s="377"/>
      <c r="Z324" s="377"/>
      <c r="AA324" s="360"/>
      <c r="AB324" s="360"/>
      <c r="AC324" s="360"/>
      <c r="AD324" s="360"/>
      <c r="AE324" s="377"/>
      <c r="AF324" s="377"/>
      <c r="AG324" s="377"/>
      <c r="AH324" s="377"/>
      <c r="AI324" s="360"/>
      <c r="AJ324" s="360"/>
      <c r="AK324" s="360"/>
      <c r="AL324" s="360"/>
      <c r="AM324" s="360"/>
      <c r="AN324" s="360"/>
      <c r="AO324" s="361"/>
      <c r="AP324" s="361"/>
      <c r="AQ324" s="361"/>
      <c r="AR324" s="362"/>
      <c r="AS324" s="362"/>
      <c r="AT324" s="362"/>
      <c r="AU324" s="363"/>
      <c r="AV324" s="363"/>
      <c r="AW324" s="363"/>
      <c r="AX324" s="364"/>
      <c r="AY324" s="364"/>
      <c r="AZ324" s="45"/>
      <c r="BA324" s="46"/>
      <c r="BB324" s="45"/>
      <c r="BC324" s="46"/>
      <c r="BD324" s="45"/>
      <c r="BE324" s="46"/>
      <c r="BF324" s="45"/>
      <c r="BG324" s="46"/>
      <c r="BH324" s="45"/>
      <c r="BI324" s="43"/>
      <c r="BJ324" s="44"/>
      <c r="BK324" s="43"/>
      <c r="BL324" s="44"/>
      <c r="BM324" s="43"/>
      <c r="BN324" s="44"/>
      <c r="BO324" s="43"/>
      <c r="BP324" s="44"/>
      <c r="BQ324" s="43"/>
      <c r="BR324" s="359"/>
      <c r="BS324" s="359"/>
      <c r="BT324" s="359"/>
      <c r="BU324" s="359"/>
      <c r="BV324" s="359"/>
      <c r="BW324" s="359"/>
      <c r="BX324" s="359"/>
      <c r="BY324" s="359"/>
      <c r="BZ324" s="359"/>
      <c r="CA324" s="359"/>
      <c r="CB324" s="359"/>
      <c r="CC324" s="359"/>
      <c r="CD324" s="359"/>
      <c r="CE324" s="359"/>
    </row>
    <row r="325" spans="1:83" ht="35.1" customHeight="1" x14ac:dyDescent="0.25">
      <c r="A325" s="27">
        <f t="shared" si="15"/>
        <v>314</v>
      </c>
      <c r="B325" s="375"/>
      <c r="C325" s="375"/>
      <c r="D325" s="376"/>
      <c r="E325" s="376"/>
      <c r="F325" s="376"/>
      <c r="G325" s="376"/>
      <c r="H325" s="376"/>
      <c r="I325" s="360"/>
      <c r="J325" s="360"/>
      <c r="K325" s="360"/>
      <c r="L325" s="360"/>
      <c r="M325" s="360"/>
      <c r="N325" s="360"/>
      <c r="O325" s="360"/>
      <c r="P325" s="360"/>
      <c r="Q325" s="377"/>
      <c r="R325" s="377"/>
      <c r="S325" s="377"/>
      <c r="T325" s="377"/>
      <c r="U325" s="377"/>
      <c r="V325" s="377"/>
      <c r="W325" s="377"/>
      <c r="X325" s="377"/>
      <c r="Y325" s="377"/>
      <c r="Z325" s="377"/>
      <c r="AA325" s="360"/>
      <c r="AB325" s="360"/>
      <c r="AC325" s="360"/>
      <c r="AD325" s="360"/>
      <c r="AE325" s="377"/>
      <c r="AF325" s="377"/>
      <c r="AG325" s="377"/>
      <c r="AH325" s="377"/>
      <c r="AI325" s="360"/>
      <c r="AJ325" s="360"/>
      <c r="AK325" s="360"/>
      <c r="AL325" s="360"/>
      <c r="AM325" s="360"/>
      <c r="AN325" s="360"/>
      <c r="AO325" s="361"/>
      <c r="AP325" s="361"/>
      <c r="AQ325" s="361"/>
      <c r="AR325" s="362"/>
      <c r="AS325" s="362"/>
      <c r="AT325" s="362"/>
      <c r="AU325" s="363"/>
      <c r="AV325" s="363"/>
      <c r="AW325" s="363"/>
      <c r="AX325" s="364"/>
      <c r="AY325" s="364"/>
      <c r="AZ325" s="45"/>
      <c r="BA325" s="46"/>
      <c r="BB325" s="45"/>
      <c r="BC325" s="46"/>
      <c r="BD325" s="45"/>
      <c r="BE325" s="46"/>
      <c r="BF325" s="45"/>
      <c r="BG325" s="46"/>
      <c r="BH325" s="45"/>
      <c r="BI325" s="43"/>
      <c r="BJ325" s="44"/>
      <c r="BK325" s="43"/>
      <c r="BL325" s="44"/>
      <c r="BM325" s="43"/>
      <c r="BN325" s="44"/>
      <c r="BO325" s="43"/>
      <c r="BP325" s="44"/>
      <c r="BQ325" s="43"/>
      <c r="BR325" s="359"/>
      <c r="BS325" s="359"/>
      <c r="BT325" s="359"/>
      <c r="BU325" s="359"/>
      <c r="BV325" s="359"/>
      <c r="BW325" s="359"/>
      <c r="BX325" s="359"/>
      <c r="BY325" s="359"/>
      <c r="BZ325" s="359"/>
      <c r="CA325" s="359"/>
      <c r="CB325" s="359"/>
      <c r="CC325" s="359"/>
      <c r="CD325" s="359"/>
      <c r="CE325" s="359"/>
    </row>
    <row r="326" spans="1:83" ht="35.1" customHeight="1" x14ac:dyDescent="0.25">
      <c r="A326" s="27">
        <f t="shared" si="15"/>
        <v>315</v>
      </c>
      <c r="B326" s="375"/>
      <c r="C326" s="375"/>
      <c r="D326" s="376"/>
      <c r="E326" s="376"/>
      <c r="F326" s="376"/>
      <c r="G326" s="376"/>
      <c r="H326" s="376"/>
      <c r="I326" s="360"/>
      <c r="J326" s="360"/>
      <c r="K326" s="360"/>
      <c r="L326" s="360"/>
      <c r="M326" s="360"/>
      <c r="N326" s="360"/>
      <c r="O326" s="360"/>
      <c r="P326" s="360"/>
      <c r="Q326" s="377"/>
      <c r="R326" s="377"/>
      <c r="S326" s="377"/>
      <c r="T326" s="377"/>
      <c r="U326" s="377"/>
      <c r="V326" s="377"/>
      <c r="W326" s="377"/>
      <c r="X326" s="377"/>
      <c r="Y326" s="377"/>
      <c r="Z326" s="377"/>
      <c r="AA326" s="360"/>
      <c r="AB326" s="360"/>
      <c r="AC326" s="360"/>
      <c r="AD326" s="360"/>
      <c r="AE326" s="377"/>
      <c r="AF326" s="377"/>
      <c r="AG326" s="377"/>
      <c r="AH326" s="377"/>
      <c r="AI326" s="360"/>
      <c r="AJ326" s="360"/>
      <c r="AK326" s="360"/>
      <c r="AL326" s="360"/>
      <c r="AM326" s="360"/>
      <c r="AN326" s="360"/>
      <c r="AO326" s="361"/>
      <c r="AP326" s="361"/>
      <c r="AQ326" s="361"/>
      <c r="AR326" s="362"/>
      <c r="AS326" s="362"/>
      <c r="AT326" s="362"/>
      <c r="AU326" s="363"/>
      <c r="AV326" s="363"/>
      <c r="AW326" s="363"/>
      <c r="AX326" s="364"/>
      <c r="AY326" s="364"/>
      <c r="AZ326" s="45"/>
      <c r="BA326" s="46"/>
      <c r="BB326" s="45"/>
      <c r="BC326" s="46"/>
      <c r="BD326" s="45"/>
      <c r="BE326" s="46"/>
      <c r="BF326" s="45"/>
      <c r="BG326" s="46"/>
      <c r="BH326" s="45"/>
      <c r="BI326" s="43"/>
      <c r="BJ326" s="44"/>
      <c r="BK326" s="43"/>
      <c r="BL326" s="44"/>
      <c r="BM326" s="43"/>
      <c r="BN326" s="44"/>
      <c r="BO326" s="43"/>
      <c r="BP326" s="44"/>
      <c r="BQ326" s="43"/>
      <c r="BR326" s="359"/>
      <c r="BS326" s="359"/>
      <c r="BT326" s="359"/>
      <c r="BU326" s="359"/>
      <c r="BV326" s="359"/>
      <c r="BW326" s="359"/>
      <c r="BX326" s="359"/>
      <c r="BY326" s="359"/>
      <c r="BZ326" s="359"/>
      <c r="CA326" s="359"/>
      <c r="CB326" s="359"/>
      <c r="CC326" s="359"/>
      <c r="CD326" s="359"/>
      <c r="CE326" s="359"/>
    </row>
    <row r="327" spans="1:83" ht="35.1" customHeight="1" x14ac:dyDescent="0.25">
      <c r="A327" s="27">
        <f t="shared" si="15"/>
        <v>316</v>
      </c>
      <c r="B327" s="375"/>
      <c r="C327" s="375"/>
      <c r="D327" s="376"/>
      <c r="E327" s="376"/>
      <c r="F327" s="376"/>
      <c r="G327" s="376"/>
      <c r="H327" s="376"/>
      <c r="I327" s="360"/>
      <c r="J327" s="360"/>
      <c r="K327" s="360"/>
      <c r="L327" s="360"/>
      <c r="M327" s="360"/>
      <c r="N327" s="360"/>
      <c r="O327" s="360"/>
      <c r="P327" s="360"/>
      <c r="Q327" s="377"/>
      <c r="R327" s="377"/>
      <c r="S327" s="377"/>
      <c r="T327" s="377"/>
      <c r="U327" s="377"/>
      <c r="V327" s="377"/>
      <c r="W327" s="377"/>
      <c r="X327" s="377"/>
      <c r="Y327" s="377"/>
      <c r="Z327" s="377"/>
      <c r="AA327" s="360"/>
      <c r="AB327" s="360"/>
      <c r="AC327" s="360"/>
      <c r="AD327" s="360"/>
      <c r="AE327" s="377"/>
      <c r="AF327" s="377"/>
      <c r="AG327" s="377"/>
      <c r="AH327" s="377"/>
      <c r="AI327" s="360"/>
      <c r="AJ327" s="360"/>
      <c r="AK327" s="360"/>
      <c r="AL327" s="360"/>
      <c r="AM327" s="360"/>
      <c r="AN327" s="360"/>
      <c r="AO327" s="361"/>
      <c r="AP327" s="361"/>
      <c r="AQ327" s="361"/>
      <c r="AR327" s="362"/>
      <c r="AS327" s="362"/>
      <c r="AT327" s="362"/>
      <c r="AU327" s="363"/>
      <c r="AV327" s="363"/>
      <c r="AW327" s="363"/>
      <c r="AX327" s="364"/>
      <c r="AY327" s="364"/>
      <c r="AZ327" s="45"/>
      <c r="BA327" s="46"/>
      <c r="BB327" s="45"/>
      <c r="BC327" s="46"/>
      <c r="BD327" s="45"/>
      <c r="BE327" s="46"/>
      <c r="BF327" s="45"/>
      <c r="BG327" s="46"/>
      <c r="BH327" s="45"/>
      <c r="BI327" s="43"/>
      <c r="BJ327" s="44"/>
      <c r="BK327" s="43"/>
      <c r="BL327" s="44"/>
      <c r="BM327" s="43"/>
      <c r="BN327" s="44"/>
      <c r="BO327" s="43"/>
      <c r="BP327" s="44"/>
      <c r="BQ327" s="43"/>
      <c r="BR327" s="359"/>
      <c r="BS327" s="359"/>
      <c r="BT327" s="359"/>
      <c r="BU327" s="359"/>
      <c r="BV327" s="359"/>
      <c r="BW327" s="359"/>
      <c r="BX327" s="359"/>
      <c r="BY327" s="359"/>
      <c r="BZ327" s="359"/>
      <c r="CA327" s="359"/>
      <c r="CB327" s="359"/>
      <c r="CC327" s="359"/>
      <c r="CD327" s="359"/>
      <c r="CE327" s="359"/>
    </row>
    <row r="328" spans="1:83" ht="35.1" customHeight="1" x14ac:dyDescent="0.25">
      <c r="A328" s="27">
        <f t="shared" si="15"/>
        <v>317</v>
      </c>
      <c r="B328" s="375"/>
      <c r="C328" s="375"/>
      <c r="D328" s="376"/>
      <c r="E328" s="376"/>
      <c r="F328" s="376"/>
      <c r="G328" s="376"/>
      <c r="H328" s="376"/>
      <c r="I328" s="360"/>
      <c r="J328" s="360"/>
      <c r="K328" s="360"/>
      <c r="L328" s="360"/>
      <c r="M328" s="360"/>
      <c r="N328" s="360"/>
      <c r="O328" s="360"/>
      <c r="P328" s="360"/>
      <c r="Q328" s="377"/>
      <c r="R328" s="377"/>
      <c r="S328" s="377"/>
      <c r="T328" s="377"/>
      <c r="U328" s="377"/>
      <c r="V328" s="377"/>
      <c r="W328" s="377"/>
      <c r="X328" s="377"/>
      <c r="Y328" s="377"/>
      <c r="Z328" s="377"/>
      <c r="AA328" s="360"/>
      <c r="AB328" s="360"/>
      <c r="AC328" s="360"/>
      <c r="AD328" s="360"/>
      <c r="AE328" s="377"/>
      <c r="AF328" s="377"/>
      <c r="AG328" s="377"/>
      <c r="AH328" s="377"/>
      <c r="AI328" s="360"/>
      <c r="AJ328" s="360"/>
      <c r="AK328" s="360"/>
      <c r="AL328" s="360"/>
      <c r="AM328" s="360"/>
      <c r="AN328" s="360"/>
      <c r="AO328" s="361"/>
      <c r="AP328" s="361"/>
      <c r="AQ328" s="361"/>
      <c r="AR328" s="362"/>
      <c r="AS328" s="362"/>
      <c r="AT328" s="362"/>
      <c r="AU328" s="363"/>
      <c r="AV328" s="363"/>
      <c r="AW328" s="363"/>
      <c r="AX328" s="364"/>
      <c r="AY328" s="364"/>
      <c r="AZ328" s="45"/>
      <c r="BA328" s="46"/>
      <c r="BB328" s="45"/>
      <c r="BC328" s="46"/>
      <c r="BD328" s="45"/>
      <c r="BE328" s="46"/>
      <c r="BF328" s="45"/>
      <c r="BG328" s="46"/>
      <c r="BH328" s="45"/>
      <c r="BI328" s="43"/>
      <c r="BJ328" s="44"/>
      <c r="BK328" s="43"/>
      <c r="BL328" s="44"/>
      <c r="BM328" s="43"/>
      <c r="BN328" s="44"/>
      <c r="BO328" s="43"/>
      <c r="BP328" s="44"/>
      <c r="BQ328" s="43"/>
      <c r="BR328" s="359"/>
      <c r="BS328" s="359"/>
      <c r="BT328" s="359"/>
      <c r="BU328" s="359"/>
      <c r="BV328" s="359"/>
      <c r="BW328" s="359"/>
      <c r="BX328" s="359"/>
      <c r="BY328" s="359"/>
      <c r="BZ328" s="359"/>
      <c r="CA328" s="359"/>
      <c r="CB328" s="359"/>
      <c r="CC328" s="359"/>
      <c r="CD328" s="359"/>
      <c r="CE328" s="359"/>
    </row>
    <row r="329" spans="1:83" ht="35.1" customHeight="1" x14ac:dyDescent="0.25">
      <c r="A329" s="27">
        <f t="shared" si="15"/>
        <v>318</v>
      </c>
      <c r="B329" s="375"/>
      <c r="C329" s="375"/>
      <c r="D329" s="376"/>
      <c r="E329" s="376"/>
      <c r="F329" s="376"/>
      <c r="G329" s="376"/>
      <c r="H329" s="376"/>
      <c r="I329" s="360"/>
      <c r="J329" s="360"/>
      <c r="K329" s="360"/>
      <c r="L329" s="360"/>
      <c r="M329" s="360"/>
      <c r="N329" s="360"/>
      <c r="O329" s="360"/>
      <c r="P329" s="360"/>
      <c r="Q329" s="377"/>
      <c r="R329" s="377"/>
      <c r="S329" s="377"/>
      <c r="T329" s="377"/>
      <c r="U329" s="377"/>
      <c r="V329" s="377"/>
      <c r="W329" s="377"/>
      <c r="X329" s="377"/>
      <c r="Y329" s="377"/>
      <c r="Z329" s="377"/>
      <c r="AA329" s="360"/>
      <c r="AB329" s="360"/>
      <c r="AC329" s="360"/>
      <c r="AD329" s="360"/>
      <c r="AE329" s="377"/>
      <c r="AF329" s="377"/>
      <c r="AG329" s="377"/>
      <c r="AH329" s="377"/>
      <c r="AI329" s="360"/>
      <c r="AJ329" s="360"/>
      <c r="AK329" s="360"/>
      <c r="AL329" s="360"/>
      <c r="AM329" s="360"/>
      <c r="AN329" s="360"/>
      <c r="AO329" s="361"/>
      <c r="AP329" s="361"/>
      <c r="AQ329" s="361"/>
      <c r="AR329" s="362"/>
      <c r="AS329" s="362"/>
      <c r="AT329" s="362"/>
      <c r="AU329" s="363"/>
      <c r="AV329" s="363"/>
      <c r="AW329" s="363"/>
      <c r="AX329" s="364"/>
      <c r="AY329" s="364"/>
      <c r="AZ329" s="45"/>
      <c r="BA329" s="46"/>
      <c r="BB329" s="45"/>
      <c r="BC329" s="46"/>
      <c r="BD329" s="45"/>
      <c r="BE329" s="46"/>
      <c r="BF329" s="45"/>
      <c r="BG329" s="46"/>
      <c r="BH329" s="45"/>
      <c r="BI329" s="43"/>
      <c r="BJ329" s="44"/>
      <c r="BK329" s="43"/>
      <c r="BL329" s="44"/>
      <c r="BM329" s="43"/>
      <c r="BN329" s="44"/>
      <c r="BO329" s="43"/>
      <c r="BP329" s="44"/>
      <c r="BQ329" s="43"/>
      <c r="BR329" s="359"/>
      <c r="BS329" s="359"/>
      <c r="BT329" s="359"/>
      <c r="BU329" s="359"/>
      <c r="BV329" s="359"/>
      <c r="BW329" s="359"/>
      <c r="BX329" s="359"/>
      <c r="BY329" s="359"/>
      <c r="BZ329" s="359"/>
      <c r="CA329" s="359"/>
      <c r="CB329" s="359"/>
      <c r="CC329" s="359"/>
      <c r="CD329" s="359"/>
      <c r="CE329" s="359"/>
    </row>
    <row r="330" spans="1:83" ht="35.1" customHeight="1" x14ac:dyDescent="0.25">
      <c r="A330" s="27">
        <f t="shared" si="15"/>
        <v>319</v>
      </c>
      <c r="B330" s="375"/>
      <c r="C330" s="375"/>
      <c r="D330" s="376"/>
      <c r="E330" s="376"/>
      <c r="F330" s="376"/>
      <c r="G330" s="376"/>
      <c r="H330" s="376"/>
      <c r="I330" s="360"/>
      <c r="J330" s="360"/>
      <c r="K330" s="360"/>
      <c r="L330" s="360"/>
      <c r="M330" s="360"/>
      <c r="N330" s="360"/>
      <c r="O330" s="360"/>
      <c r="P330" s="360"/>
      <c r="Q330" s="377"/>
      <c r="R330" s="377"/>
      <c r="S330" s="377"/>
      <c r="T330" s="377"/>
      <c r="U330" s="377"/>
      <c r="V330" s="377"/>
      <c r="W330" s="377"/>
      <c r="X330" s="377"/>
      <c r="Y330" s="377"/>
      <c r="Z330" s="377"/>
      <c r="AA330" s="360"/>
      <c r="AB330" s="360"/>
      <c r="AC330" s="360"/>
      <c r="AD330" s="360"/>
      <c r="AE330" s="377"/>
      <c r="AF330" s="377"/>
      <c r="AG330" s="377"/>
      <c r="AH330" s="377"/>
      <c r="AI330" s="360"/>
      <c r="AJ330" s="360"/>
      <c r="AK330" s="360"/>
      <c r="AL330" s="360"/>
      <c r="AM330" s="360"/>
      <c r="AN330" s="360"/>
      <c r="AO330" s="361"/>
      <c r="AP330" s="361"/>
      <c r="AQ330" s="361"/>
      <c r="AR330" s="362"/>
      <c r="AS330" s="362"/>
      <c r="AT330" s="362"/>
      <c r="AU330" s="363"/>
      <c r="AV330" s="363"/>
      <c r="AW330" s="363"/>
      <c r="AX330" s="364"/>
      <c r="AY330" s="364"/>
      <c r="AZ330" s="45"/>
      <c r="BA330" s="46"/>
      <c r="BB330" s="45"/>
      <c r="BC330" s="46"/>
      <c r="BD330" s="45"/>
      <c r="BE330" s="46"/>
      <c r="BF330" s="45"/>
      <c r="BG330" s="46"/>
      <c r="BH330" s="45"/>
      <c r="BI330" s="43"/>
      <c r="BJ330" s="44"/>
      <c r="BK330" s="43"/>
      <c r="BL330" s="44"/>
      <c r="BM330" s="43"/>
      <c r="BN330" s="44"/>
      <c r="BO330" s="43"/>
      <c r="BP330" s="44"/>
      <c r="BQ330" s="43"/>
      <c r="BR330" s="359"/>
      <c r="BS330" s="359"/>
      <c r="BT330" s="359"/>
      <c r="BU330" s="359"/>
      <c r="BV330" s="359"/>
      <c r="BW330" s="359"/>
      <c r="BX330" s="359"/>
      <c r="BY330" s="359"/>
      <c r="BZ330" s="359"/>
      <c r="CA330" s="359"/>
      <c r="CB330" s="359"/>
      <c r="CC330" s="359"/>
      <c r="CD330" s="359"/>
      <c r="CE330" s="359"/>
    </row>
    <row r="331" spans="1:83" ht="35.1" customHeight="1" x14ac:dyDescent="0.25">
      <c r="A331" s="27">
        <f t="shared" si="15"/>
        <v>320</v>
      </c>
      <c r="B331" s="375"/>
      <c r="C331" s="375"/>
      <c r="D331" s="376"/>
      <c r="E331" s="376"/>
      <c r="F331" s="376"/>
      <c r="G331" s="376"/>
      <c r="H331" s="376"/>
      <c r="I331" s="360"/>
      <c r="J331" s="360"/>
      <c r="K331" s="360"/>
      <c r="L331" s="360"/>
      <c r="M331" s="360"/>
      <c r="N331" s="360"/>
      <c r="O331" s="360"/>
      <c r="P331" s="360"/>
      <c r="Q331" s="377"/>
      <c r="R331" s="377"/>
      <c r="S331" s="377"/>
      <c r="T331" s="377"/>
      <c r="U331" s="377"/>
      <c r="V331" s="377"/>
      <c r="W331" s="377"/>
      <c r="X331" s="377"/>
      <c r="Y331" s="377"/>
      <c r="Z331" s="377"/>
      <c r="AA331" s="360"/>
      <c r="AB331" s="360"/>
      <c r="AC331" s="360"/>
      <c r="AD331" s="360"/>
      <c r="AE331" s="377"/>
      <c r="AF331" s="377"/>
      <c r="AG331" s="377"/>
      <c r="AH331" s="377"/>
      <c r="AI331" s="360"/>
      <c r="AJ331" s="360"/>
      <c r="AK331" s="360"/>
      <c r="AL331" s="360"/>
      <c r="AM331" s="360"/>
      <c r="AN331" s="360"/>
      <c r="AO331" s="361"/>
      <c r="AP331" s="361"/>
      <c r="AQ331" s="361"/>
      <c r="AR331" s="362"/>
      <c r="AS331" s="362"/>
      <c r="AT331" s="362"/>
      <c r="AU331" s="363"/>
      <c r="AV331" s="363"/>
      <c r="AW331" s="363"/>
      <c r="AX331" s="364"/>
      <c r="AY331" s="364"/>
      <c r="AZ331" s="45"/>
      <c r="BA331" s="46"/>
      <c r="BB331" s="45"/>
      <c r="BC331" s="46"/>
      <c r="BD331" s="45"/>
      <c r="BE331" s="46"/>
      <c r="BF331" s="45"/>
      <c r="BG331" s="46"/>
      <c r="BH331" s="45"/>
      <c r="BI331" s="43"/>
      <c r="BJ331" s="44"/>
      <c r="BK331" s="43"/>
      <c r="BL331" s="44"/>
      <c r="BM331" s="43"/>
      <c r="BN331" s="44"/>
      <c r="BO331" s="43"/>
      <c r="BP331" s="44"/>
      <c r="BQ331" s="43"/>
      <c r="BR331" s="359"/>
      <c r="BS331" s="359"/>
      <c r="BT331" s="359"/>
      <c r="BU331" s="359"/>
      <c r="BV331" s="359"/>
      <c r="BW331" s="359"/>
      <c r="BX331" s="359"/>
      <c r="BY331" s="359"/>
      <c r="BZ331" s="359"/>
      <c r="CA331" s="359"/>
      <c r="CB331" s="359"/>
      <c r="CC331" s="359"/>
      <c r="CD331" s="359"/>
      <c r="CE331" s="359"/>
    </row>
    <row r="332" spans="1:83" ht="35.1" customHeight="1" x14ac:dyDescent="0.25">
      <c r="A332" s="27">
        <f>ROW(A321)</f>
        <v>321</v>
      </c>
      <c r="B332" s="375"/>
      <c r="C332" s="375"/>
      <c r="D332" s="376"/>
      <c r="E332" s="376"/>
      <c r="F332" s="376"/>
      <c r="G332" s="376"/>
      <c r="H332" s="376"/>
      <c r="I332" s="360"/>
      <c r="J332" s="360"/>
      <c r="K332" s="360"/>
      <c r="L332" s="360"/>
      <c r="M332" s="360"/>
      <c r="N332" s="360"/>
      <c r="O332" s="360"/>
      <c r="P332" s="360"/>
      <c r="Q332" s="377"/>
      <c r="R332" s="377"/>
      <c r="S332" s="377"/>
      <c r="T332" s="377"/>
      <c r="U332" s="377"/>
      <c r="V332" s="377"/>
      <c r="W332" s="377"/>
      <c r="X332" s="377"/>
      <c r="Y332" s="377"/>
      <c r="Z332" s="377"/>
      <c r="AA332" s="360"/>
      <c r="AB332" s="360"/>
      <c r="AC332" s="360"/>
      <c r="AD332" s="360"/>
      <c r="AE332" s="377"/>
      <c r="AF332" s="377"/>
      <c r="AG332" s="377"/>
      <c r="AH332" s="377"/>
      <c r="AI332" s="360"/>
      <c r="AJ332" s="360"/>
      <c r="AK332" s="360"/>
      <c r="AL332" s="360"/>
      <c r="AM332" s="360"/>
      <c r="AN332" s="360"/>
      <c r="AO332" s="361"/>
      <c r="AP332" s="361"/>
      <c r="AQ332" s="361"/>
      <c r="AR332" s="362"/>
      <c r="AS332" s="362"/>
      <c r="AT332" s="362"/>
      <c r="AU332" s="363"/>
      <c r="AV332" s="363"/>
      <c r="AW332" s="363"/>
      <c r="AX332" s="364"/>
      <c r="AY332" s="364"/>
      <c r="AZ332" s="45"/>
      <c r="BA332" s="46"/>
      <c r="BB332" s="45"/>
      <c r="BC332" s="46"/>
      <c r="BD332" s="45"/>
      <c r="BE332" s="46"/>
      <c r="BF332" s="45"/>
      <c r="BG332" s="46"/>
      <c r="BH332" s="45"/>
      <c r="BI332" s="43"/>
      <c r="BJ332" s="44"/>
      <c r="BK332" s="43"/>
      <c r="BL332" s="44"/>
      <c r="BM332" s="43"/>
      <c r="BN332" s="44"/>
      <c r="BO332" s="43"/>
      <c r="BP332" s="44"/>
      <c r="BQ332" s="43"/>
      <c r="BR332" s="359"/>
      <c r="BS332" s="359"/>
      <c r="BT332" s="359"/>
      <c r="BU332" s="359"/>
      <c r="BV332" s="359"/>
      <c r="BW332" s="359"/>
      <c r="BX332" s="359"/>
      <c r="BY332" s="359"/>
      <c r="BZ332" s="359"/>
      <c r="CA332" s="359"/>
      <c r="CB332" s="359"/>
      <c r="CC332" s="359"/>
      <c r="CD332" s="359"/>
      <c r="CE332" s="359"/>
    </row>
    <row r="333" spans="1:83" ht="35.1" customHeight="1" x14ac:dyDescent="0.25">
      <c r="A333" s="27">
        <f t="shared" si="15"/>
        <v>322</v>
      </c>
      <c r="B333" s="375"/>
      <c r="C333" s="375"/>
      <c r="D333" s="376"/>
      <c r="E333" s="376"/>
      <c r="F333" s="376"/>
      <c r="G333" s="376"/>
      <c r="H333" s="376"/>
      <c r="I333" s="360"/>
      <c r="J333" s="360"/>
      <c r="K333" s="360"/>
      <c r="L333" s="360"/>
      <c r="M333" s="360"/>
      <c r="N333" s="360"/>
      <c r="O333" s="360"/>
      <c r="P333" s="360"/>
      <c r="Q333" s="377"/>
      <c r="R333" s="377"/>
      <c r="S333" s="377"/>
      <c r="T333" s="377"/>
      <c r="U333" s="377"/>
      <c r="V333" s="377"/>
      <c r="W333" s="377"/>
      <c r="X333" s="377"/>
      <c r="Y333" s="377"/>
      <c r="Z333" s="377"/>
      <c r="AA333" s="360"/>
      <c r="AB333" s="360"/>
      <c r="AC333" s="360"/>
      <c r="AD333" s="360"/>
      <c r="AE333" s="377"/>
      <c r="AF333" s="377"/>
      <c r="AG333" s="377"/>
      <c r="AH333" s="377"/>
      <c r="AI333" s="360"/>
      <c r="AJ333" s="360"/>
      <c r="AK333" s="360"/>
      <c r="AL333" s="360"/>
      <c r="AM333" s="360"/>
      <c r="AN333" s="360"/>
      <c r="AO333" s="361"/>
      <c r="AP333" s="361"/>
      <c r="AQ333" s="361"/>
      <c r="AR333" s="362"/>
      <c r="AS333" s="362"/>
      <c r="AT333" s="362"/>
      <c r="AU333" s="363"/>
      <c r="AV333" s="363"/>
      <c r="AW333" s="363"/>
      <c r="AX333" s="364"/>
      <c r="AY333" s="364"/>
      <c r="AZ333" s="45"/>
      <c r="BA333" s="46"/>
      <c r="BB333" s="45"/>
      <c r="BC333" s="46"/>
      <c r="BD333" s="45"/>
      <c r="BE333" s="46"/>
      <c r="BF333" s="45"/>
      <c r="BG333" s="46"/>
      <c r="BH333" s="45"/>
      <c r="BI333" s="43"/>
      <c r="BJ333" s="44"/>
      <c r="BK333" s="43"/>
      <c r="BL333" s="44"/>
      <c r="BM333" s="43"/>
      <c r="BN333" s="44"/>
      <c r="BO333" s="43"/>
      <c r="BP333" s="44"/>
      <c r="BQ333" s="43"/>
      <c r="BR333" s="359"/>
      <c r="BS333" s="359"/>
      <c r="BT333" s="359"/>
      <c r="BU333" s="359"/>
      <c r="BV333" s="359"/>
      <c r="BW333" s="359"/>
      <c r="BX333" s="359"/>
      <c r="BY333" s="359"/>
      <c r="BZ333" s="359"/>
      <c r="CA333" s="359"/>
      <c r="CB333" s="359"/>
      <c r="CC333" s="359"/>
      <c r="CD333" s="359"/>
      <c r="CE333" s="359"/>
    </row>
    <row r="334" spans="1:83" ht="35.1" customHeight="1" x14ac:dyDescent="0.25">
      <c r="A334" s="27">
        <f t="shared" si="15"/>
        <v>323</v>
      </c>
      <c r="B334" s="375"/>
      <c r="C334" s="375"/>
      <c r="D334" s="376"/>
      <c r="E334" s="376"/>
      <c r="F334" s="376"/>
      <c r="G334" s="376"/>
      <c r="H334" s="376"/>
      <c r="I334" s="360"/>
      <c r="J334" s="360"/>
      <c r="K334" s="360"/>
      <c r="L334" s="360"/>
      <c r="M334" s="360"/>
      <c r="N334" s="360"/>
      <c r="O334" s="360"/>
      <c r="P334" s="360"/>
      <c r="Q334" s="377"/>
      <c r="R334" s="377"/>
      <c r="S334" s="377"/>
      <c r="T334" s="377"/>
      <c r="U334" s="377"/>
      <c r="V334" s="377"/>
      <c r="W334" s="377"/>
      <c r="X334" s="377"/>
      <c r="Y334" s="377"/>
      <c r="Z334" s="377"/>
      <c r="AA334" s="360"/>
      <c r="AB334" s="360"/>
      <c r="AC334" s="360"/>
      <c r="AD334" s="360"/>
      <c r="AE334" s="377"/>
      <c r="AF334" s="377"/>
      <c r="AG334" s="377"/>
      <c r="AH334" s="377"/>
      <c r="AI334" s="360"/>
      <c r="AJ334" s="360"/>
      <c r="AK334" s="360"/>
      <c r="AL334" s="360"/>
      <c r="AM334" s="360"/>
      <c r="AN334" s="360"/>
      <c r="AO334" s="361"/>
      <c r="AP334" s="361"/>
      <c r="AQ334" s="361"/>
      <c r="AR334" s="362"/>
      <c r="AS334" s="362"/>
      <c r="AT334" s="362"/>
      <c r="AU334" s="363"/>
      <c r="AV334" s="363"/>
      <c r="AW334" s="363"/>
      <c r="AX334" s="364"/>
      <c r="AY334" s="364"/>
      <c r="AZ334" s="45"/>
      <c r="BA334" s="46"/>
      <c r="BB334" s="45"/>
      <c r="BC334" s="46"/>
      <c r="BD334" s="45"/>
      <c r="BE334" s="46"/>
      <c r="BF334" s="45"/>
      <c r="BG334" s="46"/>
      <c r="BH334" s="45"/>
      <c r="BI334" s="43"/>
      <c r="BJ334" s="44"/>
      <c r="BK334" s="43"/>
      <c r="BL334" s="44"/>
      <c r="BM334" s="43"/>
      <c r="BN334" s="44"/>
      <c r="BO334" s="43"/>
      <c r="BP334" s="44"/>
      <c r="BQ334" s="43"/>
      <c r="BR334" s="359"/>
      <c r="BS334" s="359"/>
      <c r="BT334" s="359"/>
      <c r="BU334" s="359"/>
      <c r="BV334" s="359"/>
      <c r="BW334" s="359"/>
      <c r="BX334" s="359"/>
      <c r="BY334" s="359"/>
      <c r="BZ334" s="359"/>
      <c r="CA334" s="359"/>
      <c r="CB334" s="359"/>
      <c r="CC334" s="359"/>
      <c r="CD334" s="359"/>
      <c r="CE334" s="359"/>
    </row>
    <row r="335" spans="1:83" ht="35.1" customHeight="1" x14ac:dyDescent="0.25">
      <c r="A335" s="27">
        <f t="shared" si="15"/>
        <v>324</v>
      </c>
      <c r="B335" s="375"/>
      <c r="C335" s="375"/>
      <c r="D335" s="376"/>
      <c r="E335" s="376"/>
      <c r="F335" s="376"/>
      <c r="G335" s="376"/>
      <c r="H335" s="376"/>
      <c r="I335" s="360"/>
      <c r="J335" s="360"/>
      <c r="K335" s="360"/>
      <c r="L335" s="360"/>
      <c r="M335" s="360"/>
      <c r="N335" s="360"/>
      <c r="O335" s="360"/>
      <c r="P335" s="360"/>
      <c r="Q335" s="377"/>
      <c r="R335" s="377"/>
      <c r="S335" s="377"/>
      <c r="T335" s="377"/>
      <c r="U335" s="377"/>
      <c r="V335" s="377"/>
      <c r="W335" s="377"/>
      <c r="X335" s="377"/>
      <c r="Y335" s="377"/>
      <c r="Z335" s="377"/>
      <c r="AA335" s="360"/>
      <c r="AB335" s="360"/>
      <c r="AC335" s="360"/>
      <c r="AD335" s="360"/>
      <c r="AE335" s="377"/>
      <c r="AF335" s="377"/>
      <c r="AG335" s="377"/>
      <c r="AH335" s="377"/>
      <c r="AI335" s="360"/>
      <c r="AJ335" s="360"/>
      <c r="AK335" s="360"/>
      <c r="AL335" s="360"/>
      <c r="AM335" s="360"/>
      <c r="AN335" s="360"/>
      <c r="AO335" s="361"/>
      <c r="AP335" s="361"/>
      <c r="AQ335" s="361"/>
      <c r="AR335" s="362"/>
      <c r="AS335" s="362"/>
      <c r="AT335" s="362"/>
      <c r="AU335" s="363"/>
      <c r="AV335" s="363"/>
      <c r="AW335" s="363"/>
      <c r="AX335" s="364"/>
      <c r="AY335" s="364"/>
      <c r="AZ335" s="45"/>
      <c r="BA335" s="46"/>
      <c r="BB335" s="45"/>
      <c r="BC335" s="46"/>
      <c r="BD335" s="45"/>
      <c r="BE335" s="46"/>
      <c r="BF335" s="45"/>
      <c r="BG335" s="46"/>
      <c r="BH335" s="45"/>
      <c r="BI335" s="43"/>
      <c r="BJ335" s="44"/>
      <c r="BK335" s="43"/>
      <c r="BL335" s="44"/>
      <c r="BM335" s="43"/>
      <c r="BN335" s="44"/>
      <c r="BO335" s="43"/>
      <c r="BP335" s="44"/>
      <c r="BQ335" s="43"/>
      <c r="BR335" s="359"/>
      <c r="BS335" s="359"/>
      <c r="BT335" s="359"/>
      <c r="BU335" s="359"/>
      <c r="BV335" s="359"/>
      <c r="BW335" s="359"/>
      <c r="BX335" s="359"/>
      <c r="BY335" s="359"/>
      <c r="BZ335" s="359"/>
      <c r="CA335" s="359"/>
      <c r="CB335" s="359"/>
      <c r="CC335" s="359"/>
      <c r="CD335" s="359"/>
      <c r="CE335" s="359"/>
    </row>
    <row r="336" spans="1:83" ht="35.1" customHeight="1" x14ac:dyDescent="0.25">
      <c r="A336" s="27">
        <f t="shared" si="15"/>
        <v>325</v>
      </c>
      <c r="B336" s="375"/>
      <c r="C336" s="375"/>
      <c r="D336" s="376"/>
      <c r="E336" s="376"/>
      <c r="F336" s="376"/>
      <c r="G336" s="376"/>
      <c r="H336" s="376"/>
      <c r="I336" s="360"/>
      <c r="J336" s="360"/>
      <c r="K336" s="360"/>
      <c r="L336" s="360"/>
      <c r="M336" s="360"/>
      <c r="N336" s="360"/>
      <c r="O336" s="360"/>
      <c r="P336" s="360"/>
      <c r="Q336" s="377"/>
      <c r="R336" s="377"/>
      <c r="S336" s="377"/>
      <c r="T336" s="377"/>
      <c r="U336" s="377"/>
      <c r="V336" s="377"/>
      <c r="W336" s="377"/>
      <c r="X336" s="377"/>
      <c r="Y336" s="377"/>
      <c r="Z336" s="377"/>
      <c r="AA336" s="360"/>
      <c r="AB336" s="360"/>
      <c r="AC336" s="360"/>
      <c r="AD336" s="360"/>
      <c r="AE336" s="377"/>
      <c r="AF336" s="377"/>
      <c r="AG336" s="377"/>
      <c r="AH336" s="377"/>
      <c r="AI336" s="360"/>
      <c r="AJ336" s="360"/>
      <c r="AK336" s="360"/>
      <c r="AL336" s="360"/>
      <c r="AM336" s="360"/>
      <c r="AN336" s="360"/>
      <c r="AO336" s="361"/>
      <c r="AP336" s="361"/>
      <c r="AQ336" s="361"/>
      <c r="AR336" s="362"/>
      <c r="AS336" s="362"/>
      <c r="AT336" s="362"/>
      <c r="AU336" s="363"/>
      <c r="AV336" s="363"/>
      <c r="AW336" s="363"/>
      <c r="AX336" s="364"/>
      <c r="AY336" s="364"/>
      <c r="AZ336" s="45"/>
      <c r="BA336" s="46"/>
      <c r="BB336" s="45"/>
      <c r="BC336" s="46"/>
      <c r="BD336" s="45"/>
      <c r="BE336" s="46"/>
      <c r="BF336" s="45"/>
      <c r="BG336" s="46"/>
      <c r="BH336" s="45"/>
      <c r="BI336" s="43"/>
      <c r="BJ336" s="44"/>
      <c r="BK336" s="43"/>
      <c r="BL336" s="44"/>
      <c r="BM336" s="43"/>
      <c r="BN336" s="44"/>
      <c r="BO336" s="43"/>
      <c r="BP336" s="44"/>
      <c r="BQ336" s="43"/>
      <c r="BR336" s="359"/>
      <c r="BS336" s="359"/>
      <c r="BT336" s="359"/>
      <c r="BU336" s="359"/>
      <c r="BV336" s="359"/>
      <c r="BW336" s="359"/>
      <c r="BX336" s="359"/>
      <c r="BY336" s="359"/>
      <c r="BZ336" s="359"/>
      <c r="CA336" s="359"/>
      <c r="CB336" s="359"/>
      <c r="CC336" s="359"/>
      <c r="CD336" s="359"/>
      <c r="CE336" s="359"/>
    </row>
    <row r="337" spans="1:83" ht="35.1" customHeight="1" x14ac:dyDescent="0.25">
      <c r="A337" s="27">
        <f t="shared" si="15"/>
        <v>326</v>
      </c>
      <c r="B337" s="375"/>
      <c r="C337" s="375"/>
      <c r="D337" s="376"/>
      <c r="E337" s="376"/>
      <c r="F337" s="376"/>
      <c r="G337" s="376"/>
      <c r="H337" s="376"/>
      <c r="I337" s="360"/>
      <c r="J337" s="360"/>
      <c r="K337" s="360"/>
      <c r="L337" s="360"/>
      <c r="M337" s="360"/>
      <c r="N337" s="360"/>
      <c r="O337" s="360"/>
      <c r="P337" s="360"/>
      <c r="Q337" s="377"/>
      <c r="R337" s="377"/>
      <c r="S337" s="377"/>
      <c r="T337" s="377"/>
      <c r="U337" s="377"/>
      <c r="V337" s="377"/>
      <c r="W337" s="377"/>
      <c r="X337" s="377"/>
      <c r="Y337" s="377"/>
      <c r="Z337" s="377"/>
      <c r="AA337" s="360"/>
      <c r="AB337" s="360"/>
      <c r="AC337" s="360"/>
      <c r="AD337" s="360"/>
      <c r="AE337" s="377"/>
      <c r="AF337" s="377"/>
      <c r="AG337" s="377"/>
      <c r="AH337" s="377"/>
      <c r="AI337" s="360"/>
      <c r="AJ337" s="360"/>
      <c r="AK337" s="360"/>
      <c r="AL337" s="360"/>
      <c r="AM337" s="360"/>
      <c r="AN337" s="360"/>
      <c r="AO337" s="361"/>
      <c r="AP337" s="361"/>
      <c r="AQ337" s="361"/>
      <c r="AR337" s="362"/>
      <c r="AS337" s="362"/>
      <c r="AT337" s="362"/>
      <c r="AU337" s="363"/>
      <c r="AV337" s="363"/>
      <c r="AW337" s="363"/>
      <c r="AX337" s="364"/>
      <c r="AY337" s="364"/>
      <c r="AZ337" s="45"/>
      <c r="BA337" s="46"/>
      <c r="BB337" s="45"/>
      <c r="BC337" s="46"/>
      <c r="BD337" s="45"/>
      <c r="BE337" s="46"/>
      <c r="BF337" s="45"/>
      <c r="BG337" s="46"/>
      <c r="BH337" s="45"/>
      <c r="BI337" s="43"/>
      <c r="BJ337" s="44"/>
      <c r="BK337" s="43"/>
      <c r="BL337" s="44"/>
      <c r="BM337" s="43"/>
      <c r="BN337" s="44"/>
      <c r="BO337" s="43"/>
      <c r="BP337" s="44"/>
      <c r="BQ337" s="43"/>
      <c r="BR337" s="359"/>
      <c r="BS337" s="359"/>
      <c r="BT337" s="359"/>
      <c r="BU337" s="359"/>
      <c r="BV337" s="359"/>
      <c r="BW337" s="359"/>
      <c r="BX337" s="359"/>
      <c r="BY337" s="359"/>
      <c r="BZ337" s="359"/>
      <c r="CA337" s="359"/>
      <c r="CB337" s="359"/>
      <c r="CC337" s="359"/>
      <c r="CD337" s="359"/>
      <c r="CE337" s="359"/>
    </row>
    <row r="338" spans="1:83" ht="35.1" customHeight="1" x14ac:dyDescent="0.25">
      <c r="A338" s="27">
        <f t="shared" si="15"/>
        <v>327</v>
      </c>
      <c r="B338" s="375"/>
      <c r="C338" s="375"/>
      <c r="D338" s="376"/>
      <c r="E338" s="376"/>
      <c r="F338" s="376"/>
      <c r="G338" s="376"/>
      <c r="H338" s="376"/>
      <c r="I338" s="360"/>
      <c r="J338" s="360"/>
      <c r="K338" s="360"/>
      <c r="L338" s="360"/>
      <c r="M338" s="360"/>
      <c r="N338" s="360"/>
      <c r="O338" s="360"/>
      <c r="P338" s="360"/>
      <c r="Q338" s="377"/>
      <c r="R338" s="377"/>
      <c r="S338" s="377"/>
      <c r="T338" s="377"/>
      <c r="U338" s="377"/>
      <c r="V338" s="377"/>
      <c r="W338" s="377"/>
      <c r="X338" s="377"/>
      <c r="Y338" s="377"/>
      <c r="Z338" s="377"/>
      <c r="AA338" s="360"/>
      <c r="AB338" s="360"/>
      <c r="AC338" s="360"/>
      <c r="AD338" s="360"/>
      <c r="AE338" s="377"/>
      <c r="AF338" s="377"/>
      <c r="AG338" s="377"/>
      <c r="AH338" s="377"/>
      <c r="AI338" s="360"/>
      <c r="AJ338" s="360"/>
      <c r="AK338" s="360"/>
      <c r="AL338" s="360"/>
      <c r="AM338" s="360"/>
      <c r="AN338" s="360"/>
      <c r="AO338" s="361"/>
      <c r="AP338" s="361"/>
      <c r="AQ338" s="361"/>
      <c r="AR338" s="362"/>
      <c r="AS338" s="362"/>
      <c r="AT338" s="362"/>
      <c r="AU338" s="363"/>
      <c r="AV338" s="363"/>
      <c r="AW338" s="363"/>
      <c r="AX338" s="364"/>
      <c r="AY338" s="364"/>
      <c r="AZ338" s="45"/>
      <c r="BA338" s="46"/>
      <c r="BB338" s="45"/>
      <c r="BC338" s="46"/>
      <c r="BD338" s="45"/>
      <c r="BE338" s="46"/>
      <c r="BF338" s="45"/>
      <c r="BG338" s="46"/>
      <c r="BH338" s="45"/>
      <c r="BI338" s="43"/>
      <c r="BJ338" s="44"/>
      <c r="BK338" s="43"/>
      <c r="BL338" s="44"/>
      <c r="BM338" s="43"/>
      <c r="BN338" s="44"/>
      <c r="BO338" s="43"/>
      <c r="BP338" s="44"/>
      <c r="BQ338" s="43"/>
      <c r="BR338" s="359"/>
      <c r="BS338" s="359"/>
      <c r="BT338" s="359"/>
      <c r="BU338" s="359"/>
      <c r="BV338" s="359"/>
      <c r="BW338" s="359"/>
      <c r="BX338" s="359"/>
      <c r="BY338" s="359"/>
      <c r="BZ338" s="359"/>
      <c r="CA338" s="359"/>
      <c r="CB338" s="359"/>
      <c r="CC338" s="359"/>
      <c r="CD338" s="359"/>
      <c r="CE338" s="359"/>
    </row>
    <row r="339" spans="1:83" ht="35.1" customHeight="1" x14ac:dyDescent="0.25">
      <c r="A339" s="27">
        <f t="shared" si="15"/>
        <v>328</v>
      </c>
      <c r="B339" s="375"/>
      <c r="C339" s="375"/>
      <c r="D339" s="376"/>
      <c r="E339" s="376"/>
      <c r="F339" s="376"/>
      <c r="G339" s="376"/>
      <c r="H339" s="376"/>
      <c r="I339" s="360"/>
      <c r="J339" s="360"/>
      <c r="K339" s="360"/>
      <c r="L339" s="360"/>
      <c r="M339" s="360"/>
      <c r="N339" s="360"/>
      <c r="O339" s="360"/>
      <c r="P339" s="360"/>
      <c r="Q339" s="377"/>
      <c r="R339" s="377"/>
      <c r="S339" s="377"/>
      <c r="T339" s="377"/>
      <c r="U339" s="377"/>
      <c r="V339" s="377"/>
      <c r="W339" s="377"/>
      <c r="X339" s="377"/>
      <c r="Y339" s="377"/>
      <c r="Z339" s="377"/>
      <c r="AA339" s="360"/>
      <c r="AB339" s="360"/>
      <c r="AC339" s="360"/>
      <c r="AD339" s="360"/>
      <c r="AE339" s="377"/>
      <c r="AF339" s="377"/>
      <c r="AG339" s="377"/>
      <c r="AH339" s="377"/>
      <c r="AI339" s="360"/>
      <c r="AJ339" s="360"/>
      <c r="AK339" s="360"/>
      <c r="AL339" s="360"/>
      <c r="AM339" s="360"/>
      <c r="AN339" s="360"/>
      <c r="AO339" s="361"/>
      <c r="AP339" s="361"/>
      <c r="AQ339" s="361"/>
      <c r="AR339" s="362"/>
      <c r="AS339" s="362"/>
      <c r="AT339" s="362"/>
      <c r="AU339" s="363"/>
      <c r="AV339" s="363"/>
      <c r="AW339" s="363"/>
      <c r="AX339" s="364"/>
      <c r="AY339" s="364"/>
      <c r="AZ339" s="45"/>
      <c r="BA339" s="46"/>
      <c r="BB339" s="45"/>
      <c r="BC339" s="46"/>
      <c r="BD339" s="45"/>
      <c r="BE339" s="46"/>
      <c r="BF339" s="45"/>
      <c r="BG339" s="46"/>
      <c r="BH339" s="45"/>
      <c r="BI339" s="43"/>
      <c r="BJ339" s="44"/>
      <c r="BK339" s="43"/>
      <c r="BL339" s="44"/>
      <c r="BM339" s="43"/>
      <c r="BN339" s="44"/>
      <c r="BO339" s="43"/>
      <c r="BP339" s="44"/>
      <c r="BQ339" s="43"/>
      <c r="BR339" s="359"/>
      <c r="BS339" s="359"/>
      <c r="BT339" s="359"/>
      <c r="BU339" s="359"/>
      <c r="BV339" s="359"/>
      <c r="BW339" s="359"/>
      <c r="BX339" s="359"/>
      <c r="BY339" s="359"/>
      <c r="BZ339" s="359"/>
      <c r="CA339" s="359"/>
      <c r="CB339" s="359"/>
      <c r="CC339" s="359"/>
      <c r="CD339" s="359"/>
      <c r="CE339" s="359"/>
    </row>
    <row r="340" spans="1:83" ht="35.1" customHeight="1" x14ac:dyDescent="0.25">
      <c r="A340" s="27">
        <f t="shared" si="15"/>
        <v>329</v>
      </c>
      <c r="B340" s="375"/>
      <c r="C340" s="375"/>
      <c r="D340" s="376"/>
      <c r="E340" s="376"/>
      <c r="F340" s="376"/>
      <c r="G340" s="376"/>
      <c r="H340" s="376"/>
      <c r="I340" s="360"/>
      <c r="J340" s="360"/>
      <c r="K340" s="360"/>
      <c r="L340" s="360"/>
      <c r="M340" s="360"/>
      <c r="N340" s="360"/>
      <c r="O340" s="360"/>
      <c r="P340" s="360"/>
      <c r="Q340" s="377"/>
      <c r="R340" s="377"/>
      <c r="S340" s="377"/>
      <c r="T340" s="377"/>
      <c r="U340" s="377"/>
      <c r="V340" s="377"/>
      <c r="W340" s="377"/>
      <c r="X340" s="377"/>
      <c r="Y340" s="377"/>
      <c r="Z340" s="377"/>
      <c r="AA340" s="360"/>
      <c r="AB340" s="360"/>
      <c r="AC340" s="360"/>
      <c r="AD340" s="360"/>
      <c r="AE340" s="377"/>
      <c r="AF340" s="377"/>
      <c r="AG340" s="377"/>
      <c r="AH340" s="377"/>
      <c r="AI340" s="360"/>
      <c r="AJ340" s="360"/>
      <c r="AK340" s="360"/>
      <c r="AL340" s="360"/>
      <c r="AM340" s="360"/>
      <c r="AN340" s="360"/>
      <c r="AO340" s="361"/>
      <c r="AP340" s="361"/>
      <c r="AQ340" s="361"/>
      <c r="AR340" s="362"/>
      <c r="AS340" s="362"/>
      <c r="AT340" s="362"/>
      <c r="AU340" s="363"/>
      <c r="AV340" s="363"/>
      <c r="AW340" s="363"/>
      <c r="AX340" s="364"/>
      <c r="AY340" s="364"/>
      <c r="AZ340" s="45"/>
      <c r="BA340" s="46"/>
      <c r="BB340" s="45"/>
      <c r="BC340" s="46"/>
      <c r="BD340" s="45"/>
      <c r="BE340" s="46"/>
      <c r="BF340" s="45"/>
      <c r="BG340" s="46"/>
      <c r="BH340" s="45"/>
      <c r="BI340" s="43"/>
      <c r="BJ340" s="44"/>
      <c r="BK340" s="43"/>
      <c r="BL340" s="44"/>
      <c r="BM340" s="43"/>
      <c r="BN340" s="44"/>
      <c r="BO340" s="43"/>
      <c r="BP340" s="44"/>
      <c r="BQ340" s="43"/>
      <c r="BR340" s="359"/>
      <c r="BS340" s="359"/>
      <c r="BT340" s="359"/>
      <c r="BU340" s="359"/>
      <c r="BV340" s="359"/>
      <c r="BW340" s="359"/>
      <c r="BX340" s="359"/>
      <c r="BY340" s="359"/>
      <c r="BZ340" s="359"/>
      <c r="CA340" s="359"/>
      <c r="CB340" s="359"/>
      <c r="CC340" s="359"/>
      <c r="CD340" s="359"/>
      <c r="CE340" s="359"/>
    </row>
    <row r="341" spans="1:83" ht="35.1" customHeight="1" x14ac:dyDescent="0.25">
      <c r="A341" s="27">
        <f t="shared" si="15"/>
        <v>330</v>
      </c>
      <c r="B341" s="375"/>
      <c r="C341" s="375"/>
      <c r="D341" s="376"/>
      <c r="E341" s="376"/>
      <c r="F341" s="376"/>
      <c r="G341" s="376"/>
      <c r="H341" s="376"/>
      <c r="I341" s="360"/>
      <c r="J341" s="360"/>
      <c r="K341" s="360"/>
      <c r="L341" s="360"/>
      <c r="M341" s="360"/>
      <c r="N341" s="360"/>
      <c r="O341" s="360"/>
      <c r="P341" s="360"/>
      <c r="Q341" s="377"/>
      <c r="R341" s="377"/>
      <c r="S341" s="377"/>
      <c r="T341" s="377"/>
      <c r="U341" s="377"/>
      <c r="V341" s="377"/>
      <c r="W341" s="377"/>
      <c r="X341" s="377"/>
      <c r="Y341" s="377"/>
      <c r="Z341" s="377"/>
      <c r="AA341" s="360"/>
      <c r="AB341" s="360"/>
      <c r="AC341" s="360"/>
      <c r="AD341" s="360"/>
      <c r="AE341" s="377"/>
      <c r="AF341" s="377"/>
      <c r="AG341" s="377"/>
      <c r="AH341" s="377"/>
      <c r="AI341" s="360"/>
      <c r="AJ341" s="360"/>
      <c r="AK341" s="360"/>
      <c r="AL341" s="360"/>
      <c r="AM341" s="360"/>
      <c r="AN341" s="360"/>
      <c r="AO341" s="361"/>
      <c r="AP341" s="361"/>
      <c r="AQ341" s="361"/>
      <c r="AR341" s="362"/>
      <c r="AS341" s="362"/>
      <c r="AT341" s="362"/>
      <c r="AU341" s="363"/>
      <c r="AV341" s="363"/>
      <c r="AW341" s="363"/>
      <c r="AX341" s="364"/>
      <c r="AY341" s="364"/>
      <c r="AZ341" s="45"/>
      <c r="BA341" s="46"/>
      <c r="BB341" s="45"/>
      <c r="BC341" s="46"/>
      <c r="BD341" s="45"/>
      <c r="BE341" s="46"/>
      <c r="BF341" s="45"/>
      <c r="BG341" s="46"/>
      <c r="BH341" s="45"/>
      <c r="BI341" s="43"/>
      <c r="BJ341" s="44"/>
      <c r="BK341" s="43"/>
      <c r="BL341" s="44"/>
      <c r="BM341" s="43"/>
      <c r="BN341" s="44"/>
      <c r="BO341" s="43"/>
      <c r="BP341" s="44"/>
      <c r="BQ341" s="43"/>
      <c r="BR341" s="359"/>
      <c r="BS341" s="359"/>
      <c r="BT341" s="359"/>
      <c r="BU341" s="359"/>
      <c r="BV341" s="359"/>
      <c r="BW341" s="359"/>
      <c r="BX341" s="359"/>
      <c r="BY341" s="359"/>
      <c r="BZ341" s="359"/>
      <c r="CA341" s="359"/>
      <c r="CB341" s="359"/>
      <c r="CC341" s="359"/>
      <c r="CD341" s="359"/>
      <c r="CE341" s="359"/>
    </row>
    <row r="342" spans="1:83" ht="35.1" customHeight="1" x14ac:dyDescent="0.25">
      <c r="A342" s="27">
        <f>ROW(A331)</f>
        <v>331</v>
      </c>
      <c r="B342" s="375"/>
      <c r="C342" s="375"/>
      <c r="D342" s="376"/>
      <c r="E342" s="376"/>
      <c r="F342" s="376"/>
      <c r="G342" s="376"/>
      <c r="H342" s="376"/>
      <c r="I342" s="360"/>
      <c r="J342" s="360"/>
      <c r="K342" s="360"/>
      <c r="L342" s="360"/>
      <c r="M342" s="360"/>
      <c r="N342" s="360"/>
      <c r="O342" s="360"/>
      <c r="P342" s="360"/>
      <c r="Q342" s="377"/>
      <c r="R342" s="377"/>
      <c r="S342" s="377"/>
      <c r="T342" s="377"/>
      <c r="U342" s="377"/>
      <c r="V342" s="377"/>
      <c r="W342" s="377"/>
      <c r="X342" s="377"/>
      <c r="Y342" s="377"/>
      <c r="Z342" s="377"/>
      <c r="AA342" s="360"/>
      <c r="AB342" s="360"/>
      <c r="AC342" s="360"/>
      <c r="AD342" s="360"/>
      <c r="AE342" s="377"/>
      <c r="AF342" s="377"/>
      <c r="AG342" s="377"/>
      <c r="AH342" s="377"/>
      <c r="AI342" s="360"/>
      <c r="AJ342" s="360"/>
      <c r="AK342" s="360"/>
      <c r="AL342" s="360"/>
      <c r="AM342" s="360"/>
      <c r="AN342" s="360"/>
      <c r="AO342" s="361"/>
      <c r="AP342" s="361"/>
      <c r="AQ342" s="361"/>
      <c r="AR342" s="362"/>
      <c r="AS342" s="362"/>
      <c r="AT342" s="362"/>
      <c r="AU342" s="363"/>
      <c r="AV342" s="363"/>
      <c r="AW342" s="363"/>
      <c r="AX342" s="364"/>
      <c r="AY342" s="364"/>
      <c r="AZ342" s="45"/>
      <c r="BA342" s="46"/>
      <c r="BB342" s="45"/>
      <c r="BC342" s="46"/>
      <c r="BD342" s="45"/>
      <c r="BE342" s="46"/>
      <c r="BF342" s="45"/>
      <c r="BG342" s="46"/>
      <c r="BH342" s="45"/>
      <c r="BI342" s="43"/>
      <c r="BJ342" s="44"/>
      <c r="BK342" s="43"/>
      <c r="BL342" s="44"/>
      <c r="BM342" s="43"/>
      <c r="BN342" s="44"/>
      <c r="BO342" s="43"/>
      <c r="BP342" s="44"/>
      <c r="BQ342" s="43"/>
      <c r="BR342" s="359"/>
      <c r="BS342" s="359"/>
      <c r="BT342" s="359"/>
      <c r="BU342" s="359"/>
      <c r="BV342" s="359"/>
      <c r="BW342" s="359"/>
      <c r="BX342" s="359"/>
      <c r="BY342" s="359"/>
      <c r="BZ342" s="359"/>
      <c r="CA342" s="359"/>
      <c r="CB342" s="359"/>
      <c r="CC342" s="359"/>
      <c r="CD342" s="359"/>
      <c r="CE342" s="359"/>
    </row>
    <row r="343" spans="1:83" ht="35.1" customHeight="1" x14ac:dyDescent="0.25">
      <c r="A343" s="27">
        <f t="shared" si="15"/>
        <v>332</v>
      </c>
      <c r="B343" s="375"/>
      <c r="C343" s="375"/>
      <c r="D343" s="376"/>
      <c r="E343" s="376"/>
      <c r="F343" s="376"/>
      <c r="G343" s="376"/>
      <c r="H343" s="376"/>
      <c r="I343" s="360"/>
      <c r="J343" s="360"/>
      <c r="K343" s="360"/>
      <c r="L343" s="360"/>
      <c r="M343" s="360"/>
      <c r="N343" s="360"/>
      <c r="O343" s="360"/>
      <c r="P343" s="360"/>
      <c r="Q343" s="377"/>
      <c r="R343" s="377"/>
      <c r="S343" s="377"/>
      <c r="T343" s="377"/>
      <c r="U343" s="377"/>
      <c r="V343" s="377"/>
      <c r="W343" s="377"/>
      <c r="X343" s="377"/>
      <c r="Y343" s="377"/>
      <c r="Z343" s="377"/>
      <c r="AA343" s="360"/>
      <c r="AB343" s="360"/>
      <c r="AC343" s="360"/>
      <c r="AD343" s="360"/>
      <c r="AE343" s="377"/>
      <c r="AF343" s="377"/>
      <c r="AG343" s="377"/>
      <c r="AH343" s="377"/>
      <c r="AI343" s="360"/>
      <c r="AJ343" s="360"/>
      <c r="AK343" s="360"/>
      <c r="AL343" s="360"/>
      <c r="AM343" s="360"/>
      <c r="AN343" s="360"/>
      <c r="AO343" s="361"/>
      <c r="AP343" s="361"/>
      <c r="AQ343" s="361"/>
      <c r="AR343" s="362"/>
      <c r="AS343" s="362"/>
      <c r="AT343" s="362"/>
      <c r="AU343" s="363"/>
      <c r="AV343" s="363"/>
      <c r="AW343" s="363"/>
      <c r="AX343" s="364"/>
      <c r="AY343" s="364"/>
      <c r="AZ343" s="45"/>
      <c r="BA343" s="46"/>
      <c r="BB343" s="45"/>
      <c r="BC343" s="46"/>
      <c r="BD343" s="45"/>
      <c r="BE343" s="46"/>
      <c r="BF343" s="45"/>
      <c r="BG343" s="46"/>
      <c r="BH343" s="45"/>
      <c r="BI343" s="43"/>
      <c r="BJ343" s="44"/>
      <c r="BK343" s="43"/>
      <c r="BL343" s="44"/>
      <c r="BM343" s="43"/>
      <c r="BN343" s="44"/>
      <c r="BO343" s="43"/>
      <c r="BP343" s="44"/>
      <c r="BQ343" s="43"/>
      <c r="BR343" s="359"/>
      <c r="BS343" s="359"/>
      <c r="BT343" s="359"/>
      <c r="BU343" s="359"/>
      <c r="BV343" s="359"/>
      <c r="BW343" s="359"/>
      <c r="BX343" s="359"/>
      <c r="BY343" s="359"/>
      <c r="BZ343" s="359"/>
      <c r="CA343" s="359"/>
      <c r="CB343" s="359"/>
      <c r="CC343" s="359"/>
      <c r="CD343" s="359"/>
      <c r="CE343" s="359"/>
    </row>
    <row r="344" spans="1:83" ht="35.1" customHeight="1" x14ac:dyDescent="0.25">
      <c r="A344" s="27">
        <f t="shared" si="15"/>
        <v>333</v>
      </c>
      <c r="B344" s="375"/>
      <c r="C344" s="375"/>
      <c r="D344" s="376"/>
      <c r="E344" s="376"/>
      <c r="F344" s="376"/>
      <c r="G344" s="376"/>
      <c r="H344" s="376"/>
      <c r="I344" s="360"/>
      <c r="J344" s="360"/>
      <c r="K344" s="360"/>
      <c r="L344" s="360"/>
      <c r="M344" s="360"/>
      <c r="N344" s="360"/>
      <c r="O344" s="360"/>
      <c r="P344" s="360"/>
      <c r="Q344" s="377"/>
      <c r="R344" s="377"/>
      <c r="S344" s="377"/>
      <c r="T344" s="377"/>
      <c r="U344" s="377"/>
      <c r="V344" s="377"/>
      <c r="W344" s="377"/>
      <c r="X344" s="377"/>
      <c r="Y344" s="377"/>
      <c r="Z344" s="377"/>
      <c r="AA344" s="360"/>
      <c r="AB344" s="360"/>
      <c r="AC344" s="360"/>
      <c r="AD344" s="360"/>
      <c r="AE344" s="377"/>
      <c r="AF344" s="377"/>
      <c r="AG344" s="377"/>
      <c r="AH344" s="377"/>
      <c r="AI344" s="360"/>
      <c r="AJ344" s="360"/>
      <c r="AK344" s="360"/>
      <c r="AL344" s="360"/>
      <c r="AM344" s="360"/>
      <c r="AN344" s="360"/>
      <c r="AO344" s="361"/>
      <c r="AP344" s="361"/>
      <c r="AQ344" s="361"/>
      <c r="AR344" s="362"/>
      <c r="AS344" s="362"/>
      <c r="AT344" s="362"/>
      <c r="AU344" s="363"/>
      <c r="AV344" s="363"/>
      <c r="AW344" s="363"/>
      <c r="AX344" s="364"/>
      <c r="AY344" s="364"/>
      <c r="AZ344" s="45"/>
      <c r="BA344" s="46"/>
      <c r="BB344" s="45"/>
      <c r="BC344" s="46"/>
      <c r="BD344" s="45"/>
      <c r="BE344" s="46"/>
      <c r="BF344" s="45"/>
      <c r="BG344" s="46"/>
      <c r="BH344" s="45"/>
      <c r="BI344" s="43"/>
      <c r="BJ344" s="44"/>
      <c r="BK344" s="43"/>
      <c r="BL344" s="44"/>
      <c r="BM344" s="43"/>
      <c r="BN344" s="44"/>
      <c r="BO344" s="43"/>
      <c r="BP344" s="44"/>
      <c r="BQ344" s="43"/>
      <c r="BR344" s="359"/>
      <c r="BS344" s="359"/>
      <c r="BT344" s="359"/>
      <c r="BU344" s="359"/>
      <c r="BV344" s="359"/>
      <c r="BW344" s="359"/>
      <c r="BX344" s="359"/>
      <c r="BY344" s="359"/>
      <c r="BZ344" s="359"/>
      <c r="CA344" s="359"/>
      <c r="CB344" s="359"/>
      <c r="CC344" s="359"/>
      <c r="CD344" s="359"/>
      <c r="CE344" s="359"/>
    </row>
    <row r="345" spans="1:83" ht="35.1" customHeight="1" x14ac:dyDescent="0.25">
      <c r="A345" s="27">
        <f t="shared" si="15"/>
        <v>334</v>
      </c>
      <c r="B345" s="375"/>
      <c r="C345" s="375"/>
      <c r="D345" s="376"/>
      <c r="E345" s="376"/>
      <c r="F345" s="376"/>
      <c r="G345" s="376"/>
      <c r="H345" s="376"/>
      <c r="I345" s="360"/>
      <c r="J345" s="360"/>
      <c r="K345" s="360"/>
      <c r="L345" s="360"/>
      <c r="M345" s="360"/>
      <c r="N345" s="360"/>
      <c r="O345" s="360"/>
      <c r="P345" s="360"/>
      <c r="Q345" s="377"/>
      <c r="R345" s="377"/>
      <c r="S345" s="377"/>
      <c r="T345" s="377"/>
      <c r="U345" s="377"/>
      <c r="V345" s="377"/>
      <c r="W345" s="377"/>
      <c r="X345" s="377"/>
      <c r="Y345" s="377"/>
      <c r="Z345" s="377"/>
      <c r="AA345" s="360"/>
      <c r="AB345" s="360"/>
      <c r="AC345" s="360"/>
      <c r="AD345" s="360"/>
      <c r="AE345" s="377"/>
      <c r="AF345" s="377"/>
      <c r="AG345" s="377"/>
      <c r="AH345" s="377"/>
      <c r="AI345" s="360"/>
      <c r="AJ345" s="360"/>
      <c r="AK345" s="360"/>
      <c r="AL345" s="360"/>
      <c r="AM345" s="360"/>
      <c r="AN345" s="360"/>
      <c r="AO345" s="361"/>
      <c r="AP345" s="361"/>
      <c r="AQ345" s="361"/>
      <c r="AR345" s="362"/>
      <c r="AS345" s="362"/>
      <c r="AT345" s="362"/>
      <c r="AU345" s="363"/>
      <c r="AV345" s="363"/>
      <c r="AW345" s="363"/>
      <c r="AX345" s="364"/>
      <c r="AY345" s="364"/>
      <c r="AZ345" s="45"/>
      <c r="BA345" s="46"/>
      <c r="BB345" s="45"/>
      <c r="BC345" s="46"/>
      <c r="BD345" s="45"/>
      <c r="BE345" s="46"/>
      <c r="BF345" s="45"/>
      <c r="BG345" s="46"/>
      <c r="BH345" s="45"/>
      <c r="BI345" s="43"/>
      <c r="BJ345" s="44"/>
      <c r="BK345" s="43"/>
      <c r="BL345" s="44"/>
      <c r="BM345" s="43"/>
      <c r="BN345" s="44"/>
      <c r="BO345" s="43"/>
      <c r="BP345" s="44"/>
      <c r="BQ345" s="43"/>
      <c r="BR345" s="359"/>
      <c r="BS345" s="359"/>
      <c r="BT345" s="359"/>
      <c r="BU345" s="359"/>
      <c r="BV345" s="359"/>
      <c r="BW345" s="359"/>
      <c r="BX345" s="359"/>
      <c r="BY345" s="359"/>
      <c r="BZ345" s="359"/>
      <c r="CA345" s="359"/>
      <c r="CB345" s="359"/>
      <c r="CC345" s="359"/>
      <c r="CD345" s="359"/>
      <c r="CE345" s="359"/>
    </row>
    <row r="346" spans="1:83" ht="35.1" customHeight="1" x14ac:dyDescent="0.25">
      <c r="A346" s="27">
        <f t="shared" si="15"/>
        <v>335</v>
      </c>
      <c r="B346" s="375"/>
      <c r="C346" s="375"/>
      <c r="D346" s="376"/>
      <c r="E346" s="376"/>
      <c r="F346" s="376"/>
      <c r="G346" s="376"/>
      <c r="H346" s="376"/>
      <c r="I346" s="360"/>
      <c r="J346" s="360"/>
      <c r="K346" s="360"/>
      <c r="L346" s="360"/>
      <c r="M346" s="360"/>
      <c r="N346" s="360"/>
      <c r="O346" s="360"/>
      <c r="P346" s="360"/>
      <c r="Q346" s="377"/>
      <c r="R346" s="377"/>
      <c r="S346" s="377"/>
      <c r="T346" s="377"/>
      <c r="U346" s="377"/>
      <c r="V346" s="377"/>
      <c r="W346" s="377"/>
      <c r="X346" s="377"/>
      <c r="Y346" s="377"/>
      <c r="Z346" s="377"/>
      <c r="AA346" s="360"/>
      <c r="AB346" s="360"/>
      <c r="AC346" s="360"/>
      <c r="AD346" s="360"/>
      <c r="AE346" s="377"/>
      <c r="AF346" s="377"/>
      <c r="AG346" s="377"/>
      <c r="AH346" s="377"/>
      <c r="AI346" s="360"/>
      <c r="AJ346" s="360"/>
      <c r="AK346" s="360"/>
      <c r="AL346" s="360"/>
      <c r="AM346" s="360"/>
      <c r="AN346" s="360"/>
      <c r="AO346" s="361"/>
      <c r="AP346" s="361"/>
      <c r="AQ346" s="361"/>
      <c r="AR346" s="362"/>
      <c r="AS346" s="362"/>
      <c r="AT346" s="362"/>
      <c r="AU346" s="363"/>
      <c r="AV346" s="363"/>
      <c r="AW346" s="363"/>
      <c r="AX346" s="364"/>
      <c r="AY346" s="364"/>
      <c r="AZ346" s="45"/>
      <c r="BA346" s="46"/>
      <c r="BB346" s="45"/>
      <c r="BC346" s="46"/>
      <c r="BD346" s="45"/>
      <c r="BE346" s="46"/>
      <c r="BF346" s="45"/>
      <c r="BG346" s="46"/>
      <c r="BH346" s="45"/>
      <c r="BI346" s="43"/>
      <c r="BJ346" s="44"/>
      <c r="BK346" s="43"/>
      <c r="BL346" s="44"/>
      <c r="BM346" s="43"/>
      <c r="BN346" s="44"/>
      <c r="BO346" s="43"/>
      <c r="BP346" s="44"/>
      <c r="BQ346" s="43"/>
      <c r="BR346" s="359"/>
      <c r="BS346" s="359"/>
      <c r="BT346" s="359"/>
      <c r="BU346" s="359"/>
      <c r="BV346" s="359"/>
      <c r="BW346" s="359"/>
      <c r="BX346" s="359"/>
      <c r="BY346" s="359"/>
      <c r="BZ346" s="359"/>
      <c r="CA346" s="359"/>
      <c r="CB346" s="359"/>
      <c r="CC346" s="359"/>
      <c r="CD346" s="359"/>
      <c r="CE346" s="359"/>
    </row>
    <row r="347" spans="1:83" ht="35.1" customHeight="1" x14ac:dyDescent="0.25">
      <c r="A347" s="27">
        <f t="shared" si="15"/>
        <v>336</v>
      </c>
      <c r="B347" s="375"/>
      <c r="C347" s="375"/>
      <c r="D347" s="376"/>
      <c r="E347" s="376"/>
      <c r="F347" s="376"/>
      <c r="G347" s="376"/>
      <c r="H347" s="376"/>
      <c r="I347" s="360"/>
      <c r="J347" s="360"/>
      <c r="K347" s="360"/>
      <c r="L347" s="360"/>
      <c r="M347" s="360"/>
      <c r="N347" s="360"/>
      <c r="O347" s="360"/>
      <c r="P347" s="360"/>
      <c r="Q347" s="377"/>
      <c r="R347" s="377"/>
      <c r="S347" s="377"/>
      <c r="T347" s="377"/>
      <c r="U347" s="377"/>
      <c r="V347" s="377"/>
      <c r="W347" s="377"/>
      <c r="X347" s="377"/>
      <c r="Y347" s="377"/>
      <c r="Z347" s="377"/>
      <c r="AA347" s="360"/>
      <c r="AB347" s="360"/>
      <c r="AC347" s="360"/>
      <c r="AD347" s="360"/>
      <c r="AE347" s="377"/>
      <c r="AF347" s="377"/>
      <c r="AG347" s="377"/>
      <c r="AH347" s="377"/>
      <c r="AI347" s="360"/>
      <c r="AJ347" s="360"/>
      <c r="AK347" s="360"/>
      <c r="AL347" s="360"/>
      <c r="AM347" s="360"/>
      <c r="AN347" s="360"/>
      <c r="AO347" s="361"/>
      <c r="AP347" s="361"/>
      <c r="AQ347" s="361"/>
      <c r="AR347" s="362"/>
      <c r="AS347" s="362"/>
      <c r="AT347" s="362"/>
      <c r="AU347" s="363"/>
      <c r="AV347" s="363"/>
      <c r="AW347" s="363"/>
      <c r="AX347" s="364"/>
      <c r="AY347" s="364"/>
      <c r="AZ347" s="45"/>
      <c r="BA347" s="46"/>
      <c r="BB347" s="45"/>
      <c r="BC347" s="46"/>
      <c r="BD347" s="45"/>
      <c r="BE347" s="46"/>
      <c r="BF347" s="45"/>
      <c r="BG347" s="46"/>
      <c r="BH347" s="45"/>
      <c r="BI347" s="43"/>
      <c r="BJ347" s="44"/>
      <c r="BK347" s="43"/>
      <c r="BL347" s="44"/>
      <c r="BM347" s="43"/>
      <c r="BN347" s="44"/>
      <c r="BO347" s="43"/>
      <c r="BP347" s="44"/>
      <c r="BQ347" s="43"/>
      <c r="BR347" s="359"/>
      <c r="BS347" s="359"/>
      <c r="BT347" s="359"/>
      <c r="BU347" s="359"/>
      <c r="BV347" s="359"/>
      <c r="BW347" s="359"/>
      <c r="BX347" s="359"/>
      <c r="BY347" s="359"/>
      <c r="BZ347" s="359"/>
      <c r="CA347" s="359"/>
      <c r="CB347" s="359"/>
      <c r="CC347" s="359"/>
      <c r="CD347" s="359"/>
      <c r="CE347" s="359"/>
    </row>
    <row r="348" spans="1:83" ht="35.1" customHeight="1" x14ac:dyDescent="0.25">
      <c r="A348" s="27">
        <f t="shared" si="15"/>
        <v>337</v>
      </c>
      <c r="B348" s="375"/>
      <c r="C348" s="375"/>
      <c r="D348" s="376"/>
      <c r="E348" s="376"/>
      <c r="F348" s="376"/>
      <c r="G348" s="376"/>
      <c r="H348" s="376"/>
      <c r="I348" s="360"/>
      <c r="J348" s="360"/>
      <c r="K348" s="360"/>
      <c r="L348" s="360"/>
      <c r="M348" s="360"/>
      <c r="N348" s="360"/>
      <c r="O348" s="360"/>
      <c r="P348" s="360"/>
      <c r="Q348" s="377"/>
      <c r="R348" s="377"/>
      <c r="S348" s="377"/>
      <c r="T348" s="377"/>
      <c r="U348" s="377"/>
      <c r="V348" s="377"/>
      <c r="W348" s="377"/>
      <c r="X348" s="377"/>
      <c r="Y348" s="377"/>
      <c r="Z348" s="377"/>
      <c r="AA348" s="360"/>
      <c r="AB348" s="360"/>
      <c r="AC348" s="360"/>
      <c r="AD348" s="360"/>
      <c r="AE348" s="377"/>
      <c r="AF348" s="377"/>
      <c r="AG348" s="377"/>
      <c r="AH348" s="377"/>
      <c r="AI348" s="360"/>
      <c r="AJ348" s="360"/>
      <c r="AK348" s="360"/>
      <c r="AL348" s="360"/>
      <c r="AM348" s="360"/>
      <c r="AN348" s="360"/>
      <c r="AO348" s="361"/>
      <c r="AP348" s="361"/>
      <c r="AQ348" s="361"/>
      <c r="AR348" s="362"/>
      <c r="AS348" s="362"/>
      <c r="AT348" s="362"/>
      <c r="AU348" s="363"/>
      <c r="AV348" s="363"/>
      <c r="AW348" s="363"/>
      <c r="AX348" s="364"/>
      <c r="AY348" s="364"/>
      <c r="AZ348" s="45"/>
      <c r="BA348" s="46"/>
      <c r="BB348" s="45"/>
      <c r="BC348" s="46"/>
      <c r="BD348" s="45"/>
      <c r="BE348" s="46"/>
      <c r="BF348" s="45"/>
      <c r="BG348" s="46"/>
      <c r="BH348" s="45"/>
      <c r="BI348" s="43"/>
      <c r="BJ348" s="44"/>
      <c r="BK348" s="43"/>
      <c r="BL348" s="44"/>
      <c r="BM348" s="43"/>
      <c r="BN348" s="44"/>
      <c r="BO348" s="43"/>
      <c r="BP348" s="44"/>
      <c r="BQ348" s="43"/>
      <c r="BR348" s="359"/>
      <c r="BS348" s="359"/>
      <c r="BT348" s="359"/>
      <c r="BU348" s="359"/>
      <c r="BV348" s="359"/>
      <c r="BW348" s="359"/>
      <c r="BX348" s="359"/>
      <c r="BY348" s="359"/>
      <c r="BZ348" s="359"/>
      <c r="CA348" s="359"/>
      <c r="CB348" s="359"/>
      <c r="CC348" s="359"/>
      <c r="CD348" s="359"/>
      <c r="CE348" s="359"/>
    </row>
    <row r="349" spans="1:83" ht="35.1" customHeight="1" x14ac:dyDescent="0.25">
      <c r="A349" s="27">
        <f t="shared" si="15"/>
        <v>338</v>
      </c>
      <c r="B349" s="375"/>
      <c r="C349" s="375"/>
      <c r="D349" s="376"/>
      <c r="E349" s="376"/>
      <c r="F349" s="376"/>
      <c r="G349" s="376"/>
      <c r="H349" s="376"/>
      <c r="I349" s="360"/>
      <c r="J349" s="360"/>
      <c r="K349" s="360"/>
      <c r="L349" s="360"/>
      <c r="M349" s="360"/>
      <c r="N349" s="360"/>
      <c r="O349" s="360"/>
      <c r="P349" s="360"/>
      <c r="Q349" s="377"/>
      <c r="R349" s="377"/>
      <c r="S349" s="377"/>
      <c r="T349" s="377"/>
      <c r="U349" s="377"/>
      <c r="V349" s="377"/>
      <c r="W349" s="377"/>
      <c r="X349" s="377"/>
      <c r="Y349" s="377"/>
      <c r="Z349" s="377"/>
      <c r="AA349" s="360"/>
      <c r="AB349" s="360"/>
      <c r="AC349" s="360"/>
      <c r="AD349" s="360"/>
      <c r="AE349" s="377"/>
      <c r="AF349" s="377"/>
      <c r="AG349" s="377"/>
      <c r="AH349" s="377"/>
      <c r="AI349" s="360"/>
      <c r="AJ349" s="360"/>
      <c r="AK349" s="360"/>
      <c r="AL349" s="360"/>
      <c r="AM349" s="360"/>
      <c r="AN349" s="360"/>
      <c r="AO349" s="361"/>
      <c r="AP349" s="361"/>
      <c r="AQ349" s="361"/>
      <c r="AR349" s="362"/>
      <c r="AS349" s="362"/>
      <c r="AT349" s="362"/>
      <c r="AU349" s="363"/>
      <c r="AV349" s="363"/>
      <c r="AW349" s="363"/>
      <c r="AX349" s="364"/>
      <c r="AY349" s="364"/>
      <c r="AZ349" s="45"/>
      <c r="BA349" s="46"/>
      <c r="BB349" s="45"/>
      <c r="BC349" s="46"/>
      <c r="BD349" s="45"/>
      <c r="BE349" s="46"/>
      <c r="BF349" s="45"/>
      <c r="BG349" s="46"/>
      <c r="BH349" s="45"/>
      <c r="BI349" s="43"/>
      <c r="BJ349" s="44"/>
      <c r="BK349" s="43"/>
      <c r="BL349" s="44"/>
      <c r="BM349" s="43"/>
      <c r="BN349" s="44"/>
      <c r="BO349" s="43"/>
      <c r="BP349" s="44"/>
      <c r="BQ349" s="43"/>
      <c r="BR349" s="359"/>
      <c r="BS349" s="359"/>
      <c r="BT349" s="359"/>
      <c r="BU349" s="359"/>
      <c r="BV349" s="359"/>
      <c r="BW349" s="359"/>
      <c r="BX349" s="359"/>
      <c r="BY349" s="359"/>
      <c r="BZ349" s="359"/>
      <c r="CA349" s="359"/>
      <c r="CB349" s="359"/>
      <c r="CC349" s="359"/>
      <c r="CD349" s="359"/>
      <c r="CE349" s="359"/>
    </row>
    <row r="350" spans="1:83" ht="35.1" customHeight="1" x14ac:dyDescent="0.25">
      <c r="A350" s="27">
        <f t="shared" si="15"/>
        <v>339</v>
      </c>
      <c r="B350" s="375"/>
      <c r="C350" s="375"/>
      <c r="D350" s="376"/>
      <c r="E350" s="376"/>
      <c r="F350" s="376"/>
      <c r="G350" s="376"/>
      <c r="H350" s="376"/>
      <c r="I350" s="360"/>
      <c r="J350" s="360"/>
      <c r="K350" s="360"/>
      <c r="L350" s="360"/>
      <c r="M350" s="360"/>
      <c r="N350" s="360"/>
      <c r="O350" s="360"/>
      <c r="P350" s="360"/>
      <c r="Q350" s="377"/>
      <c r="R350" s="377"/>
      <c r="S350" s="377"/>
      <c r="T350" s="377"/>
      <c r="U350" s="377"/>
      <c r="V350" s="377"/>
      <c r="W350" s="377"/>
      <c r="X350" s="377"/>
      <c r="Y350" s="377"/>
      <c r="Z350" s="377"/>
      <c r="AA350" s="360"/>
      <c r="AB350" s="360"/>
      <c r="AC350" s="360"/>
      <c r="AD350" s="360"/>
      <c r="AE350" s="377"/>
      <c r="AF350" s="377"/>
      <c r="AG350" s="377"/>
      <c r="AH350" s="377"/>
      <c r="AI350" s="360"/>
      <c r="AJ350" s="360"/>
      <c r="AK350" s="360"/>
      <c r="AL350" s="360"/>
      <c r="AM350" s="360"/>
      <c r="AN350" s="360"/>
      <c r="AO350" s="361"/>
      <c r="AP350" s="361"/>
      <c r="AQ350" s="361"/>
      <c r="AR350" s="362"/>
      <c r="AS350" s="362"/>
      <c r="AT350" s="362"/>
      <c r="AU350" s="363"/>
      <c r="AV350" s="363"/>
      <c r="AW350" s="363"/>
      <c r="AX350" s="364"/>
      <c r="AY350" s="364"/>
      <c r="AZ350" s="45"/>
      <c r="BA350" s="46"/>
      <c r="BB350" s="45"/>
      <c r="BC350" s="46"/>
      <c r="BD350" s="45"/>
      <c r="BE350" s="46"/>
      <c r="BF350" s="45"/>
      <c r="BG350" s="46"/>
      <c r="BH350" s="45"/>
      <c r="BI350" s="43"/>
      <c r="BJ350" s="44"/>
      <c r="BK350" s="43"/>
      <c r="BL350" s="44"/>
      <c r="BM350" s="43"/>
      <c r="BN350" s="44"/>
      <c r="BO350" s="43"/>
      <c r="BP350" s="44"/>
      <c r="BQ350" s="43"/>
      <c r="BR350" s="359"/>
      <c r="BS350" s="359"/>
      <c r="BT350" s="359"/>
      <c r="BU350" s="359"/>
      <c r="BV350" s="359"/>
      <c r="BW350" s="359"/>
      <c r="BX350" s="359"/>
      <c r="BY350" s="359"/>
      <c r="BZ350" s="359"/>
      <c r="CA350" s="359"/>
      <c r="CB350" s="359"/>
      <c r="CC350" s="359"/>
      <c r="CD350" s="359"/>
      <c r="CE350" s="359"/>
    </row>
    <row r="351" spans="1:83" ht="35.1" customHeight="1" x14ac:dyDescent="0.25">
      <c r="A351" s="27">
        <f t="shared" si="15"/>
        <v>340</v>
      </c>
      <c r="B351" s="375"/>
      <c r="C351" s="375"/>
      <c r="D351" s="376"/>
      <c r="E351" s="376"/>
      <c r="F351" s="376"/>
      <c r="G351" s="376"/>
      <c r="H351" s="376"/>
      <c r="I351" s="360"/>
      <c r="J351" s="360"/>
      <c r="K351" s="360"/>
      <c r="L351" s="360"/>
      <c r="M351" s="360"/>
      <c r="N351" s="360"/>
      <c r="O351" s="360"/>
      <c r="P351" s="360"/>
      <c r="Q351" s="377"/>
      <c r="R351" s="377"/>
      <c r="S351" s="377"/>
      <c r="T351" s="377"/>
      <c r="U351" s="377"/>
      <c r="V351" s="377"/>
      <c r="W351" s="377"/>
      <c r="X351" s="377"/>
      <c r="Y351" s="377"/>
      <c r="Z351" s="377"/>
      <c r="AA351" s="360"/>
      <c r="AB351" s="360"/>
      <c r="AC351" s="360"/>
      <c r="AD351" s="360"/>
      <c r="AE351" s="377"/>
      <c r="AF351" s="377"/>
      <c r="AG351" s="377"/>
      <c r="AH351" s="377"/>
      <c r="AI351" s="360"/>
      <c r="AJ351" s="360"/>
      <c r="AK351" s="360"/>
      <c r="AL351" s="360"/>
      <c r="AM351" s="360"/>
      <c r="AN351" s="360"/>
      <c r="AO351" s="361"/>
      <c r="AP351" s="361"/>
      <c r="AQ351" s="361"/>
      <c r="AR351" s="362"/>
      <c r="AS351" s="362"/>
      <c r="AT351" s="362"/>
      <c r="AU351" s="363"/>
      <c r="AV351" s="363"/>
      <c r="AW351" s="363"/>
      <c r="AX351" s="364"/>
      <c r="AY351" s="364"/>
      <c r="AZ351" s="45"/>
      <c r="BA351" s="46"/>
      <c r="BB351" s="45"/>
      <c r="BC351" s="46"/>
      <c r="BD351" s="45"/>
      <c r="BE351" s="46"/>
      <c r="BF351" s="45"/>
      <c r="BG351" s="46"/>
      <c r="BH351" s="45"/>
      <c r="BI351" s="43"/>
      <c r="BJ351" s="44"/>
      <c r="BK351" s="43"/>
      <c r="BL351" s="44"/>
      <c r="BM351" s="43"/>
      <c r="BN351" s="44"/>
      <c r="BO351" s="43"/>
      <c r="BP351" s="44"/>
      <c r="BQ351" s="43"/>
      <c r="BR351" s="359"/>
      <c r="BS351" s="359"/>
      <c r="BT351" s="359"/>
      <c r="BU351" s="359"/>
      <c r="BV351" s="359"/>
      <c r="BW351" s="359"/>
      <c r="BX351" s="359"/>
      <c r="BY351" s="359"/>
      <c r="BZ351" s="359"/>
      <c r="CA351" s="359"/>
      <c r="CB351" s="359"/>
      <c r="CC351" s="359"/>
      <c r="CD351" s="359"/>
      <c r="CE351" s="359"/>
    </row>
    <row r="352" spans="1:83" ht="35.1" customHeight="1" x14ac:dyDescent="0.25">
      <c r="A352" s="27">
        <f>ROW(A341)</f>
        <v>341</v>
      </c>
      <c r="B352" s="375"/>
      <c r="C352" s="375"/>
      <c r="D352" s="376"/>
      <c r="E352" s="376"/>
      <c r="F352" s="376"/>
      <c r="G352" s="376"/>
      <c r="H352" s="376"/>
      <c r="I352" s="360"/>
      <c r="J352" s="360"/>
      <c r="K352" s="360"/>
      <c r="L352" s="360"/>
      <c r="M352" s="360"/>
      <c r="N352" s="360"/>
      <c r="O352" s="360"/>
      <c r="P352" s="360"/>
      <c r="Q352" s="377"/>
      <c r="R352" s="377"/>
      <c r="S352" s="377"/>
      <c r="T352" s="377"/>
      <c r="U352" s="377"/>
      <c r="V352" s="377"/>
      <c r="W352" s="377"/>
      <c r="X352" s="377"/>
      <c r="Y352" s="377"/>
      <c r="Z352" s="377"/>
      <c r="AA352" s="360"/>
      <c r="AB352" s="360"/>
      <c r="AC352" s="360"/>
      <c r="AD352" s="360"/>
      <c r="AE352" s="377"/>
      <c r="AF352" s="377"/>
      <c r="AG352" s="377"/>
      <c r="AH352" s="377"/>
      <c r="AI352" s="360"/>
      <c r="AJ352" s="360"/>
      <c r="AK352" s="360"/>
      <c r="AL352" s="360"/>
      <c r="AM352" s="360"/>
      <c r="AN352" s="360"/>
      <c r="AO352" s="361"/>
      <c r="AP352" s="361"/>
      <c r="AQ352" s="361"/>
      <c r="AR352" s="362"/>
      <c r="AS352" s="362"/>
      <c r="AT352" s="362"/>
      <c r="AU352" s="363"/>
      <c r="AV352" s="363"/>
      <c r="AW352" s="363"/>
      <c r="AX352" s="364"/>
      <c r="AY352" s="364"/>
      <c r="AZ352" s="45"/>
      <c r="BA352" s="46"/>
      <c r="BB352" s="45"/>
      <c r="BC352" s="46"/>
      <c r="BD352" s="45"/>
      <c r="BE352" s="46"/>
      <c r="BF352" s="45"/>
      <c r="BG352" s="46"/>
      <c r="BH352" s="45"/>
      <c r="BI352" s="43"/>
      <c r="BJ352" s="44"/>
      <c r="BK352" s="43"/>
      <c r="BL352" s="44"/>
      <c r="BM352" s="43"/>
      <c r="BN352" s="44"/>
      <c r="BO352" s="43"/>
      <c r="BP352" s="44"/>
      <c r="BQ352" s="43"/>
      <c r="BR352" s="359"/>
      <c r="BS352" s="359"/>
      <c r="BT352" s="359"/>
      <c r="BU352" s="359"/>
      <c r="BV352" s="359"/>
      <c r="BW352" s="359"/>
      <c r="BX352" s="359"/>
      <c r="BY352" s="359"/>
      <c r="BZ352" s="359"/>
      <c r="CA352" s="359"/>
      <c r="CB352" s="359"/>
      <c r="CC352" s="359"/>
      <c r="CD352" s="359"/>
      <c r="CE352" s="359"/>
    </row>
    <row r="353" spans="1:83" ht="35.1" customHeight="1" x14ac:dyDescent="0.25">
      <c r="A353" s="27">
        <f t="shared" si="15"/>
        <v>342</v>
      </c>
      <c r="B353" s="375"/>
      <c r="C353" s="375"/>
      <c r="D353" s="376"/>
      <c r="E353" s="376"/>
      <c r="F353" s="376"/>
      <c r="G353" s="376"/>
      <c r="H353" s="376"/>
      <c r="I353" s="360"/>
      <c r="J353" s="360"/>
      <c r="K353" s="360"/>
      <c r="L353" s="360"/>
      <c r="M353" s="360"/>
      <c r="N353" s="360"/>
      <c r="O353" s="360"/>
      <c r="P353" s="360"/>
      <c r="Q353" s="377"/>
      <c r="R353" s="377"/>
      <c r="S353" s="377"/>
      <c r="T353" s="377"/>
      <c r="U353" s="377"/>
      <c r="V353" s="377"/>
      <c r="W353" s="377"/>
      <c r="X353" s="377"/>
      <c r="Y353" s="377"/>
      <c r="Z353" s="377"/>
      <c r="AA353" s="360"/>
      <c r="AB353" s="360"/>
      <c r="AC353" s="360"/>
      <c r="AD353" s="360"/>
      <c r="AE353" s="377"/>
      <c r="AF353" s="377"/>
      <c r="AG353" s="377"/>
      <c r="AH353" s="377"/>
      <c r="AI353" s="360"/>
      <c r="AJ353" s="360"/>
      <c r="AK353" s="360"/>
      <c r="AL353" s="360"/>
      <c r="AM353" s="360"/>
      <c r="AN353" s="360"/>
      <c r="AO353" s="361"/>
      <c r="AP353" s="361"/>
      <c r="AQ353" s="361"/>
      <c r="AR353" s="362"/>
      <c r="AS353" s="362"/>
      <c r="AT353" s="362"/>
      <c r="AU353" s="363"/>
      <c r="AV353" s="363"/>
      <c r="AW353" s="363"/>
      <c r="AX353" s="364"/>
      <c r="AY353" s="364"/>
      <c r="AZ353" s="45"/>
      <c r="BA353" s="46"/>
      <c r="BB353" s="45"/>
      <c r="BC353" s="46"/>
      <c r="BD353" s="45"/>
      <c r="BE353" s="46"/>
      <c r="BF353" s="45"/>
      <c r="BG353" s="46"/>
      <c r="BH353" s="45"/>
      <c r="BI353" s="43"/>
      <c r="BJ353" s="44"/>
      <c r="BK353" s="43"/>
      <c r="BL353" s="44"/>
      <c r="BM353" s="43"/>
      <c r="BN353" s="44"/>
      <c r="BO353" s="43"/>
      <c r="BP353" s="44"/>
      <c r="BQ353" s="43"/>
      <c r="BR353" s="359"/>
      <c r="BS353" s="359"/>
      <c r="BT353" s="359"/>
      <c r="BU353" s="359"/>
      <c r="BV353" s="359"/>
      <c r="BW353" s="359"/>
      <c r="BX353" s="359"/>
      <c r="BY353" s="359"/>
      <c r="BZ353" s="359"/>
      <c r="CA353" s="359"/>
      <c r="CB353" s="359"/>
      <c r="CC353" s="359"/>
      <c r="CD353" s="359"/>
      <c r="CE353" s="359"/>
    </row>
    <row r="354" spans="1:83" ht="35.1" customHeight="1" x14ac:dyDescent="0.25">
      <c r="A354" s="27">
        <f t="shared" si="15"/>
        <v>343</v>
      </c>
      <c r="B354" s="375"/>
      <c r="C354" s="375"/>
      <c r="D354" s="376"/>
      <c r="E354" s="376"/>
      <c r="F354" s="376"/>
      <c r="G354" s="376"/>
      <c r="H354" s="376"/>
      <c r="I354" s="360"/>
      <c r="J354" s="360"/>
      <c r="K354" s="360"/>
      <c r="L354" s="360"/>
      <c r="M354" s="360"/>
      <c r="N354" s="360"/>
      <c r="O354" s="360"/>
      <c r="P354" s="360"/>
      <c r="Q354" s="377"/>
      <c r="R354" s="377"/>
      <c r="S354" s="377"/>
      <c r="T354" s="377"/>
      <c r="U354" s="377"/>
      <c r="V354" s="377"/>
      <c r="W354" s="377"/>
      <c r="X354" s="377"/>
      <c r="Y354" s="377"/>
      <c r="Z354" s="377"/>
      <c r="AA354" s="360"/>
      <c r="AB354" s="360"/>
      <c r="AC354" s="360"/>
      <c r="AD354" s="360"/>
      <c r="AE354" s="377"/>
      <c r="AF354" s="377"/>
      <c r="AG354" s="377"/>
      <c r="AH354" s="377"/>
      <c r="AI354" s="360"/>
      <c r="AJ354" s="360"/>
      <c r="AK354" s="360"/>
      <c r="AL354" s="360"/>
      <c r="AM354" s="360"/>
      <c r="AN354" s="360"/>
      <c r="AO354" s="361"/>
      <c r="AP354" s="361"/>
      <c r="AQ354" s="361"/>
      <c r="AR354" s="362"/>
      <c r="AS354" s="362"/>
      <c r="AT354" s="362"/>
      <c r="AU354" s="363"/>
      <c r="AV354" s="363"/>
      <c r="AW354" s="363"/>
      <c r="AX354" s="364"/>
      <c r="AY354" s="364"/>
      <c r="AZ354" s="45"/>
      <c r="BA354" s="46"/>
      <c r="BB354" s="45"/>
      <c r="BC354" s="46"/>
      <c r="BD354" s="45"/>
      <c r="BE354" s="46"/>
      <c r="BF354" s="45"/>
      <c r="BG354" s="46"/>
      <c r="BH354" s="45"/>
      <c r="BI354" s="43"/>
      <c r="BJ354" s="44"/>
      <c r="BK354" s="43"/>
      <c r="BL354" s="44"/>
      <c r="BM354" s="43"/>
      <c r="BN354" s="44"/>
      <c r="BO354" s="43"/>
      <c r="BP354" s="44"/>
      <c r="BQ354" s="43"/>
      <c r="BR354" s="359"/>
      <c r="BS354" s="359"/>
      <c r="BT354" s="359"/>
      <c r="BU354" s="359"/>
      <c r="BV354" s="359"/>
      <c r="BW354" s="359"/>
      <c r="BX354" s="359"/>
      <c r="BY354" s="359"/>
      <c r="BZ354" s="359"/>
      <c r="CA354" s="359"/>
      <c r="CB354" s="359"/>
      <c r="CC354" s="359"/>
      <c r="CD354" s="359"/>
      <c r="CE354" s="359"/>
    </row>
    <row r="355" spans="1:83" ht="35.1" customHeight="1" x14ac:dyDescent="0.25">
      <c r="A355" s="27">
        <f t="shared" si="15"/>
        <v>344</v>
      </c>
      <c r="B355" s="375"/>
      <c r="C355" s="375"/>
      <c r="D355" s="376"/>
      <c r="E355" s="376"/>
      <c r="F355" s="376"/>
      <c r="G355" s="376"/>
      <c r="H355" s="376"/>
      <c r="I355" s="360"/>
      <c r="J355" s="360"/>
      <c r="K355" s="360"/>
      <c r="L355" s="360"/>
      <c r="M355" s="360"/>
      <c r="N355" s="360"/>
      <c r="O355" s="360"/>
      <c r="P355" s="360"/>
      <c r="Q355" s="377"/>
      <c r="R355" s="377"/>
      <c r="S355" s="377"/>
      <c r="T355" s="377"/>
      <c r="U355" s="377"/>
      <c r="V355" s="377"/>
      <c r="W355" s="377"/>
      <c r="X355" s="377"/>
      <c r="Y355" s="377"/>
      <c r="Z355" s="377"/>
      <c r="AA355" s="360"/>
      <c r="AB355" s="360"/>
      <c r="AC355" s="360"/>
      <c r="AD355" s="360"/>
      <c r="AE355" s="377"/>
      <c r="AF355" s="377"/>
      <c r="AG355" s="377"/>
      <c r="AH355" s="377"/>
      <c r="AI355" s="360"/>
      <c r="AJ355" s="360"/>
      <c r="AK355" s="360"/>
      <c r="AL355" s="360"/>
      <c r="AM355" s="360"/>
      <c r="AN355" s="360"/>
      <c r="AO355" s="361"/>
      <c r="AP355" s="361"/>
      <c r="AQ355" s="361"/>
      <c r="AR355" s="362"/>
      <c r="AS355" s="362"/>
      <c r="AT355" s="362"/>
      <c r="AU355" s="363"/>
      <c r="AV355" s="363"/>
      <c r="AW355" s="363"/>
      <c r="AX355" s="364"/>
      <c r="AY355" s="364"/>
      <c r="AZ355" s="45"/>
      <c r="BA355" s="46"/>
      <c r="BB355" s="45"/>
      <c r="BC355" s="46"/>
      <c r="BD355" s="45"/>
      <c r="BE355" s="46"/>
      <c r="BF355" s="45"/>
      <c r="BG355" s="46"/>
      <c r="BH355" s="45"/>
      <c r="BI355" s="43"/>
      <c r="BJ355" s="44"/>
      <c r="BK355" s="43"/>
      <c r="BL355" s="44"/>
      <c r="BM355" s="43"/>
      <c r="BN355" s="44"/>
      <c r="BO355" s="43"/>
      <c r="BP355" s="44"/>
      <c r="BQ355" s="43"/>
      <c r="BR355" s="359"/>
      <c r="BS355" s="359"/>
      <c r="BT355" s="359"/>
      <c r="BU355" s="359"/>
      <c r="BV355" s="359"/>
      <c r="BW355" s="359"/>
      <c r="BX355" s="359"/>
      <c r="BY355" s="359"/>
      <c r="BZ355" s="359"/>
      <c r="CA355" s="359"/>
      <c r="CB355" s="359"/>
      <c r="CC355" s="359"/>
      <c r="CD355" s="359"/>
      <c r="CE355" s="359"/>
    </row>
    <row r="356" spans="1:83" ht="35.1" customHeight="1" x14ac:dyDescent="0.25">
      <c r="A356" s="27">
        <f t="shared" si="15"/>
        <v>345</v>
      </c>
      <c r="B356" s="375"/>
      <c r="C356" s="375"/>
      <c r="D356" s="376"/>
      <c r="E356" s="376"/>
      <c r="F356" s="376"/>
      <c r="G356" s="376"/>
      <c r="H356" s="376"/>
      <c r="I356" s="360"/>
      <c r="J356" s="360"/>
      <c r="K356" s="360"/>
      <c r="L356" s="360"/>
      <c r="M356" s="360"/>
      <c r="N356" s="360"/>
      <c r="O356" s="360"/>
      <c r="P356" s="360"/>
      <c r="Q356" s="377"/>
      <c r="R356" s="377"/>
      <c r="S356" s="377"/>
      <c r="T356" s="377"/>
      <c r="U356" s="377"/>
      <c r="V356" s="377"/>
      <c r="W356" s="377"/>
      <c r="X356" s="377"/>
      <c r="Y356" s="377"/>
      <c r="Z356" s="377"/>
      <c r="AA356" s="360"/>
      <c r="AB356" s="360"/>
      <c r="AC356" s="360"/>
      <c r="AD356" s="360"/>
      <c r="AE356" s="377"/>
      <c r="AF356" s="377"/>
      <c r="AG356" s="377"/>
      <c r="AH356" s="377"/>
      <c r="AI356" s="360"/>
      <c r="AJ356" s="360"/>
      <c r="AK356" s="360"/>
      <c r="AL356" s="360"/>
      <c r="AM356" s="360"/>
      <c r="AN356" s="360"/>
      <c r="AO356" s="361"/>
      <c r="AP356" s="361"/>
      <c r="AQ356" s="361"/>
      <c r="AR356" s="362"/>
      <c r="AS356" s="362"/>
      <c r="AT356" s="362"/>
      <c r="AU356" s="363"/>
      <c r="AV356" s="363"/>
      <c r="AW356" s="363"/>
      <c r="AX356" s="364"/>
      <c r="AY356" s="364"/>
      <c r="AZ356" s="45"/>
      <c r="BA356" s="46"/>
      <c r="BB356" s="45"/>
      <c r="BC356" s="46"/>
      <c r="BD356" s="45"/>
      <c r="BE356" s="46"/>
      <c r="BF356" s="45"/>
      <c r="BG356" s="46"/>
      <c r="BH356" s="45"/>
      <c r="BI356" s="43"/>
      <c r="BJ356" s="44"/>
      <c r="BK356" s="43"/>
      <c r="BL356" s="44"/>
      <c r="BM356" s="43"/>
      <c r="BN356" s="44"/>
      <c r="BO356" s="43"/>
      <c r="BP356" s="44"/>
      <c r="BQ356" s="43"/>
      <c r="BR356" s="359"/>
      <c r="BS356" s="359"/>
      <c r="BT356" s="359"/>
      <c r="BU356" s="359"/>
      <c r="BV356" s="359"/>
      <c r="BW356" s="359"/>
      <c r="BX356" s="359"/>
      <c r="BY356" s="359"/>
      <c r="BZ356" s="359"/>
      <c r="CA356" s="359"/>
      <c r="CB356" s="359"/>
      <c r="CC356" s="359"/>
      <c r="CD356" s="359"/>
      <c r="CE356" s="359"/>
    </row>
    <row r="357" spans="1:83" ht="35.1" customHeight="1" x14ac:dyDescent="0.25">
      <c r="A357" s="27">
        <f t="shared" si="15"/>
        <v>346</v>
      </c>
      <c r="B357" s="375"/>
      <c r="C357" s="375"/>
      <c r="D357" s="376"/>
      <c r="E357" s="376"/>
      <c r="F357" s="376"/>
      <c r="G357" s="376"/>
      <c r="H357" s="376"/>
      <c r="I357" s="360"/>
      <c r="J357" s="360"/>
      <c r="K357" s="360"/>
      <c r="L357" s="360"/>
      <c r="M357" s="360"/>
      <c r="N357" s="360"/>
      <c r="O357" s="360"/>
      <c r="P357" s="360"/>
      <c r="Q357" s="377"/>
      <c r="R357" s="377"/>
      <c r="S357" s="377"/>
      <c r="T357" s="377"/>
      <c r="U357" s="377"/>
      <c r="V357" s="377"/>
      <c r="W357" s="377"/>
      <c r="X357" s="377"/>
      <c r="Y357" s="377"/>
      <c r="Z357" s="377"/>
      <c r="AA357" s="360"/>
      <c r="AB357" s="360"/>
      <c r="AC357" s="360"/>
      <c r="AD357" s="360"/>
      <c r="AE357" s="377"/>
      <c r="AF357" s="377"/>
      <c r="AG357" s="377"/>
      <c r="AH357" s="377"/>
      <c r="AI357" s="360"/>
      <c r="AJ357" s="360"/>
      <c r="AK357" s="360"/>
      <c r="AL357" s="360"/>
      <c r="AM357" s="360"/>
      <c r="AN357" s="360"/>
      <c r="AO357" s="361"/>
      <c r="AP357" s="361"/>
      <c r="AQ357" s="361"/>
      <c r="AR357" s="362"/>
      <c r="AS357" s="362"/>
      <c r="AT357" s="362"/>
      <c r="AU357" s="363"/>
      <c r="AV357" s="363"/>
      <c r="AW357" s="363"/>
      <c r="AX357" s="364"/>
      <c r="AY357" s="364"/>
      <c r="AZ357" s="45"/>
      <c r="BA357" s="46"/>
      <c r="BB357" s="45"/>
      <c r="BC357" s="46"/>
      <c r="BD357" s="45"/>
      <c r="BE357" s="46"/>
      <c r="BF357" s="45"/>
      <c r="BG357" s="46"/>
      <c r="BH357" s="45"/>
      <c r="BI357" s="43"/>
      <c r="BJ357" s="44"/>
      <c r="BK357" s="43"/>
      <c r="BL357" s="44"/>
      <c r="BM357" s="43"/>
      <c r="BN357" s="44"/>
      <c r="BO357" s="43"/>
      <c r="BP357" s="44"/>
      <c r="BQ357" s="43"/>
      <c r="BR357" s="359"/>
      <c r="BS357" s="359"/>
      <c r="BT357" s="359"/>
      <c r="BU357" s="359"/>
      <c r="BV357" s="359"/>
      <c r="BW357" s="359"/>
      <c r="BX357" s="359"/>
      <c r="BY357" s="359"/>
      <c r="BZ357" s="359"/>
      <c r="CA357" s="359"/>
      <c r="CB357" s="359"/>
      <c r="CC357" s="359"/>
      <c r="CD357" s="359"/>
      <c r="CE357" s="359"/>
    </row>
    <row r="358" spans="1:83" ht="35.1" customHeight="1" x14ac:dyDescent="0.25">
      <c r="A358" s="27">
        <f t="shared" si="15"/>
        <v>347</v>
      </c>
      <c r="B358" s="375"/>
      <c r="C358" s="375"/>
      <c r="D358" s="376"/>
      <c r="E358" s="376"/>
      <c r="F358" s="376"/>
      <c r="G358" s="376"/>
      <c r="H358" s="376"/>
      <c r="I358" s="360"/>
      <c r="J358" s="360"/>
      <c r="K358" s="360"/>
      <c r="L358" s="360"/>
      <c r="M358" s="360"/>
      <c r="N358" s="360"/>
      <c r="O358" s="360"/>
      <c r="P358" s="360"/>
      <c r="Q358" s="377"/>
      <c r="R358" s="377"/>
      <c r="S358" s="377"/>
      <c r="T358" s="377"/>
      <c r="U358" s="377"/>
      <c r="V358" s="377"/>
      <c r="W358" s="377"/>
      <c r="X358" s="377"/>
      <c r="Y358" s="377"/>
      <c r="Z358" s="377"/>
      <c r="AA358" s="360"/>
      <c r="AB358" s="360"/>
      <c r="AC358" s="360"/>
      <c r="AD358" s="360"/>
      <c r="AE358" s="377"/>
      <c r="AF358" s="377"/>
      <c r="AG358" s="377"/>
      <c r="AH358" s="377"/>
      <c r="AI358" s="360"/>
      <c r="AJ358" s="360"/>
      <c r="AK358" s="360"/>
      <c r="AL358" s="360"/>
      <c r="AM358" s="360"/>
      <c r="AN358" s="360"/>
      <c r="AO358" s="361"/>
      <c r="AP358" s="361"/>
      <c r="AQ358" s="361"/>
      <c r="AR358" s="362"/>
      <c r="AS358" s="362"/>
      <c r="AT358" s="362"/>
      <c r="AU358" s="363"/>
      <c r="AV358" s="363"/>
      <c r="AW358" s="363"/>
      <c r="AX358" s="364"/>
      <c r="AY358" s="364"/>
      <c r="AZ358" s="45"/>
      <c r="BA358" s="46"/>
      <c r="BB358" s="45"/>
      <c r="BC358" s="46"/>
      <c r="BD358" s="45"/>
      <c r="BE358" s="46"/>
      <c r="BF358" s="45"/>
      <c r="BG358" s="46"/>
      <c r="BH358" s="45"/>
      <c r="BI358" s="43"/>
      <c r="BJ358" s="44"/>
      <c r="BK358" s="43"/>
      <c r="BL358" s="44"/>
      <c r="BM358" s="43"/>
      <c r="BN358" s="44"/>
      <c r="BO358" s="43"/>
      <c r="BP358" s="44"/>
      <c r="BQ358" s="43"/>
      <c r="BR358" s="359"/>
      <c r="BS358" s="359"/>
      <c r="BT358" s="359"/>
      <c r="BU358" s="359"/>
      <c r="BV358" s="359"/>
      <c r="BW358" s="359"/>
      <c r="BX358" s="359"/>
      <c r="BY358" s="359"/>
      <c r="BZ358" s="359"/>
      <c r="CA358" s="359"/>
      <c r="CB358" s="359"/>
      <c r="CC358" s="359"/>
      <c r="CD358" s="359"/>
      <c r="CE358" s="359"/>
    </row>
    <row r="359" spans="1:83" ht="35.1" customHeight="1" x14ac:dyDescent="0.25">
      <c r="A359" s="27">
        <f t="shared" si="15"/>
        <v>348</v>
      </c>
      <c r="B359" s="375"/>
      <c r="C359" s="375"/>
      <c r="D359" s="376"/>
      <c r="E359" s="376"/>
      <c r="F359" s="376"/>
      <c r="G359" s="376"/>
      <c r="H359" s="376"/>
      <c r="I359" s="360"/>
      <c r="J359" s="360"/>
      <c r="K359" s="360"/>
      <c r="L359" s="360"/>
      <c r="M359" s="360"/>
      <c r="N359" s="360"/>
      <c r="O359" s="360"/>
      <c r="P359" s="360"/>
      <c r="Q359" s="377"/>
      <c r="R359" s="377"/>
      <c r="S359" s="377"/>
      <c r="T359" s="377"/>
      <c r="U359" s="377"/>
      <c r="V359" s="377"/>
      <c r="W359" s="377"/>
      <c r="X359" s="377"/>
      <c r="Y359" s="377"/>
      <c r="Z359" s="377"/>
      <c r="AA359" s="360"/>
      <c r="AB359" s="360"/>
      <c r="AC359" s="360"/>
      <c r="AD359" s="360"/>
      <c r="AE359" s="377"/>
      <c r="AF359" s="377"/>
      <c r="AG359" s="377"/>
      <c r="AH359" s="377"/>
      <c r="AI359" s="360"/>
      <c r="AJ359" s="360"/>
      <c r="AK359" s="360"/>
      <c r="AL359" s="360"/>
      <c r="AM359" s="360"/>
      <c r="AN359" s="360"/>
      <c r="AO359" s="361"/>
      <c r="AP359" s="361"/>
      <c r="AQ359" s="361"/>
      <c r="AR359" s="362"/>
      <c r="AS359" s="362"/>
      <c r="AT359" s="362"/>
      <c r="AU359" s="363"/>
      <c r="AV359" s="363"/>
      <c r="AW359" s="363"/>
      <c r="AX359" s="364"/>
      <c r="AY359" s="364"/>
      <c r="AZ359" s="45"/>
      <c r="BA359" s="46"/>
      <c r="BB359" s="45"/>
      <c r="BC359" s="46"/>
      <c r="BD359" s="45"/>
      <c r="BE359" s="46"/>
      <c r="BF359" s="45"/>
      <c r="BG359" s="46"/>
      <c r="BH359" s="45"/>
      <c r="BI359" s="43"/>
      <c r="BJ359" s="44"/>
      <c r="BK359" s="43"/>
      <c r="BL359" s="44"/>
      <c r="BM359" s="43"/>
      <c r="BN359" s="44"/>
      <c r="BO359" s="43"/>
      <c r="BP359" s="44"/>
      <c r="BQ359" s="43"/>
      <c r="BR359" s="359"/>
      <c r="BS359" s="359"/>
      <c r="BT359" s="359"/>
      <c r="BU359" s="359"/>
      <c r="BV359" s="359"/>
      <c r="BW359" s="359"/>
      <c r="BX359" s="359"/>
      <c r="BY359" s="359"/>
      <c r="BZ359" s="359"/>
      <c r="CA359" s="359"/>
      <c r="CB359" s="359"/>
      <c r="CC359" s="359"/>
      <c r="CD359" s="359"/>
      <c r="CE359" s="359"/>
    </row>
    <row r="360" spans="1:83" ht="35.1" customHeight="1" x14ac:dyDescent="0.25">
      <c r="A360" s="27">
        <f t="shared" si="15"/>
        <v>349</v>
      </c>
      <c r="B360" s="375"/>
      <c r="C360" s="375"/>
      <c r="D360" s="376"/>
      <c r="E360" s="376"/>
      <c r="F360" s="376"/>
      <c r="G360" s="376"/>
      <c r="H360" s="376"/>
      <c r="I360" s="360"/>
      <c r="J360" s="360"/>
      <c r="K360" s="360"/>
      <c r="L360" s="360"/>
      <c r="M360" s="360"/>
      <c r="N360" s="360"/>
      <c r="O360" s="360"/>
      <c r="P360" s="360"/>
      <c r="Q360" s="377"/>
      <c r="R360" s="377"/>
      <c r="S360" s="377"/>
      <c r="T360" s="377"/>
      <c r="U360" s="377"/>
      <c r="V360" s="377"/>
      <c r="W360" s="377"/>
      <c r="X360" s="377"/>
      <c r="Y360" s="377"/>
      <c r="Z360" s="377"/>
      <c r="AA360" s="360"/>
      <c r="AB360" s="360"/>
      <c r="AC360" s="360"/>
      <c r="AD360" s="360"/>
      <c r="AE360" s="377"/>
      <c r="AF360" s="377"/>
      <c r="AG360" s="377"/>
      <c r="AH360" s="377"/>
      <c r="AI360" s="360"/>
      <c r="AJ360" s="360"/>
      <c r="AK360" s="360"/>
      <c r="AL360" s="360"/>
      <c r="AM360" s="360"/>
      <c r="AN360" s="360"/>
      <c r="AO360" s="361"/>
      <c r="AP360" s="361"/>
      <c r="AQ360" s="361"/>
      <c r="AR360" s="362"/>
      <c r="AS360" s="362"/>
      <c r="AT360" s="362"/>
      <c r="AU360" s="363"/>
      <c r="AV360" s="363"/>
      <c r="AW360" s="363"/>
      <c r="AX360" s="364"/>
      <c r="AY360" s="364"/>
      <c r="AZ360" s="45"/>
      <c r="BA360" s="46"/>
      <c r="BB360" s="45"/>
      <c r="BC360" s="46"/>
      <c r="BD360" s="45"/>
      <c r="BE360" s="46"/>
      <c r="BF360" s="45"/>
      <c r="BG360" s="46"/>
      <c r="BH360" s="45"/>
      <c r="BI360" s="43"/>
      <c r="BJ360" s="44"/>
      <c r="BK360" s="43"/>
      <c r="BL360" s="44"/>
      <c r="BM360" s="43"/>
      <c r="BN360" s="44"/>
      <c r="BO360" s="43"/>
      <c r="BP360" s="44"/>
      <c r="BQ360" s="43"/>
      <c r="BR360" s="359"/>
      <c r="BS360" s="359"/>
      <c r="BT360" s="359"/>
      <c r="BU360" s="359"/>
      <c r="BV360" s="359"/>
      <c r="BW360" s="359"/>
      <c r="BX360" s="359"/>
      <c r="BY360" s="359"/>
      <c r="BZ360" s="359"/>
      <c r="CA360" s="359"/>
      <c r="CB360" s="359"/>
      <c r="CC360" s="359"/>
      <c r="CD360" s="359"/>
      <c r="CE360" s="359"/>
    </row>
    <row r="361" spans="1:83" ht="35.1" customHeight="1" x14ac:dyDescent="0.25">
      <c r="A361" s="27">
        <f t="shared" si="15"/>
        <v>350</v>
      </c>
      <c r="B361" s="375"/>
      <c r="C361" s="375"/>
      <c r="D361" s="376"/>
      <c r="E361" s="376"/>
      <c r="F361" s="376"/>
      <c r="G361" s="376"/>
      <c r="H361" s="376"/>
      <c r="I361" s="360"/>
      <c r="J361" s="360"/>
      <c r="K361" s="360"/>
      <c r="L361" s="360"/>
      <c r="M361" s="360"/>
      <c r="N361" s="360"/>
      <c r="O361" s="360"/>
      <c r="P361" s="360"/>
      <c r="Q361" s="377"/>
      <c r="R361" s="377"/>
      <c r="S361" s="377"/>
      <c r="T361" s="377"/>
      <c r="U361" s="377"/>
      <c r="V361" s="377"/>
      <c r="W361" s="377"/>
      <c r="X361" s="377"/>
      <c r="Y361" s="377"/>
      <c r="Z361" s="377"/>
      <c r="AA361" s="360"/>
      <c r="AB361" s="360"/>
      <c r="AC361" s="360"/>
      <c r="AD361" s="360"/>
      <c r="AE361" s="377"/>
      <c r="AF361" s="377"/>
      <c r="AG361" s="377"/>
      <c r="AH361" s="377"/>
      <c r="AI361" s="360"/>
      <c r="AJ361" s="360"/>
      <c r="AK361" s="360"/>
      <c r="AL361" s="360"/>
      <c r="AM361" s="360"/>
      <c r="AN361" s="360"/>
      <c r="AO361" s="361"/>
      <c r="AP361" s="361"/>
      <c r="AQ361" s="361"/>
      <c r="AR361" s="362"/>
      <c r="AS361" s="362"/>
      <c r="AT361" s="362"/>
      <c r="AU361" s="363"/>
      <c r="AV361" s="363"/>
      <c r="AW361" s="363"/>
      <c r="AX361" s="364"/>
      <c r="AY361" s="364"/>
      <c r="AZ361" s="45"/>
      <c r="BA361" s="46"/>
      <c r="BB361" s="45"/>
      <c r="BC361" s="46"/>
      <c r="BD361" s="45"/>
      <c r="BE361" s="46"/>
      <c r="BF361" s="45"/>
      <c r="BG361" s="46"/>
      <c r="BH361" s="45"/>
      <c r="BI361" s="43"/>
      <c r="BJ361" s="44"/>
      <c r="BK361" s="43"/>
      <c r="BL361" s="44"/>
      <c r="BM361" s="43"/>
      <c r="BN361" s="44"/>
      <c r="BO361" s="43"/>
      <c r="BP361" s="44"/>
      <c r="BQ361" s="43"/>
      <c r="BR361" s="359"/>
      <c r="BS361" s="359"/>
      <c r="BT361" s="359"/>
      <c r="BU361" s="359"/>
      <c r="BV361" s="359"/>
      <c r="BW361" s="359"/>
      <c r="BX361" s="359"/>
      <c r="BY361" s="359"/>
      <c r="BZ361" s="359"/>
      <c r="CA361" s="359"/>
      <c r="CB361" s="359"/>
      <c r="CC361" s="359"/>
      <c r="CD361" s="359"/>
      <c r="CE361" s="359"/>
    </row>
    <row r="362" spans="1:83" ht="35.1" customHeight="1" x14ac:dyDescent="0.25">
      <c r="A362" s="27">
        <f>ROW(A351)</f>
        <v>351</v>
      </c>
      <c r="B362" s="375"/>
      <c r="C362" s="375"/>
      <c r="D362" s="376"/>
      <c r="E362" s="376"/>
      <c r="F362" s="376"/>
      <c r="G362" s="376"/>
      <c r="H362" s="376"/>
      <c r="I362" s="360"/>
      <c r="J362" s="360"/>
      <c r="K362" s="360"/>
      <c r="L362" s="360"/>
      <c r="M362" s="360"/>
      <c r="N362" s="360"/>
      <c r="O362" s="360"/>
      <c r="P362" s="360"/>
      <c r="Q362" s="377"/>
      <c r="R362" s="377"/>
      <c r="S362" s="377"/>
      <c r="T362" s="377"/>
      <c r="U362" s="377"/>
      <c r="V362" s="377"/>
      <c r="W362" s="377"/>
      <c r="X362" s="377"/>
      <c r="Y362" s="377"/>
      <c r="Z362" s="377"/>
      <c r="AA362" s="360"/>
      <c r="AB362" s="360"/>
      <c r="AC362" s="360"/>
      <c r="AD362" s="360"/>
      <c r="AE362" s="377"/>
      <c r="AF362" s="377"/>
      <c r="AG362" s="377"/>
      <c r="AH362" s="377"/>
      <c r="AI362" s="360"/>
      <c r="AJ362" s="360"/>
      <c r="AK362" s="360"/>
      <c r="AL362" s="360"/>
      <c r="AM362" s="360"/>
      <c r="AN362" s="360"/>
      <c r="AO362" s="361"/>
      <c r="AP362" s="361"/>
      <c r="AQ362" s="361"/>
      <c r="AR362" s="362"/>
      <c r="AS362" s="362"/>
      <c r="AT362" s="362"/>
      <c r="AU362" s="363"/>
      <c r="AV362" s="363"/>
      <c r="AW362" s="363"/>
      <c r="AX362" s="364"/>
      <c r="AY362" s="364"/>
      <c r="AZ362" s="45"/>
      <c r="BA362" s="46"/>
      <c r="BB362" s="45"/>
      <c r="BC362" s="46"/>
      <c r="BD362" s="45"/>
      <c r="BE362" s="46"/>
      <c r="BF362" s="45"/>
      <c r="BG362" s="46"/>
      <c r="BH362" s="45"/>
      <c r="BI362" s="43"/>
      <c r="BJ362" s="44"/>
      <c r="BK362" s="43"/>
      <c r="BL362" s="44"/>
      <c r="BM362" s="43"/>
      <c r="BN362" s="44"/>
      <c r="BO362" s="43"/>
      <c r="BP362" s="44"/>
      <c r="BQ362" s="43"/>
      <c r="BR362" s="359"/>
      <c r="BS362" s="359"/>
      <c r="BT362" s="359"/>
      <c r="BU362" s="359"/>
      <c r="BV362" s="359"/>
      <c r="BW362" s="359"/>
      <c r="BX362" s="359"/>
      <c r="BY362" s="359"/>
      <c r="BZ362" s="359"/>
      <c r="CA362" s="359"/>
      <c r="CB362" s="359"/>
      <c r="CC362" s="359"/>
      <c r="CD362" s="359"/>
      <c r="CE362" s="359"/>
    </row>
    <row r="363" spans="1:83" ht="35.1" customHeight="1" x14ac:dyDescent="0.25">
      <c r="A363" s="27">
        <f t="shared" si="15"/>
        <v>352</v>
      </c>
      <c r="B363" s="375"/>
      <c r="C363" s="375"/>
      <c r="D363" s="376"/>
      <c r="E363" s="376"/>
      <c r="F363" s="376"/>
      <c r="G363" s="376"/>
      <c r="H363" s="376"/>
      <c r="I363" s="360"/>
      <c r="J363" s="360"/>
      <c r="K363" s="360"/>
      <c r="L363" s="360"/>
      <c r="M363" s="360"/>
      <c r="N363" s="360"/>
      <c r="O363" s="360"/>
      <c r="P363" s="360"/>
      <c r="Q363" s="377"/>
      <c r="R363" s="377"/>
      <c r="S363" s="377"/>
      <c r="T363" s="377"/>
      <c r="U363" s="377"/>
      <c r="V363" s="377"/>
      <c r="W363" s="377"/>
      <c r="X363" s="377"/>
      <c r="Y363" s="377"/>
      <c r="Z363" s="377"/>
      <c r="AA363" s="360"/>
      <c r="AB363" s="360"/>
      <c r="AC363" s="360"/>
      <c r="AD363" s="360"/>
      <c r="AE363" s="377"/>
      <c r="AF363" s="377"/>
      <c r="AG363" s="377"/>
      <c r="AH363" s="377"/>
      <c r="AI363" s="360"/>
      <c r="AJ363" s="360"/>
      <c r="AK363" s="360"/>
      <c r="AL363" s="360"/>
      <c r="AM363" s="360"/>
      <c r="AN363" s="360"/>
      <c r="AO363" s="361"/>
      <c r="AP363" s="361"/>
      <c r="AQ363" s="361"/>
      <c r="AR363" s="362"/>
      <c r="AS363" s="362"/>
      <c r="AT363" s="362"/>
      <c r="AU363" s="363"/>
      <c r="AV363" s="363"/>
      <c r="AW363" s="363"/>
      <c r="AX363" s="364"/>
      <c r="AY363" s="364"/>
      <c r="AZ363" s="45"/>
      <c r="BA363" s="46"/>
      <c r="BB363" s="45"/>
      <c r="BC363" s="46"/>
      <c r="BD363" s="45"/>
      <c r="BE363" s="46"/>
      <c r="BF363" s="45"/>
      <c r="BG363" s="46"/>
      <c r="BH363" s="45"/>
      <c r="BI363" s="43"/>
      <c r="BJ363" s="44"/>
      <c r="BK363" s="43"/>
      <c r="BL363" s="44"/>
      <c r="BM363" s="43"/>
      <c r="BN363" s="44"/>
      <c r="BO363" s="43"/>
      <c r="BP363" s="44"/>
      <c r="BQ363" s="43"/>
      <c r="BR363" s="359"/>
      <c r="BS363" s="359"/>
      <c r="BT363" s="359"/>
      <c r="BU363" s="359"/>
      <c r="BV363" s="359"/>
      <c r="BW363" s="359"/>
      <c r="BX363" s="359"/>
      <c r="BY363" s="359"/>
      <c r="BZ363" s="359"/>
      <c r="CA363" s="359"/>
      <c r="CB363" s="359"/>
      <c r="CC363" s="359"/>
      <c r="CD363" s="359"/>
      <c r="CE363" s="359"/>
    </row>
    <row r="364" spans="1:83" ht="35.1" customHeight="1" x14ac:dyDescent="0.25">
      <c r="A364" s="27">
        <f t="shared" si="15"/>
        <v>353</v>
      </c>
      <c r="B364" s="375"/>
      <c r="C364" s="375"/>
      <c r="D364" s="376"/>
      <c r="E364" s="376"/>
      <c r="F364" s="376"/>
      <c r="G364" s="376"/>
      <c r="H364" s="376"/>
      <c r="I364" s="360"/>
      <c r="J364" s="360"/>
      <c r="K364" s="360"/>
      <c r="L364" s="360"/>
      <c r="M364" s="360"/>
      <c r="N364" s="360"/>
      <c r="O364" s="360"/>
      <c r="P364" s="360"/>
      <c r="Q364" s="377"/>
      <c r="R364" s="377"/>
      <c r="S364" s="377"/>
      <c r="T364" s="377"/>
      <c r="U364" s="377"/>
      <c r="V364" s="377"/>
      <c r="W364" s="377"/>
      <c r="X364" s="377"/>
      <c r="Y364" s="377"/>
      <c r="Z364" s="377"/>
      <c r="AA364" s="360"/>
      <c r="AB364" s="360"/>
      <c r="AC364" s="360"/>
      <c r="AD364" s="360"/>
      <c r="AE364" s="377"/>
      <c r="AF364" s="377"/>
      <c r="AG364" s="377"/>
      <c r="AH364" s="377"/>
      <c r="AI364" s="360"/>
      <c r="AJ364" s="360"/>
      <c r="AK364" s="360"/>
      <c r="AL364" s="360"/>
      <c r="AM364" s="360"/>
      <c r="AN364" s="360"/>
      <c r="AO364" s="361"/>
      <c r="AP364" s="361"/>
      <c r="AQ364" s="361"/>
      <c r="AR364" s="362"/>
      <c r="AS364" s="362"/>
      <c r="AT364" s="362"/>
      <c r="AU364" s="363"/>
      <c r="AV364" s="363"/>
      <c r="AW364" s="363"/>
      <c r="AX364" s="364"/>
      <c r="AY364" s="364"/>
      <c r="AZ364" s="45"/>
      <c r="BA364" s="46"/>
      <c r="BB364" s="45"/>
      <c r="BC364" s="46"/>
      <c r="BD364" s="45"/>
      <c r="BE364" s="46"/>
      <c r="BF364" s="45"/>
      <c r="BG364" s="46"/>
      <c r="BH364" s="45"/>
      <c r="BI364" s="43"/>
      <c r="BJ364" s="44"/>
      <c r="BK364" s="43"/>
      <c r="BL364" s="44"/>
      <c r="BM364" s="43"/>
      <c r="BN364" s="44"/>
      <c r="BO364" s="43"/>
      <c r="BP364" s="44"/>
      <c r="BQ364" s="43"/>
      <c r="BR364" s="359"/>
      <c r="BS364" s="359"/>
      <c r="BT364" s="359"/>
      <c r="BU364" s="359"/>
      <c r="BV364" s="359"/>
      <c r="BW364" s="359"/>
      <c r="BX364" s="359"/>
      <c r="BY364" s="359"/>
      <c r="BZ364" s="359"/>
      <c r="CA364" s="359"/>
      <c r="CB364" s="359"/>
      <c r="CC364" s="359"/>
      <c r="CD364" s="359"/>
      <c r="CE364" s="359"/>
    </row>
    <row r="365" spans="1:83" ht="35.1" customHeight="1" x14ac:dyDescent="0.25">
      <c r="A365" s="27">
        <f t="shared" si="15"/>
        <v>354</v>
      </c>
      <c r="B365" s="375"/>
      <c r="C365" s="375"/>
      <c r="D365" s="376"/>
      <c r="E365" s="376"/>
      <c r="F365" s="376"/>
      <c r="G365" s="376"/>
      <c r="H365" s="376"/>
      <c r="I365" s="360"/>
      <c r="J365" s="360"/>
      <c r="K365" s="360"/>
      <c r="L365" s="360"/>
      <c r="M365" s="360"/>
      <c r="N365" s="360"/>
      <c r="O365" s="360"/>
      <c r="P365" s="360"/>
      <c r="Q365" s="377"/>
      <c r="R365" s="377"/>
      <c r="S365" s="377"/>
      <c r="T365" s="377"/>
      <c r="U365" s="377"/>
      <c r="V365" s="377"/>
      <c r="W365" s="377"/>
      <c r="X365" s="377"/>
      <c r="Y365" s="377"/>
      <c r="Z365" s="377"/>
      <c r="AA365" s="360"/>
      <c r="AB365" s="360"/>
      <c r="AC365" s="360"/>
      <c r="AD365" s="360"/>
      <c r="AE365" s="377"/>
      <c r="AF365" s="377"/>
      <c r="AG365" s="377"/>
      <c r="AH365" s="377"/>
      <c r="AI365" s="360"/>
      <c r="AJ365" s="360"/>
      <c r="AK365" s="360"/>
      <c r="AL365" s="360"/>
      <c r="AM365" s="360"/>
      <c r="AN365" s="360"/>
      <c r="AO365" s="361"/>
      <c r="AP365" s="361"/>
      <c r="AQ365" s="361"/>
      <c r="AR365" s="362"/>
      <c r="AS365" s="362"/>
      <c r="AT365" s="362"/>
      <c r="AU365" s="363"/>
      <c r="AV365" s="363"/>
      <c r="AW365" s="363"/>
      <c r="AX365" s="364"/>
      <c r="AY365" s="364"/>
      <c r="AZ365" s="45"/>
      <c r="BA365" s="46"/>
      <c r="BB365" s="45"/>
      <c r="BC365" s="46"/>
      <c r="BD365" s="45"/>
      <c r="BE365" s="46"/>
      <c r="BF365" s="45"/>
      <c r="BG365" s="46"/>
      <c r="BH365" s="45"/>
      <c r="BI365" s="43"/>
      <c r="BJ365" s="44"/>
      <c r="BK365" s="43"/>
      <c r="BL365" s="44"/>
      <c r="BM365" s="43"/>
      <c r="BN365" s="44"/>
      <c r="BO365" s="43"/>
      <c r="BP365" s="44"/>
      <c r="BQ365" s="43"/>
      <c r="BR365" s="359"/>
      <c r="BS365" s="359"/>
      <c r="BT365" s="359"/>
      <c r="BU365" s="359"/>
      <c r="BV365" s="359"/>
      <c r="BW365" s="359"/>
      <c r="BX365" s="359"/>
      <c r="BY365" s="359"/>
      <c r="BZ365" s="359"/>
      <c r="CA365" s="359"/>
      <c r="CB365" s="359"/>
      <c r="CC365" s="359"/>
      <c r="CD365" s="359"/>
      <c r="CE365" s="359"/>
    </row>
    <row r="366" spans="1:83" ht="35.1" customHeight="1" x14ac:dyDescent="0.25">
      <c r="A366" s="27">
        <f t="shared" si="15"/>
        <v>355</v>
      </c>
      <c r="B366" s="375"/>
      <c r="C366" s="375"/>
      <c r="D366" s="376"/>
      <c r="E366" s="376"/>
      <c r="F366" s="376"/>
      <c r="G366" s="376"/>
      <c r="H366" s="376"/>
      <c r="I366" s="360"/>
      <c r="J366" s="360"/>
      <c r="K366" s="360"/>
      <c r="L366" s="360"/>
      <c r="M366" s="360"/>
      <c r="N366" s="360"/>
      <c r="O366" s="360"/>
      <c r="P366" s="360"/>
      <c r="Q366" s="377"/>
      <c r="R366" s="377"/>
      <c r="S366" s="377"/>
      <c r="T366" s="377"/>
      <c r="U366" s="377"/>
      <c r="V366" s="377"/>
      <c r="W366" s="377"/>
      <c r="X366" s="377"/>
      <c r="Y366" s="377"/>
      <c r="Z366" s="377"/>
      <c r="AA366" s="360"/>
      <c r="AB366" s="360"/>
      <c r="AC366" s="360"/>
      <c r="AD366" s="360"/>
      <c r="AE366" s="377"/>
      <c r="AF366" s="377"/>
      <c r="AG366" s="377"/>
      <c r="AH366" s="377"/>
      <c r="AI366" s="360"/>
      <c r="AJ366" s="360"/>
      <c r="AK366" s="360"/>
      <c r="AL366" s="360"/>
      <c r="AM366" s="360"/>
      <c r="AN366" s="360"/>
      <c r="AO366" s="361"/>
      <c r="AP366" s="361"/>
      <c r="AQ366" s="361"/>
      <c r="AR366" s="362"/>
      <c r="AS366" s="362"/>
      <c r="AT366" s="362"/>
      <c r="AU366" s="363"/>
      <c r="AV366" s="363"/>
      <c r="AW366" s="363"/>
      <c r="AX366" s="364"/>
      <c r="AY366" s="364"/>
      <c r="AZ366" s="45"/>
      <c r="BA366" s="46"/>
      <c r="BB366" s="45"/>
      <c r="BC366" s="46"/>
      <c r="BD366" s="45"/>
      <c r="BE366" s="46"/>
      <c r="BF366" s="45"/>
      <c r="BG366" s="46"/>
      <c r="BH366" s="45"/>
      <c r="BI366" s="43"/>
      <c r="BJ366" s="44"/>
      <c r="BK366" s="43"/>
      <c r="BL366" s="44"/>
      <c r="BM366" s="43"/>
      <c r="BN366" s="44"/>
      <c r="BO366" s="43"/>
      <c r="BP366" s="44"/>
      <c r="BQ366" s="43"/>
      <c r="BR366" s="359"/>
      <c r="BS366" s="359"/>
      <c r="BT366" s="359"/>
      <c r="BU366" s="359"/>
      <c r="BV366" s="359"/>
      <c r="BW366" s="359"/>
      <c r="BX366" s="359"/>
      <c r="BY366" s="359"/>
      <c r="BZ366" s="359"/>
      <c r="CA366" s="359"/>
      <c r="CB366" s="359"/>
      <c r="CC366" s="359"/>
      <c r="CD366" s="359"/>
      <c r="CE366" s="359"/>
    </row>
    <row r="367" spans="1:83" ht="35.1" customHeight="1" x14ac:dyDescent="0.25">
      <c r="A367" s="27">
        <f t="shared" si="15"/>
        <v>356</v>
      </c>
      <c r="B367" s="375"/>
      <c r="C367" s="375"/>
      <c r="D367" s="376"/>
      <c r="E367" s="376"/>
      <c r="F367" s="376"/>
      <c r="G367" s="376"/>
      <c r="H367" s="376"/>
      <c r="I367" s="360"/>
      <c r="J367" s="360"/>
      <c r="K367" s="360"/>
      <c r="L367" s="360"/>
      <c r="M367" s="360"/>
      <c r="N367" s="360"/>
      <c r="O367" s="360"/>
      <c r="P367" s="360"/>
      <c r="Q367" s="377"/>
      <c r="R367" s="377"/>
      <c r="S367" s="377"/>
      <c r="T367" s="377"/>
      <c r="U367" s="377"/>
      <c r="V367" s="377"/>
      <c r="W367" s="377"/>
      <c r="X367" s="377"/>
      <c r="Y367" s="377"/>
      <c r="Z367" s="377"/>
      <c r="AA367" s="360"/>
      <c r="AB367" s="360"/>
      <c r="AC367" s="360"/>
      <c r="AD367" s="360"/>
      <c r="AE367" s="377"/>
      <c r="AF367" s="377"/>
      <c r="AG367" s="377"/>
      <c r="AH367" s="377"/>
      <c r="AI367" s="360"/>
      <c r="AJ367" s="360"/>
      <c r="AK367" s="360"/>
      <c r="AL367" s="360"/>
      <c r="AM367" s="360"/>
      <c r="AN367" s="360"/>
      <c r="AO367" s="361"/>
      <c r="AP367" s="361"/>
      <c r="AQ367" s="361"/>
      <c r="AR367" s="362"/>
      <c r="AS367" s="362"/>
      <c r="AT367" s="362"/>
      <c r="AU367" s="363"/>
      <c r="AV367" s="363"/>
      <c r="AW367" s="363"/>
      <c r="AX367" s="364"/>
      <c r="AY367" s="364"/>
      <c r="AZ367" s="45"/>
      <c r="BA367" s="46"/>
      <c r="BB367" s="45"/>
      <c r="BC367" s="46"/>
      <c r="BD367" s="45"/>
      <c r="BE367" s="46"/>
      <c r="BF367" s="45"/>
      <c r="BG367" s="46"/>
      <c r="BH367" s="45"/>
      <c r="BI367" s="43"/>
      <c r="BJ367" s="44"/>
      <c r="BK367" s="43"/>
      <c r="BL367" s="44"/>
      <c r="BM367" s="43"/>
      <c r="BN367" s="44"/>
      <c r="BO367" s="43"/>
      <c r="BP367" s="44"/>
      <c r="BQ367" s="43"/>
      <c r="BR367" s="359"/>
      <c r="BS367" s="359"/>
      <c r="BT367" s="359"/>
      <c r="BU367" s="359"/>
      <c r="BV367" s="359"/>
      <c r="BW367" s="359"/>
      <c r="BX367" s="359"/>
      <c r="BY367" s="359"/>
      <c r="BZ367" s="359"/>
      <c r="CA367" s="359"/>
      <c r="CB367" s="359"/>
      <c r="CC367" s="359"/>
      <c r="CD367" s="359"/>
      <c r="CE367" s="359"/>
    </row>
    <row r="368" spans="1:83" ht="35.1" customHeight="1" x14ac:dyDescent="0.25">
      <c r="A368" s="27">
        <f t="shared" si="15"/>
        <v>357</v>
      </c>
      <c r="B368" s="375"/>
      <c r="C368" s="375"/>
      <c r="D368" s="376"/>
      <c r="E368" s="376"/>
      <c r="F368" s="376"/>
      <c r="G368" s="376"/>
      <c r="H368" s="376"/>
      <c r="I368" s="360"/>
      <c r="J368" s="360"/>
      <c r="K368" s="360"/>
      <c r="L368" s="360"/>
      <c r="M368" s="360"/>
      <c r="N368" s="360"/>
      <c r="O368" s="360"/>
      <c r="P368" s="360"/>
      <c r="Q368" s="377"/>
      <c r="R368" s="377"/>
      <c r="S368" s="377"/>
      <c r="T368" s="377"/>
      <c r="U368" s="377"/>
      <c r="V368" s="377"/>
      <c r="W368" s="377"/>
      <c r="X368" s="377"/>
      <c r="Y368" s="377"/>
      <c r="Z368" s="377"/>
      <c r="AA368" s="360"/>
      <c r="AB368" s="360"/>
      <c r="AC368" s="360"/>
      <c r="AD368" s="360"/>
      <c r="AE368" s="377"/>
      <c r="AF368" s="377"/>
      <c r="AG368" s="377"/>
      <c r="AH368" s="377"/>
      <c r="AI368" s="360"/>
      <c r="AJ368" s="360"/>
      <c r="AK368" s="360"/>
      <c r="AL368" s="360"/>
      <c r="AM368" s="360"/>
      <c r="AN368" s="360"/>
      <c r="AO368" s="361"/>
      <c r="AP368" s="361"/>
      <c r="AQ368" s="361"/>
      <c r="AR368" s="362"/>
      <c r="AS368" s="362"/>
      <c r="AT368" s="362"/>
      <c r="AU368" s="363"/>
      <c r="AV368" s="363"/>
      <c r="AW368" s="363"/>
      <c r="AX368" s="364"/>
      <c r="AY368" s="364"/>
      <c r="AZ368" s="45"/>
      <c r="BA368" s="46"/>
      <c r="BB368" s="45"/>
      <c r="BC368" s="46"/>
      <c r="BD368" s="45"/>
      <c r="BE368" s="46"/>
      <c r="BF368" s="45"/>
      <c r="BG368" s="46"/>
      <c r="BH368" s="45"/>
      <c r="BI368" s="43"/>
      <c r="BJ368" s="44"/>
      <c r="BK368" s="43"/>
      <c r="BL368" s="44"/>
      <c r="BM368" s="43"/>
      <c r="BN368" s="44"/>
      <c r="BO368" s="43"/>
      <c r="BP368" s="44"/>
      <c r="BQ368" s="43"/>
      <c r="BR368" s="359"/>
      <c r="BS368" s="359"/>
      <c r="BT368" s="359"/>
      <c r="BU368" s="359"/>
      <c r="BV368" s="359"/>
      <c r="BW368" s="359"/>
      <c r="BX368" s="359"/>
      <c r="BY368" s="359"/>
      <c r="BZ368" s="359"/>
      <c r="CA368" s="359"/>
      <c r="CB368" s="359"/>
      <c r="CC368" s="359"/>
      <c r="CD368" s="359"/>
      <c r="CE368" s="359"/>
    </row>
    <row r="369" spans="1:83" ht="35.1" customHeight="1" x14ac:dyDescent="0.25">
      <c r="A369" s="27">
        <f t="shared" si="15"/>
        <v>358</v>
      </c>
      <c r="B369" s="375"/>
      <c r="C369" s="375"/>
      <c r="D369" s="376"/>
      <c r="E369" s="376"/>
      <c r="F369" s="376"/>
      <c r="G369" s="376"/>
      <c r="H369" s="376"/>
      <c r="I369" s="360"/>
      <c r="J369" s="360"/>
      <c r="K369" s="360"/>
      <c r="L369" s="360"/>
      <c r="M369" s="360"/>
      <c r="N369" s="360"/>
      <c r="O369" s="360"/>
      <c r="P369" s="360"/>
      <c r="Q369" s="377"/>
      <c r="R369" s="377"/>
      <c r="S369" s="377"/>
      <c r="T369" s="377"/>
      <c r="U369" s="377"/>
      <c r="V369" s="377"/>
      <c r="W369" s="377"/>
      <c r="X369" s="377"/>
      <c r="Y369" s="377"/>
      <c r="Z369" s="377"/>
      <c r="AA369" s="360"/>
      <c r="AB369" s="360"/>
      <c r="AC369" s="360"/>
      <c r="AD369" s="360"/>
      <c r="AE369" s="377"/>
      <c r="AF369" s="377"/>
      <c r="AG369" s="377"/>
      <c r="AH369" s="377"/>
      <c r="AI369" s="360"/>
      <c r="AJ369" s="360"/>
      <c r="AK369" s="360"/>
      <c r="AL369" s="360"/>
      <c r="AM369" s="360"/>
      <c r="AN369" s="360"/>
      <c r="AO369" s="361"/>
      <c r="AP369" s="361"/>
      <c r="AQ369" s="361"/>
      <c r="AR369" s="362"/>
      <c r="AS369" s="362"/>
      <c r="AT369" s="362"/>
      <c r="AU369" s="363"/>
      <c r="AV369" s="363"/>
      <c r="AW369" s="363"/>
      <c r="AX369" s="364"/>
      <c r="AY369" s="364"/>
      <c r="AZ369" s="45"/>
      <c r="BA369" s="46"/>
      <c r="BB369" s="45"/>
      <c r="BC369" s="46"/>
      <c r="BD369" s="45"/>
      <c r="BE369" s="46"/>
      <c r="BF369" s="45"/>
      <c r="BG369" s="46"/>
      <c r="BH369" s="45"/>
      <c r="BI369" s="43"/>
      <c r="BJ369" s="44"/>
      <c r="BK369" s="43"/>
      <c r="BL369" s="44"/>
      <c r="BM369" s="43"/>
      <c r="BN369" s="44"/>
      <c r="BO369" s="43"/>
      <c r="BP369" s="44"/>
      <c r="BQ369" s="43"/>
      <c r="BR369" s="359"/>
      <c r="BS369" s="359"/>
      <c r="BT369" s="359"/>
      <c r="BU369" s="359"/>
      <c r="BV369" s="359"/>
      <c r="BW369" s="359"/>
      <c r="BX369" s="359"/>
      <c r="BY369" s="359"/>
      <c r="BZ369" s="359"/>
      <c r="CA369" s="359"/>
      <c r="CB369" s="359"/>
      <c r="CC369" s="359"/>
      <c r="CD369" s="359"/>
      <c r="CE369" s="359"/>
    </row>
    <row r="370" spans="1:83" ht="35.1" customHeight="1" x14ac:dyDescent="0.25">
      <c r="A370" s="27">
        <f t="shared" si="15"/>
        <v>359</v>
      </c>
      <c r="B370" s="375"/>
      <c r="C370" s="375"/>
      <c r="D370" s="376"/>
      <c r="E370" s="376"/>
      <c r="F370" s="376"/>
      <c r="G370" s="376"/>
      <c r="H370" s="376"/>
      <c r="I370" s="360"/>
      <c r="J370" s="360"/>
      <c r="K370" s="360"/>
      <c r="L370" s="360"/>
      <c r="M370" s="360"/>
      <c r="N370" s="360"/>
      <c r="O370" s="360"/>
      <c r="P370" s="360"/>
      <c r="Q370" s="377"/>
      <c r="R370" s="377"/>
      <c r="S370" s="377"/>
      <c r="T370" s="377"/>
      <c r="U370" s="377"/>
      <c r="V370" s="377"/>
      <c r="W370" s="377"/>
      <c r="X370" s="377"/>
      <c r="Y370" s="377"/>
      <c r="Z370" s="377"/>
      <c r="AA370" s="360"/>
      <c r="AB370" s="360"/>
      <c r="AC370" s="360"/>
      <c r="AD370" s="360"/>
      <c r="AE370" s="377"/>
      <c r="AF370" s="377"/>
      <c r="AG370" s="377"/>
      <c r="AH370" s="377"/>
      <c r="AI370" s="360"/>
      <c r="AJ370" s="360"/>
      <c r="AK370" s="360"/>
      <c r="AL370" s="360"/>
      <c r="AM370" s="360"/>
      <c r="AN370" s="360"/>
      <c r="AO370" s="361"/>
      <c r="AP370" s="361"/>
      <c r="AQ370" s="361"/>
      <c r="AR370" s="362"/>
      <c r="AS370" s="362"/>
      <c r="AT370" s="362"/>
      <c r="AU370" s="363"/>
      <c r="AV370" s="363"/>
      <c r="AW370" s="363"/>
      <c r="AX370" s="364"/>
      <c r="AY370" s="364"/>
      <c r="AZ370" s="45"/>
      <c r="BA370" s="46"/>
      <c r="BB370" s="45"/>
      <c r="BC370" s="46"/>
      <c r="BD370" s="45"/>
      <c r="BE370" s="46"/>
      <c r="BF370" s="45"/>
      <c r="BG370" s="46"/>
      <c r="BH370" s="45"/>
      <c r="BI370" s="43"/>
      <c r="BJ370" s="44"/>
      <c r="BK370" s="43"/>
      <c r="BL370" s="44"/>
      <c r="BM370" s="43"/>
      <c r="BN370" s="44"/>
      <c r="BO370" s="43"/>
      <c r="BP370" s="44"/>
      <c r="BQ370" s="43"/>
      <c r="BR370" s="359"/>
      <c r="BS370" s="359"/>
      <c r="BT370" s="359"/>
      <c r="BU370" s="359"/>
      <c r="BV370" s="359"/>
      <c r="BW370" s="359"/>
      <c r="BX370" s="359"/>
      <c r="BY370" s="359"/>
      <c r="BZ370" s="359"/>
      <c r="CA370" s="359"/>
      <c r="CB370" s="359"/>
      <c r="CC370" s="359"/>
      <c r="CD370" s="359"/>
      <c r="CE370" s="359"/>
    </row>
    <row r="371" spans="1:83" ht="35.1" customHeight="1" x14ac:dyDescent="0.25">
      <c r="A371" s="27">
        <f t="shared" si="15"/>
        <v>360</v>
      </c>
      <c r="B371" s="375"/>
      <c r="C371" s="375"/>
      <c r="D371" s="376"/>
      <c r="E371" s="376"/>
      <c r="F371" s="376"/>
      <c r="G371" s="376"/>
      <c r="H371" s="376"/>
      <c r="I371" s="360"/>
      <c r="J371" s="360"/>
      <c r="K371" s="360"/>
      <c r="L371" s="360"/>
      <c r="M371" s="360"/>
      <c r="N371" s="360"/>
      <c r="O371" s="360"/>
      <c r="P371" s="360"/>
      <c r="Q371" s="377"/>
      <c r="R371" s="377"/>
      <c r="S371" s="377"/>
      <c r="T371" s="377"/>
      <c r="U371" s="377"/>
      <c r="V371" s="377"/>
      <c r="W371" s="377"/>
      <c r="X371" s="377"/>
      <c r="Y371" s="377"/>
      <c r="Z371" s="377"/>
      <c r="AA371" s="360"/>
      <c r="AB371" s="360"/>
      <c r="AC371" s="360"/>
      <c r="AD371" s="360"/>
      <c r="AE371" s="377"/>
      <c r="AF371" s="377"/>
      <c r="AG371" s="377"/>
      <c r="AH371" s="377"/>
      <c r="AI371" s="360"/>
      <c r="AJ371" s="360"/>
      <c r="AK371" s="360"/>
      <c r="AL371" s="360"/>
      <c r="AM371" s="360"/>
      <c r="AN371" s="360"/>
      <c r="AO371" s="361"/>
      <c r="AP371" s="361"/>
      <c r="AQ371" s="361"/>
      <c r="AR371" s="362"/>
      <c r="AS371" s="362"/>
      <c r="AT371" s="362"/>
      <c r="AU371" s="363"/>
      <c r="AV371" s="363"/>
      <c r="AW371" s="363"/>
      <c r="AX371" s="364"/>
      <c r="AY371" s="364"/>
      <c r="AZ371" s="45"/>
      <c r="BA371" s="46"/>
      <c r="BB371" s="45"/>
      <c r="BC371" s="46"/>
      <c r="BD371" s="45"/>
      <c r="BE371" s="46"/>
      <c r="BF371" s="45"/>
      <c r="BG371" s="46"/>
      <c r="BH371" s="45"/>
      <c r="BI371" s="43"/>
      <c r="BJ371" s="44"/>
      <c r="BK371" s="43"/>
      <c r="BL371" s="44"/>
      <c r="BM371" s="43"/>
      <c r="BN371" s="44"/>
      <c r="BO371" s="43"/>
      <c r="BP371" s="44"/>
      <c r="BQ371" s="43"/>
      <c r="BR371" s="359"/>
      <c r="BS371" s="359"/>
      <c r="BT371" s="359"/>
      <c r="BU371" s="359"/>
      <c r="BV371" s="359"/>
      <c r="BW371" s="359"/>
      <c r="BX371" s="359"/>
      <c r="BY371" s="359"/>
      <c r="BZ371" s="359"/>
      <c r="CA371" s="359"/>
      <c r="CB371" s="359"/>
      <c r="CC371" s="359"/>
      <c r="CD371" s="359"/>
      <c r="CE371" s="359"/>
    </row>
    <row r="372" spans="1:83" ht="35.1" customHeight="1" x14ac:dyDescent="0.25">
      <c r="A372" s="27">
        <f>ROW(A361)</f>
        <v>361</v>
      </c>
      <c r="B372" s="375"/>
      <c r="C372" s="375"/>
      <c r="D372" s="376"/>
      <c r="E372" s="376"/>
      <c r="F372" s="376"/>
      <c r="G372" s="376"/>
      <c r="H372" s="376"/>
      <c r="I372" s="360"/>
      <c r="J372" s="360"/>
      <c r="K372" s="360"/>
      <c r="L372" s="360"/>
      <c r="M372" s="360"/>
      <c r="N372" s="360"/>
      <c r="O372" s="360"/>
      <c r="P372" s="360"/>
      <c r="Q372" s="377"/>
      <c r="R372" s="377"/>
      <c r="S372" s="377"/>
      <c r="T372" s="377"/>
      <c r="U372" s="377"/>
      <c r="V372" s="377"/>
      <c r="W372" s="377"/>
      <c r="X372" s="377"/>
      <c r="Y372" s="377"/>
      <c r="Z372" s="377"/>
      <c r="AA372" s="360"/>
      <c r="AB372" s="360"/>
      <c r="AC372" s="360"/>
      <c r="AD372" s="360"/>
      <c r="AE372" s="377"/>
      <c r="AF372" s="377"/>
      <c r="AG372" s="377"/>
      <c r="AH372" s="377"/>
      <c r="AI372" s="360"/>
      <c r="AJ372" s="360"/>
      <c r="AK372" s="360"/>
      <c r="AL372" s="360"/>
      <c r="AM372" s="360"/>
      <c r="AN372" s="360"/>
      <c r="AO372" s="361"/>
      <c r="AP372" s="361"/>
      <c r="AQ372" s="361"/>
      <c r="AR372" s="362"/>
      <c r="AS372" s="362"/>
      <c r="AT372" s="362"/>
      <c r="AU372" s="363"/>
      <c r="AV372" s="363"/>
      <c r="AW372" s="363"/>
      <c r="AX372" s="364"/>
      <c r="AY372" s="364"/>
      <c r="AZ372" s="45"/>
      <c r="BA372" s="46"/>
      <c r="BB372" s="45"/>
      <c r="BC372" s="46"/>
      <c r="BD372" s="45"/>
      <c r="BE372" s="46"/>
      <c r="BF372" s="45"/>
      <c r="BG372" s="46"/>
      <c r="BH372" s="45"/>
      <c r="BI372" s="43"/>
      <c r="BJ372" s="44"/>
      <c r="BK372" s="43"/>
      <c r="BL372" s="44"/>
      <c r="BM372" s="43"/>
      <c r="BN372" s="44"/>
      <c r="BO372" s="43"/>
      <c r="BP372" s="44"/>
      <c r="BQ372" s="43"/>
      <c r="BR372" s="359"/>
      <c r="BS372" s="359"/>
      <c r="BT372" s="359"/>
      <c r="BU372" s="359"/>
      <c r="BV372" s="359"/>
      <c r="BW372" s="359"/>
      <c r="BX372" s="359"/>
      <c r="BY372" s="359"/>
      <c r="BZ372" s="359"/>
      <c r="CA372" s="359"/>
      <c r="CB372" s="359"/>
      <c r="CC372" s="359"/>
      <c r="CD372" s="359"/>
      <c r="CE372" s="359"/>
    </row>
    <row r="373" spans="1:83" ht="35.1" customHeight="1" x14ac:dyDescent="0.25">
      <c r="A373" s="27">
        <f t="shared" si="15"/>
        <v>362</v>
      </c>
      <c r="B373" s="375"/>
      <c r="C373" s="375"/>
      <c r="D373" s="376"/>
      <c r="E373" s="376"/>
      <c r="F373" s="376"/>
      <c r="G373" s="376"/>
      <c r="H373" s="376"/>
      <c r="I373" s="360"/>
      <c r="J373" s="360"/>
      <c r="K373" s="360"/>
      <c r="L373" s="360"/>
      <c r="M373" s="360"/>
      <c r="N373" s="360"/>
      <c r="O373" s="360"/>
      <c r="P373" s="360"/>
      <c r="Q373" s="377"/>
      <c r="R373" s="377"/>
      <c r="S373" s="377"/>
      <c r="T373" s="377"/>
      <c r="U373" s="377"/>
      <c r="V373" s="377"/>
      <c r="W373" s="377"/>
      <c r="X373" s="377"/>
      <c r="Y373" s="377"/>
      <c r="Z373" s="377"/>
      <c r="AA373" s="360"/>
      <c r="AB373" s="360"/>
      <c r="AC373" s="360"/>
      <c r="AD373" s="360"/>
      <c r="AE373" s="377"/>
      <c r="AF373" s="377"/>
      <c r="AG373" s="377"/>
      <c r="AH373" s="377"/>
      <c r="AI373" s="360"/>
      <c r="AJ373" s="360"/>
      <c r="AK373" s="360"/>
      <c r="AL373" s="360"/>
      <c r="AM373" s="360"/>
      <c r="AN373" s="360"/>
      <c r="AO373" s="361"/>
      <c r="AP373" s="361"/>
      <c r="AQ373" s="361"/>
      <c r="AR373" s="362"/>
      <c r="AS373" s="362"/>
      <c r="AT373" s="362"/>
      <c r="AU373" s="363"/>
      <c r="AV373" s="363"/>
      <c r="AW373" s="363"/>
      <c r="AX373" s="364"/>
      <c r="AY373" s="364"/>
      <c r="AZ373" s="45"/>
      <c r="BA373" s="46"/>
      <c r="BB373" s="45"/>
      <c r="BC373" s="46"/>
      <c r="BD373" s="45"/>
      <c r="BE373" s="46"/>
      <c r="BF373" s="45"/>
      <c r="BG373" s="46"/>
      <c r="BH373" s="45"/>
      <c r="BI373" s="43"/>
      <c r="BJ373" s="44"/>
      <c r="BK373" s="43"/>
      <c r="BL373" s="44"/>
      <c r="BM373" s="43"/>
      <c r="BN373" s="44"/>
      <c r="BO373" s="43"/>
      <c r="BP373" s="44"/>
      <c r="BQ373" s="43"/>
      <c r="BR373" s="359"/>
      <c r="BS373" s="359"/>
      <c r="BT373" s="359"/>
      <c r="BU373" s="359"/>
      <c r="BV373" s="359"/>
      <c r="BW373" s="359"/>
      <c r="BX373" s="359"/>
      <c r="BY373" s="359"/>
      <c r="BZ373" s="359"/>
      <c r="CA373" s="359"/>
      <c r="CB373" s="359"/>
      <c r="CC373" s="359"/>
      <c r="CD373" s="359"/>
      <c r="CE373" s="359"/>
    </row>
    <row r="374" spans="1:83" ht="35.1" customHeight="1" x14ac:dyDescent="0.25">
      <c r="A374" s="27">
        <f t="shared" si="15"/>
        <v>363</v>
      </c>
      <c r="B374" s="375"/>
      <c r="C374" s="375"/>
      <c r="D374" s="376"/>
      <c r="E374" s="376"/>
      <c r="F374" s="376"/>
      <c r="G374" s="376"/>
      <c r="H374" s="376"/>
      <c r="I374" s="360"/>
      <c r="J374" s="360"/>
      <c r="K374" s="360"/>
      <c r="L374" s="360"/>
      <c r="M374" s="360"/>
      <c r="N374" s="360"/>
      <c r="O374" s="360"/>
      <c r="P374" s="360"/>
      <c r="Q374" s="377"/>
      <c r="R374" s="377"/>
      <c r="S374" s="377"/>
      <c r="T374" s="377"/>
      <c r="U374" s="377"/>
      <c r="V374" s="377"/>
      <c r="W374" s="377"/>
      <c r="X374" s="377"/>
      <c r="Y374" s="377"/>
      <c r="Z374" s="377"/>
      <c r="AA374" s="360"/>
      <c r="AB374" s="360"/>
      <c r="AC374" s="360"/>
      <c r="AD374" s="360"/>
      <c r="AE374" s="377"/>
      <c r="AF374" s="377"/>
      <c r="AG374" s="377"/>
      <c r="AH374" s="377"/>
      <c r="AI374" s="360"/>
      <c r="AJ374" s="360"/>
      <c r="AK374" s="360"/>
      <c r="AL374" s="360"/>
      <c r="AM374" s="360"/>
      <c r="AN374" s="360"/>
      <c r="AO374" s="361"/>
      <c r="AP374" s="361"/>
      <c r="AQ374" s="361"/>
      <c r="AR374" s="362"/>
      <c r="AS374" s="362"/>
      <c r="AT374" s="362"/>
      <c r="AU374" s="363"/>
      <c r="AV374" s="363"/>
      <c r="AW374" s="363"/>
      <c r="AX374" s="364"/>
      <c r="AY374" s="364"/>
      <c r="AZ374" s="45"/>
      <c r="BA374" s="46"/>
      <c r="BB374" s="45"/>
      <c r="BC374" s="46"/>
      <c r="BD374" s="45"/>
      <c r="BE374" s="46"/>
      <c r="BF374" s="45"/>
      <c r="BG374" s="46"/>
      <c r="BH374" s="45"/>
      <c r="BI374" s="43"/>
      <c r="BJ374" s="44"/>
      <c r="BK374" s="43"/>
      <c r="BL374" s="44"/>
      <c r="BM374" s="43"/>
      <c r="BN374" s="44"/>
      <c r="BO374" s="43"/>
      <c r="BP374" s="44"/>
      <c r="BQ374" s="43"/>
      <c r="BR374" s="359"/>
      <c r="BS374" s="359"/>
      <c r="BT374" s="359"/>
      <c r="BU374" s="359"/>
      <c r="BV374" s="359"/>
      <c r="BW374" s="359"/>
      <c r="BX374" s="359"/>
      <c r="BY374" s="359"/>
      <c r="BZ374" s="359"/>
      <c r="CA374" s="359"/>
      <c r="CB374" s="359"/>
      <c r="CC374" s="359"/>
      <c r="CD374" s="359"/>
      <c r="CE374" s="359"/>
    </row>
    <row r="375" spans="1:83" ht="35.1" customHeight="1" x14ac:dyDescent="0.25">
      <c r="A375" s="27">
        <f t="shared" si="15"/>
        <v>364</v>
      </c>
      <c r="B375" s="375"/>
      <c r="C375" s="375"/>
      <c r="D375" s="376"/>
      <c r="E375" s="376"/>
      <c r="F375" s="376"/>
      <c r="G375" s="376"/>
      <c r="H375" s="376"/>
      <c r="I375" s="360"/>
      <c r="J375" s="360"/>
      <c r="K375" s="360"/>
      <c r="L375" s="360"/>
      <c r="M375" s="360"/>
      <c r="N375" s="360"/>
      <c r="O375" s="360"/>
      <c r="P375" s="360"/>
      <c r="Q375" s="377"/>
      <c r="R375" s="377"/>
      <c r="S375" s="377"/>
      <c r="T375" s="377"/>
      <c r="U375" s="377"/>
      <c r="V375" s="377"/>
      <c r="W375" s="377"/>
      <c r="X375" s="377"/>
      <c r="Y375" s="377"/>
      <c r="Z375" s="377"/>
      <c r="AA375" s="360"/>
      <c r="AB375" s="360"/>
      <c r="AC375" s="360"/>
      <c r="AD375" s="360"/>
      <c r="AE375" s="377"/>
      <c r="AF375" s="377"/>
      <c r="AG375" s="377"/>
      <c r="AH375" s="377"/>
      <c r="AI375" s="360"/>
      <c r="AJ375" s="360"/>
      <c r="AK375" s="360"/>
      <c r="AL375" s="360"/>
      <c r="AM375" s="360"/>
      <c r="AN375" s="360"/>
      <c r="AO375" s="361"/>
      <c r="AP375" s="361"/>
      <c r="AQ375" s="361"/>
      <c r="AR375" s="362"/>
      <c r="AS375" s="362"/>
      <c r="AT375" s="362"/>
      <c r="AU375" s="363"/>
      <c r="AV375" s="363"/>
      <c r="AW375" s="363"/>
      <c r="AX375" s="364"/>
      <c r="AY375" s="364"/>
      <c r="AZ375" s="45"/>
      <c r="BA375" s="46"/>
      <c r="BB375" s="45"/>
      <c r="BC375" s="46"/>
      <c r="BD375" s="45"/>
      <c r="BE375" s="46"/>
      <c r="BF375" s="45"/>
      <c r="BG375" s="46"/>
      <c r="BH375" s="45"/>
      <c r="BI375" s="43"/>
      <c r="BJ375" s="44"/>
      <c r="BK375" s="43"/>
      <c r="BL375" s="44"/>
      <c r="BM375" s="43"/>
      <c r="BN375" s="44"/>
      <c r="BO375" s="43"/>
      <c r="BP375" s="44"/>
      <c r="BQ375" s="43"/>
      <c r="BR375" s="359"/>
      <c r="BS375" s="359"/>
      <c r="BT375" s="359"/>
      <c r="BU375" s="359"/>
      <c r="BV375" s="359"/>
      <c r="BW375" s="359"/>
      <c r="BX375" s="359"/>
      <c r="BY375" s="359"/>
      <c r="BZ375" s="359"/>
      <c r="CA375" s="359"/>
      <c r="CB375" s="359"/>
      <c r="CC375" s="359"/>
      <c r="CD375" s="359"/>
      <c r="CE375" s="359"/>
    </row>
    <row r="376" spans="1:83" ht="35.1" customHeight="1" x14ac:dyDescent="0.25">
      <c r="A376" s="27">
        <f t="shared" si="15"/>
        <v>365</v>
      </c>
      <c r="B376" s="375"/>
      <c r="C376" s="375"/>
      <c r="D376" s="376"/>
      <c r="E376" s="376"/>
      <c r="F376" s="376"/>
      <c r="G376" s="376"/>
      <c r="H376" s="376"/>
      <c r="I376" s="360"/>
      <c r="J376" s="360"/>
      <c r="K376" s="360"/>
      <c r="L376" s="360"/>
      <c r="M376" s="360"/>
      <c r="N376" s="360"/>
      <c r="O376" s="360"/>
      <c r="P376" s="360"/>
      <c r="Q376" s="377"/>
      <c r="R376" s="377"/>
      <c r="S376" s="377"/>
      <c r="T376" s="377"/>
      <c r="U376" s="377"/>
      <c r="V376" s="377"/>
      <c r="W376" s="377"/>
      <c r="X376" s="377"/>
      <c r="Y376" s="377"/>
      <c r="Z376" s="377"/>
      <c r="AA376" s="360"/>
      <c r="AB376" s="360"/>
      <c r="AC376" s="360"/>
      <c r="AD376" s="360"/>
      <c r="AE376" s="377"/>
      <c r="AF376" s="377"/>
      <c r="AG376" s="377"/>
      <c r="AH376" s="377"/>
      <c r="AI376" s="360"/>
      <c r="AJ376" s="360"/>
      <c r="AK376" s="360"/>
      <c r="AL376" s="360"/>
      <c r="AM376" s="360"/>
      <c r="AN376" s="360"/>
      <c r="AO376" s="361"/>
      <c r="AP376" s="361"/>
      <c r="AQ376" s="361"/>
      <c r="AR376" s="362"/>
      <c r="AS376" s="362"/>
      <c r="AT376" s="362"/>
      <c r="AU376" s="363"/>
      <c r="AV376" s="363"/>
      <c r="AW376" s="363"/>
      <c r="AX376" s="364"/>
      <c r="AY376" s="364"/>
      <c r="AZ376" s="45"/>
      <c r="BA376" s="46"/>
      <c r="BB376" s="45"/>
      <c r="BC376" s="46"/>
      <c r="BD376" s="45"/>
      <c r="BE376" s="46"/>
      <c r="BF376" s="45"/>
      <c r="BG376" s="46"/>
      <c r="BH376" s="45"/>
      <c r="BI376" s="43"/>
      <c r="BJ376" s="44"/>
      <c r="BK376" s="43"/>
      <c r="BL376" s="44"/>
      <c r="BM376" s="43"/>
      <c r="BN376" s="44"/>
      <c r="BO376" s="43"/>
      <c r="BP376" s="44"/>
      <c r="BQ376" s="43"/>
      <c r="BR376" s="359"/>
      <c r="BS376" s="359"/>
      <c r="BT376" s="359"/>
      <c r="BU376" s="359"/>
      <c r="BV376" s="359"/>
      <c r="BW376" s="359"/>
      <c r="BX376" s="359"/>
      <c r="BY376" s="359"/>
      <c r="BZ376" s="359"/>
      <c r="CA376" s="359"/>
      <c r="CB376" s="359"/>
      <c r="CC376" s="359"/>
      <c r="CD376" s="359"/>
      <c r="CE376" s="359"/>
    </row>
    <row r="377" spans="1:83" ht="35.1" customHeight="1" x14ac:dyDescent="0.25">
      <c r="A377" s="27">
        <f t="shared" ref="A377:A381" si="16">ROW(A366)</f>
        <v>366</v>
      </c>
      <c r="B377" s="375"/>
      <c r="C377" s="375"/>
      <c r="D377" s="376"/>
      <c r="E377" s="376"/>
      <c r="F377" s="376"/>
      <c r="G377" s="376"/>
      <c r="H377" s="376"/>
      <c r="I377" s="360"/>
      <c r="J377" s="360"/>
      <c r="K377" s="360"/>
      <c r="L377" s="360"/>
      <c r="M377" s="360"/>
      <c r="N377" s="360"/>
      <c r="O377" s="360"/>
      <c r="P377" s="360"/>
      <c r="Q377" s="377"/>
      <c r="R377" s="377"/>
      <c r="S377" s="377"/>
      <c r="T377" s="377"/>
      <c r="U377" s="377"/>
      <c r="V377" s="377"/>
      <c r="W377" s="377"/>
      <c r="X377" s="377"/>
      <c r="Y377" s="377"/>
      <c r="Z377" s="377"/>
      <c r="AA377" s="360"/>
      <c r="AB377" s="360"/>
      <c r="AC377" s="360"/>
      <c r="AD377" s="360"/>
      <c r="AE377" s="377"/>
      <c r="AF377" s="377"/>
      <c r="AG377" s="377"/>
      <c r="AH377" s="377"/>
      <c r="AI377" s="360"/>
      <c r="AJ377" s="360"/>
      <c r="AK377" s="360"/>
      <c r="AL377" s="360"/>
      <c r="AM377" s="360"/>
      <c r="AN377" s="360"/>
      <c r="AO377" s="361"/>
      <c r="AP377" s="361"/>
      <c r="AQ377" s="361"/>
      <c r="AR377" s="362"/>
      <c r="AS377" s="362"/>
      <c r="AT377" s="362"/>
      <c r="AU377" s="363"/>
      <c r="AV377" s="363"/>
      <c r="AW377" s="363"/>
      <c r="AX377" s="364"/>
      <c r="AY377" s="364"/>
      <c r="AZ377" s="45"/>
      <c r="BA377" s="46"/>
      <c r="BB377" s="45"/>
      <c r="BC377" s="46"/>
      <c r="BD377" s="45"/>
      <c r="BE377" s="46"/>
      <c r="BF377" s="45"/>
      <c r="BG377" s="46"/>
      <c r="BH377" s="45"/>
      <c r="BI377" s="43"/>
      <c r="BJ377" s="44"/>
      <c r="BK377" s="43"/>
      <c r="BL377" s="44"/>
      <c r="BM377" s="43"/>
      <c r="BN377" s="44"/>
      <c r="BO377" s="43"/>
      <c r="BP377" s="44"/>
      <c r="BQ377" s="43"/>
      <c r="BR377" s="359"/>
      <c r="BS377" s="359"/>
      <c r="BT377" s="359"/>
      <c r="BU377" s="359"/>
      <c r="BV377" s="359"/>
      <c r="BW377" s="359"/>
      <c r="BX377" s="359"/>
      <c r="BY377" s="359"/>
      <c r="BZ377" s="359"/>
      <c r="CA377" s="359"/>
      <c r="CB377" s="359"/>
      <c r="CC377" s="359"/>
      <c r="CD377" s="359"/>
      <c r="CE377" s="359"/>
    </row>
    <row r="378" spans="1:83" ht="35.1" customHeight="1" x14ac:dyDescent="0.25">
      <c r="A378" s="27">
        <f t="shared" si="16"/>
        <v>367</v>
      </c>
      <c r="B378" s="375"/>
      <c r="C378" s="375"/>
      <c r="D378" s="376"/>
      <c r="E378" s="376"/>
      <c r="F378" s="376"/>
      <c r="G378" s="376"/>
      <c r="H378" s="376"/>
      <c r="I378" s="360"/>
      <c r="J378" s="360"/>
      <c r="K378" s="360"/>
      <c r="L378" s="360"/>
      <c r="M378" s="360"/>
      <c r="N378" s="360"/>
      <c r="O378" s="360"/>
      <c r="P378" s="360"/>
      <c r="Q378" s="377"/>
      <c r="R378" s="377"/>
      <c r="S378" s="377"/>
      <c r="T378" s="377"/>
      <c r="U378" s="377"/>
      <c r="V378" s="377"/>
      <c r="W378" s="377"/>
      <c r="X378" s="377"/>
      <c r="Y378" s="377"/>
      <c r="Z378" s="377"/>
      <c r="AA378" s="360"/>
      <c r="AB378" s="360"/>
      <c r="AC378" s="360"/>
      <c r="AD378" s="360"/>
      <c r="AE378" s="377"/>
      <c r="AF378" s="377"/>
      <c r="AG378" s="377"/>
      <c r="AH378" s="377"/>
      <c r="AI378" s="360"/>
      <c r="AJ378" s="360"/>
      <c r="AK378" s="360"/>
      <c r="AL378" s="360"/>
      <c r="AM378" s="360"/>
      <c r="AN378" s="360"/>
      <c r="AO378" s="361"/>
      <c r="AP378" s="361"/>
      <c r="AQ378" s="361"/>
      <c r="AR378" s="362"/>
      <c r="AS378" s="362"/>
      <c r="AT378" s="362"/>
      <c r="AU378" s="363"/>
      <c r="AV378" s="363"/>
      <c r="AW378" s="363"/>
      <c r="AX378" s="364"/>
      <c r="AY378" s="364"/>
      <c r="AZ378" s="45"/>
      <c r="BA378" s="46"/>
      <c r="BB378" s="45"/>
      <c r="BC378" s="46"/>
      <c r="BD378" s="45"/>
      <c r="BE378" s="46"/>
      <c r="BF378" s="45"/>
      <c r="BG378" s="46"/>
      <c r="BH378" s="45"/>
      <c r="BI378" s="43"/>
      <c r="BJ378" s="44"/>
      <c r="BK378" s="43"/>
      <c r="BL378" s="44"/>
      <c r="BM378" s="43"/>
      <c r="BN378" s="44"/>
      <c r="BO378" s="43"/>
      <c r="BP378" s="44"/>
      <c r="BQ378" s="43"/>
      <c r="BR378" s="359"/>
      <c r="BS378" s="359"/>
      <c r="BT378" s="359"/>
      <c r="BU378" s="359"/>
      <c r="BV378" s="359"/>
      <c r="BW378" s="359"/>
      <c r="BX378" s="359"/>
      <c r="BY378" s="359"/>
      <c r="BZ378" s="359"/>
      <c r="CA378" s="359"/>
      <c r="CB378" s="359"/>
      <c r="CC378" s="359"/>
      <c r="CD378" s="359"/>
      <c r="CE378" s="359"/>
    </row>
    <row r="379" spans="1:83" ht="35.1" customHeight="1" x14ac:dyDescent="0.25">
      <c r="A379" s="27">
        <f t="shared" si="16"/>
        <v>368</v>
      </c>
      <c r="B379" s="375"/>
      <c r="C379" s="375"/>
      <c r="D379" s="376"/>
      <c r="E379" s="376"/>
      <c r="F379" s="376"/>
      <c r="G379" s="376"/>
      <c r="H379" s="376"/>
      <c r="I379" s="360"/>
      <c r="J379" s="360"/>
      <c r="K379" s="360"/>
      <c r="L379" s="360"/>
      <c r="M379" s="360"/>
      <c r="N379" s="360"/>
      <c r="O379" s="360"/>
      <c r="P379" s="360"/>
      <c r="Q379" s="377"/>
      <c r="R379" s="377"/>
      <c r="S379" s="377"/>
      <c r="T379" s="377"/>
      <c r="U379" s="377"/>
      <c r="V379" s="377"/>
      <c r="W379" s="377"/>
      <c r="X379" s="377"/>
      <c r="Y379" s="377"/>
      <c r="Z379" s="377"/>
      <c r="AA379" s="360"/>
      <c r="AB379" s="360"/>
      <c r="AC379" s="360"/>
      <c r="AD379" s="360"/>
      <c r="AE379" s="377"/>
      <c r="AF379" s="377"/>
      <c r="AG379" s="377"/>
      <c r="AH379" s="377"/>
      <c r="AI379" s="360"/>
      <c r="AJ379" s="360"/>
      <c r="AK379" s="360"/>
      <c r="AL379" s="360"/>
      <c r="AM379" s="360"/>
      <c r="AN379" s="360"/>
      <c r="AO379" s="361"/>
      <c r="AP379" s="361"/>
      <c r="AQ379" s="361"/>
      <c r="AR379" s="362"/>
      <c r="AS379" s="362"/>
      <c r="AT379" s="362"/>
      <c r="AU379" s="363"/>
      <c r="AV379" s="363"/>
      <c r="AW379" s="363"/>
      <c r="AX379" s="364"/>
      <c r="AY379" s="364"/>
      <c r="AZ379" s="45"/>
      <c r="BA379" s="46"/>
      <c r="BB379" s="45"/>
      <c r="BC379" s="46"/>
      <c r="BD379" s="45"/>
      <c r="BE379" s="46"/>
      <c r="BF379" s="45"/>
      <c r="BG379" s="46"/>
      <c r="BH379" s="45"/>
      <c r="BI379" s="43"/>
      <c r="BJ379" s="44"/>
      <c r="BK379" s="43"/>
      <c r="BL379" s="44"/>
      <c r="BM379" s="43"/>
      <c r="BN379" s="44"/>
      <c r="BO379" s="43"/>
      <c r="BP379" s="44"/>
      <c r="BQ379" s="43"/>
      <c r="BR379" s="359"/>
      <c r="BS379" s="359"/>
      <c r="BT379" s="359"/>
      <c r="BU379" s="359"/>
      <c r="BV379" s="359"/>
      <c r="BW379" s="359"/>
      <c r="BX379" s="359"/>
      <c r="BY379" s="359"/>
      <c r="BZ379" s="359"/>
      <c r="CA379" s="359"/>
      <c r="CB379" s="359"/>
      <c r="CC379" s="359"/>
      <c r="CD379" s="359"/>
      <c r="CE379" s="359"/>
    </row>
    <row r="380" spans="1:83" ht="35.1" customHeight="1" x14ac:dyDescent="0.25">
      <c r="A380" s="27">
        <f t="shared" si="16"/>
        <v>369</v>
      </c>
      <c r="B380" s="375"/>
      <c r="C380" s="375"/>
      <c r="D380" s="376"/>
      <c r="E380" s="376"/>
      <c r="F380" s="376"/>
      <c r="G380" s="376"/>
      <c r="H380" s="376"/>
      <c r="I380" s="360"/>
      <c r="J380" s="360"/>
      <c r="K380" s="360"/>
      <c r="L380" s="360"/>
      <c r="M380" s="360"/>
      <c r="N380" s="360"/>
      <c r="O380" s="360"/>
      <c r="P380" s="360"/>
      <c r="Q380" s="377"/>
      <c r="R380" s="377"/>
      <c r="S380" s="377"/>
      <c r="T380" s="377"/>
      <c r="U380" s="377"/>
      <c r="V380" s="377"/>
      <c r="W380" s="377"/>
      <c r="X380" s="377"/>
      <c r="Y380" s="377"/>
      <c r="Z380" s="377"/>
      <c r="AA380" s="360"/>
      <c r="AB380" s="360"/>
      <c r="AC380" s="360"/>
      <c r="AD380" s="360"/>
      <c r="AE380" s="377"/>
      <c r="AF380" s="377"/>
      <c r="AG380" s="377"/>
      <c r="AH380" s="377"/>
      <c r="AI380" s="360"/>
      <c r="AJ380" s="360"/>
      <c r="AK380" s="360"/>
      <c r="AL380" s="360"/>
      <c r="AM380" s="360"/>
      <c r="AN380" s="360"/>
      <c r="AO380" s="361"/>
      <c r="AP380" s="361"/>
      <c r="AQ380" s="361"/>
      <c r="AR380" s="362"/>
      <c r="AS380" s="362"/>
      <c r="AT380" s="362"/>
      <c r="AU380" s="363"/>
      <c r="AV380" s="363"/>
      <c r="AW380" s="363"/>
      <c r="AX380" s="364"/>
      <c r="AY380" s="364"/>
      <c r="AZ380" s="45"/>
      <c r="BA380" s="46"/>
      <c r="BB380" s="45"/>
      <c r="BC380" s="46"/>
      <c r="BD380" s="45"/>
      <c r="BE380" s="46"/>
      <c r="BF380" s="45"/>
      <c r="BG380" s="46"/>
      <c r="BH380" s="45"/>
      <c r="BI380" s="43"/>
      <c r="BJ380" s="44"/>
      <c r="BK380" s="43"/>
      <c r="BL380" s="44"/>
      <c r="BM380" s="43"/>
      <c r="BN380" s="44"/>
      <c r="BO380" s="43"/>
      <c r="BP380" s="44"/>
      <c r="BQ380" s="43"/>
      <c r="BR380" s="359"/>
      <c r="BS380" s="359"/>
      <c r="BT380" s="359"/>
      <c r="BU380" s="359"/>
      <c r="BV380" s="359"/>
      <c r="BW380" s="359"/>
      <c r="BX380" s="359"/>
      <c r="BY380" s="359"/>
      <c r="BZ380" s="359"/>
      <c r="CA380" s="359"/>
      <c r="CB380" s="359"/>
      <c r="CC380" s="359"/>
      <c r="CD380" s="359"/>
      <c r="CE380" s="359"/>
    </row>
    <row r="381" spans="1:83" ht="35.1" customHeight="1" x14ac:dyDescent="0.25">
      <c r="A381" s="27">
        <f t="shared" si="16"/>
        <v>370</v>
      </c>
      <c r="B381" s="375"/>
      <c r="C381" s="375"/>
      <c r="D381" s="376"/>
      <c r="E381" s="376"/>
      <c r="F381" s="376"/>
      <c r="G381" s="376"/>
      <c r="H381" s="376"/>
      <c r="I381" s="360"/>
      <c r="J381" s="360"/>
      <c r="K381" s="360"/>
      <c r="L381" s="360"/>
      <c r="M381" s="360"/>
      <c r="N381" s="360"/>
      <c r="O381" s="360"/>
      <c r="P381" s="360"/>
      <c r="Q381" s="377"/>
      <c r="R381" s="377"/>
      <c r="S381" s="377"/>
      <c r="T381" s="377"/>
      <c r="U381" s="377"/>
      <c r="V381" s="377"/>
      <c r="W381" s="377"/>
      <c r="X381" s="377"/>
      <c r="Y381" s="377"/>
      <c r="Z381" s="377"/>
      <c r="AA381" s="360"/>
      <c r="AB381" s="360"/>
      <c r="AC381" s="360"/>
      <c r="AD381" s="360"/>
      <c r="AE381" s="377"/>
      <c r="AF381" s="377"/>
      <c r="AG381" s="377"/>
      <c r="AH381" s="377"/>
      <c r="AI381" s="360"/>
      <c r="AJ381" s="360"/>
      <c r="AK381" s="360"/>
      <c r="AL381" s="360"/>
      <c r="AM381" s="360"/>
      <c r="AN381" s="360"/>
      <c r="AO381" s="361"/>
      <c r="AP381" s="361"/>
      <c r="AQ381" s="361"/>
      <c r="AR381" s="362"/>
      <c r="AS381" s="362"/>
      <c r="AT381" s="362"/>
      <c r="AU381" s="363"/>
      <c r="AV381" s="363"/>
      <c r="AW381" s="363"/>
      <c r="AX381" s="364"/>
      <c r="AY381" s="364"/>
      <c r="AZ381" s="45"/>
      <c r="BA381" s="46"/>
      <c r="BB381" s="45"/>
      <c r="BC381" s="46"/>
      <c r="BD381" s="45"/>
      <c r="BE381" s="46"/>
      <c r="BF381" s="45"/>
      <c r="BG381" s="46"/>
      <c r="BH381" s="45"/>
      <c r="BI381" s="43"/>
      <c r="BJ381" s="44"/>
      <c r="BK381" s="43"/>
      <c r="BL381" s="44"/>
      <c r="BM381" s="43"/>
      <c r="BN381" s="44"/>
      <c r="BO381" s="43"/>
      <c r="BP381" s="44"/>
      <c r="BQ381" s="43"/>
      <c r="BR381" s="359"/>
      <c r="BS381" s="359"/>
      <c r="BT381" s="359"/>
      <c r="BU381" s="359"/>
      <c r="BV381" s="359"/>
      <c r="BW381" s="359"/>
      <c r="BX381" s="359"/>
      <c r="BY381" s="359"/>
      <c r="BZ381" s="359"/>
      <c r="CA381" s="359"/>
      <c r="CB381" s="359"/>
      <c r="CC381" s="359"/>
      <c r="CD381" s="359"/>
      <c r="CE381" s="359"/>
    </row>
    <row r="382" spans="1:83" ht="35.1" customHeight="1" x14ac:dyDescent="0.25">
      <c r="A382" s="27">
        <f>ROW(A371)</f>
        <v>371</v>
      </c>
      <c r="B382" s="375"/>
      <c r="C382" s="375"/>
      <c r="D382" s="376"/>
      <c r="E382" s="376"/>
      <c r="F382" s="376"/>
      <c r="G382" s="376"/>
      <c r="H382" s="376"/>
      <c r="I382" s="360"/>
      <c r="J382" s="360"/>
      <c r="K382" s="360"/>
      <c r="L382" s="360"/>
      <c r="M382" s="360"/>
      <c r="N382" s="360"/>
      <c r="O382" s="360"/>
      <c r="P382" s="360"/>
      <c r="Q382" s="377"/>
      <c r="R382" s="377"/>
      <c r="S382" s="377"/>
      <c r="T382" s="377"/>
      <c r="U382" s="377"/>
      <c r="V382" s="377"/>
      <c r="W382" s="377"/>
      <c r="X382" s="377"/>
      <c r="Y382" s="377"/>
      <c r="Z382" s="377"/>
      <c r="AA382" s="360"/>
      <c r="AB382" s="360"/>
      <c r="AC382" s="360"/>
      <c r="AD382" s="360"/>
      <c r="AE382" s="377"/>
      <c r="AF382" s="377"/>
      <c r="AG382" s="377"/>
      <c r="AH382" s="377"/>
      <c r="AI382" s="360"/>
      <c r="AJ382" s="360"/>
      <c r="AK382" s="360"/>
      <c r="AL382" s="360"/>
      <c r="AM382" s="360"/>
      <c r="AN382" s="360"/>
      <c r="AO382" s="361"/>
      <c r="AP382" s="361"/>
      <c r="AQ382" s="361"/>
      <c r="AR382" s="362"/>
      <c r="AS382" s="362"/>
      <c r="AT382" s="362"/>
      <c r="AU382" s="363"/>
      <c r="AV382" s="363"/>
      <c r="AW382" s="363"/>
      <c r="AX382" s="364"/>
      <c r="AY382" s="364"/>
      <c r="AZ382" s="45"/>
      <c r="BA382" s="46"/>
      <c r="BB382" s="45"/>
      <c r="BC382" s="46"/>
      <c r="BD382" s="45"/>
      <c r="BE382" s="46"/>
      <c r="BF382" s="45"/>
      <c r="BG382" s="46"/>
      <c r="BH382" s="45"/>
      <c r="BI382" s="43"/>
      <c r="BJ382" s="44"/>
      <c r="BK382" s="43"/>
      <c r="BL382" s="44"/>
      <c r="BM382" s="43"/>
      <c r="BN382" s="44"/>
      <c r="BO382" s="43"/>
      <c r="BP382" s="44"/>
      <c r="BQ382" s="43"/>
      <c r="BR382" s="359"/>
      <c r="BS382" s="359"/>
      <c r="BT382" s="359"/>
      <c r="BU382" s="359"/>
      <c r="BV382" s="359"/>
      <c r="BW382" s="359"/>
      <c r="BX382" s="359"/>
      <c r="BY382" s="359"/>
      <c r="BZ382" s="359"/>
      <c r="CA382" s="359"/>
      <c r="CB382" s="359"/>
      <c r="CC382" s="359"/>
      <c r="CD382" s="359"/>
      <c r="CE382" s="359"/>
    </row>
    <row r="383" spans="1:83" ht="35.1" customHeight="1" x14ac:dyDescent="0.25">
      <c r="A383" s="27">
        <f t="shared" ref="A383:A391" si="17">ROW(A372)</f>
        <v>372</v>
      </c>
      <c r="B383" s="375"/>
      <c r="C383" s="375"/>
      <c r="D383" s="376"/>
      <c r="E383" s="376"/>
      <c r="F383" s="376"/>
      <c r="G383" s="376"/>
      <c r="H383" s="376"/>
      <c r="I383" s="360"/>
      <c r="J383" s="360"/>
      <c r="K383" s="360"/>
      <c r="L383" s="360"/>
      <c r="M383" s="360"/>
      <c r="N383" s="360"/>
      <c r="O383" s="360"/>
      <c r="P383" s="360"/>
      <c r="Q383" s="377"/>
      <c r="R383" s="377"/>
      <c r="S383" s="377"/>
      <c r="T383" s="377"/>
      <c r="U383" s="377"/>
      <c r="V383" s="377"/>
      <c r="W383" s="377"/>
      <c r="X383" s="377"/>
      <c r="Y383" s="377"/>
      <c r="Z383" s="377"/>
      <c r="AA383" s="360"/>
      <c r="AB383" s="360"/>
      <c r="AC383" s="360"/>
      <c r="AD383" s="360"/>
      <c r="AE383" s="377"/>
      <c r="AF383" s="377"/>
      <c r="AG383" s="377"/>
      <c r="AH383" s="377"/>
      <c r="AI383" s="360"/>
      <c r="AJ383" s="360"/>
      <c r="AK383" s="360"/>
      <c r="AL383" s="360"/>
      <c r="AM383" s="360"/>
      <c r="AN383" s="360"/>
      <c r="AO383" s="361"/>
      <c r="AP383" s="361"/>
      <c r="AQ383" s="361"/>
      <c r="AR383" s="362"/>
      <c r="AS383" s="362"/>
      <c r="AT383" s="362"/>
      <c r="AU383" s="363"/>
      <c r="AV383" s="363"/>
      <c r="AW383" s="363"/>
      <c r="AX383" s="364"/>
      <c r="AY383" s="364"/>
      <c r="AZ383" s="45"/>
      <c r="BA383" s="46"/>
      <c r="BB383" s="45"/>
      <c r="BC383" s="46"/>
      <c r="BD383" s="45"/>
      <c r="BE383" s="46"/>
      <c r="BF383" s="45"/>
      <c r="BG383" s="46"/>
      <c r="BH383" s="45"/>
      <c r="BI383" s="43"/>
      <c r="BJ383" s="44"/>
      <c r="BK383" s="43"/>
      <c r="BL383" s="44"/>
      <c r="BM383" s="43"/>
      <c r="BN383" s="44"/>
      <c r="BO383" s="43"/>
      <c r="BP383" s="44"/>
      <c r="BQ383" s="43"/>
      <c r="BR383" s="359"/>
      <c r="BS383" s="359"/>
      <c r="BT383" s="359"/>
      <c r="BU383" s="359"/>
      <c r="BV383" s="359"/>
      <c r="BW383" s="359"/>
      <c r="BX383" s="359"/>
      <c r="BY383" s="359"/>
      <c r="BZ383" s="359"/>
      <c r="CA383" s="359"/>
      <c r="CB383" s="359"/>
      <c r="CC383" s="359"/>
      <c r="CD383" s="359"/>
      <c r="CE383" s="359"/>
    </row>
    <row r="384" spans="1:83" ht="35.1" customHeight="1" x14ac:dyDescent="0.25">
      <c r="A384" s="27">
        <f t="shared" si="17"/>
        <v>373</v>
      </c>
      <c r="B384" s="375"/>
      <c r="C384" s="375"/>
      <c r="D384" s="376"/>
      <c r="E384" s="376"/>
      <c r="F384" s="376"/>
      <c r="G384" s="376"/>
      <c r="H384" s="376"/>
      <c r="I384" s="360"/>
      <c r="J384" s="360"/>
      <c r="K384" s="360"/>
      <c r="L384" s="360"/>
      <c r="M384" s="360"/>
      <c r="N384" s="360"/>
      <c r="O384" s="360"/>
      <c r="P384" s="360"/>
      <c r="Q384" s="377"/>
      <c r="R384" s="377"/>
      <c r="S384" s="377"/>
      <c r="T384" s="377"/>
      <c r="U384" s="377"/>
      <c r="V384" s="377"/>
      <c r="W384" s="377"/>
      <c r="X384" s="377"/>
      <c r="Y384" s="377"/>
      <c r="Z384" s="377"/>
      <c r="AA384" s="360"/>
      <c r="AB384" s="360"/>
      <c r="AC384" s="360"/>
      <c r="AD384" s="360"/>
      <c r="AE384" s="377"/>
      <c r="AF384" s="377"/>
      <c r="AG384" s="377"/>
      <c r="AH384" s="377"/>
      <c r="AI384" s="360"/>
      <c r="AJ384" s="360"/>
      <c r="AK384" s="360"/>
      <c r="AL384" s="360"/>
      <c r="AM384" s="360"/>
      <c r="AN384" s="360"/>
      <c r="AO384" s="361"/>
      <c r="AP384" s="361"/>
      <c r="AQ384" s="361"/>
      <c r="AR384" s="362"/>
      <c r="AS384" s="362"/>
      <c r="AT384" s="362"/>
      <c r="AU384" s="363"/>
      <c r="AV384" s="363"/>
      <c r="AW384" s="363"/>
      <c r="AX384" s="364"/>
      <c r="AY384" s="364"/>
      <c r="AZ384" s="45"/>
      <c r="BA384" s="46"/>
      <c r="BB384" s="45"/>
      <c r="BC384" s="46"/>
      <c r="BD384" s="45"/>
      <c r="BE384" s="46"/>
      <c r="BF384" s="45"/>
      <c r="BG384" s="46"/>
      <c r="BH384" s="45"/>
      <c r="BI384" s="43"/>
      <c r="BJ384" s="44"/>
      <c r="BK384" s="43"/>
      <c r="BL384" s="44"/>
      <c r="BM384" s="43"/>
      <c r="BN384" s="44"/>
      <c r="BO384" s="43"/>
      <c r="BP384" s="44"/>
      <c r="BQ384" s="43"/>
      <c r="BR384" s="359"/>
      <c r="BS384" s="359"/>
      <c r="BT384" s="359"/>
      <c r="BU384" s="359"/>
      <c r="BV384" s="359"/>
      <c r="BW384" s="359"/>
      <c r="BX384" s="359"/>
      <c r="BY384" s="359"/>
      <c r="BZ384" s="359"/>
      <c r="CA384" s="359"/>
      <c r="CB384" s="359"/>
      <c r="CC384" s="359"/>
      <c r="CD384" s="359"/>
      <c r="CE384" s="359"/>
    </row>
    <row r="385" spans="1:83" ht="35.1" customHeight="1" x14ac:dyDescent="0.25">
      <c r="A385" s="27">
        <f t="shared" si="17"/>
        <v>374</v>
      </c>
      <c r="B385" s="375"/>
      <c r="C385" s="375"/>
      <c r="D385" s="376"/>
      <c r="E385" s="376"/>
      <c r="F385" s="376"/>
      <c r="G385" s="376"/>
      <c r="H385" s="376"/>
      <c r="I385" s="360"/>
      <c r="J385" s="360"/>
      <c r="K385" s="360"/>
      <c r="L385" s="360"/>
      <c r="M385" s="360"/>
      <c r="N385" s="360"/>
      <c r="O385" s="360"/>
      <c r="P385" s="360"/>
      <c r="Q385" s="377"/>
      <c r="R385" s="377"/>
      <c r="S385" s="377"/>
      <c r="T385" s="377"/>
      <c r="U385" s="377"/>
      <c r="V385" s="377"/>
      <c r="W385" s="377"/>
      <c r="X385" s="377"/>
      <c r="Y385" s="377"/>
      <c r="Z385" s="377"/>
      <c r="AA385" s="360"/>
      <c r="AB385" s="360"/>
      <c r="AC385" s="360"/>
      <c r="AD385" s="360"/>
      <c r="AE385" s="377"/>
      <c r="AF385" s="377"/>
      <c r="AG385" s="377"/>
      <c r="AH385" s="377"/>
      <c r="AI385" s="360"/>
      <c r="AJ385" s="360"/>
      <c r="AK385" s="360"/>
      <c r="AL385" s="360"/>
      <c r="AM385" s="360"/>
      <c r="AN385" s="360"/>
      <c r="AO385" s="361"/>
      <c r="AP385" s="361"/>
      <c r="AQ385" s="361"/>
      <c r="AR385" s="362"/>
      <c r="AS385" s="362"/>
      <c r="AT385" s="362"/>
      <c r="AU385" s="363"/>
      <c r="AV385" s="363"/>
      <c r="AW385" s="363"/>
      <c r="AX385" s="364"/>
      <c r="AY385" s="364"/>
      <c r="AZ385" s="45"/>
      <c r="BA385" s="46"/>
      <c r="BB385" s="45"/>
      <c r="BC385" s="46"/>
      <c r="BD385" s="45"/>
      <c r="BE385" s="46"/>
      <c r="BF385" s="45"/>
      <c r="BG385" s="46"/>
      <c r="BH385" s="45"/>
      <c r="BI385" s="43"/>
      <c r="BJ385" s="44"/>
      <c r="BK385" s="43"/>
      <c r="BL385" s="44"/>
      <c r="BM385" s="43"/>
      <c r="BN385" s="44"/>
      <c r="BO385" s="43"/>
      <c r="BP385" s="44"/>
      <c r="BQ385" s="43"/>
      <c r="BR385" s="359"/>
      <c r="BS385" s="359"/>
      <c r="BT385" s="359"/>
      <c r="BU385" s="359"/>
      <c r="BV385" s="359"/>
      <c r="BW385" s="359"/>
      <c r="BX385" s="359"/>
      <c r="BY385" s="359"/>
      <c r="BZ385" s="359"/>
      <c r="CA385" s="359"/>
      <c r="CB385" s="359"/>
      <c r="CC385" s="359"/>
      <c r="CD385" s="359"/>
      <c r="CE385" s="359"/>
    </row>
    <row r="386" spans="1:83" ht="35.1" customHeight="1" x14ac:dyDescent="0.25">
      <c r="A386" s="27">
        <f t="shared" si="17"/>
        <v>375</v>
      </c>
      <c r="B386" s="375"/>
      <c r="C386" s="375"/>
      <c r="D386" s="376"/>
      <c r="E386" s="376"/>
      <c r="F386" s="376"/>
      <c r="G386" s="376"/>
      <c r="H386" s="376"/>
      <c r="I386" s="360"/>
      <c r="J386" s="360"/>
      <c r="K386" s="360"/>
      <c r="L386" s="360"/>
      <c r="M386" s="360"/>
      <c r="N386" s="360"/>
      <c r="O386" s="360"/>
      <c r="P386" s="360"/>
      <c r="Q386" s="377"/>
      <c r="R386" s="377"/>
      <c r="S386" s="377"/>
      <c r="T386" s="377"/>
      <c r="U386" s="377"/>
      <c r="V386" s="377"/>
      <c r="W386" s="377"/>
      <c r="X386" s="377"/>
      <c r="Y386" s="377"/>
      <c r="Z386" s="377"/>
      <c r="AA386" s="360"/>
      <c r="AB386" s="360"/>
      <c r="AC386" s="360"/>
      <c r="AD386" s="360"/>
      <c r="AE386" s="377"/>
      <c r="AF386" s="377"/>
      <c r="AG386" s="377"/>
      <c r="AH386" s="377"/>
      <c r="AI386" s="360"/>
      <c r="AJ386" s="360"/>
      <c r="AK386" s="360"/>
      <c r="AL386" s="360"/>
      <c r="AM386" s="360"/>
      <c r="AN386" s="360"/>
      <c r="AO386" s="361"/>
      <c r="AP386" s="361"/>
      <c r="AQ386" s="361"/>
      <c r="AR386" s="362"/>
      <c r="AS386" s="362"/>
      <c r="AT386" s="362"/>
      <c r="AU386" s="363"/>
      <c r="AV386" s="363"/>
      <c r="AW386" s="363"/>
      <c r="AX386" s="364"/>
      <c r="AY386" s="364"/>
      <c r="AZ386" s="45"/>
      <c r="BA386" s="46"/>
      <c r="BB386" s="45"/>
      <c r="BC386" s="46"/>
      <c r="BD386" s="45"/>
      <c r="BE386" s="46"/>
      <c r="BF386" s="45"/>
      <c r="BG386" s="46"/>
      <c r="BH386" s="45"/>
      <c r="BI386" s="43"/>
      <c r="BJ386" s="44"/>
      <c r="BK386" s="43"/>
      <c r="BL386" s="44"/>
      <c r="BM386" s="43"/>
      <c r="BN386" s="44"/>
      <c r="BO386" s="43"/>
      <c r="BP386" s="44"/>
      <c r="BQ386" s="43"/>
      <c r="BR386" s="359"/>
      <c r="BS386" s="359"/>
      <c r="BT386" s="359"/>
      <c r="BU386" s="359"/>
      <c r="BV386" s="359"/>
      <c r="BW386" s="359"/>
      <c r="BX386" s="359"/>
      <c r="BY386" s="359"/>
      <c r="BZ386" s="359"/>
      <c r="CA386" s="359"/>
      <c r="CB386" s="359"/>
      <c r="CC386" s="359"/>
      <c r="CD386" s="359"/>
      <c r="CE386" s="359"/>
    </row>
    <row r="387" spans="1:83" ht="35.1" customHeight="1" x14ac:dyDescent="0.25">
      <c r="A387" s="27">
        <f t="shared" si="17"/>
        <v>376</v>
      </c>
      <c r="B387" s="375"/>
      <c r="C387" s="375"/>
      <c r="D387" s="376"/>
      <c r="E387" s="376"/>
      <c r="F387" s="376"/>
      <c r="G387" s="376"/>
      <c r="H387" s="376"/>
      <c r="I387" s="360"/>
      <c r="J387" s="360"/>
      <c r="K387" s="360"/>
      <c r="L387" s="360"/>
      <c r="M387" s="360"/>
      <c r="N387" s="360"/>
      <c r="O387" s="360"/>
      <c r="P387" s="360"/>
      <c r="Q387" s="377"/>
      <c r="R387" s="377"/>
      <c r="S387" s="377"/>
      <c r="T387" s="377"/>
      <c r="U387" s="377"/>
      <c r="V387" s="377"/>
      <c r="W387" s="377"/>
      <c r="X387" s="377"/>
      <c r="Y387" s="377"/>
      <c r="Z387" s="377"/>
      <c r="AA387" s="360"/>
      <c r="AB387" s="360"/>
      <c r="AC387" s="360"/>
      <c r="AD387" s="360"/>
      <c r="AE387" s="377"/>
      <c r="AF387" s="377"/>
      <c r="AG387" s="377"/>
      <c r="AH387" s="377"/>
      <c r="AI387" s="360"/>
      <c r="AJ387" s="360"/>
      <c r="AK387" s="360"/>
      <c r="AL387" s="360"/>
      <c r="AM387" s="360"/>
      <c r="AN387" s="360"/>
      <c r="AO387" s="361"/>
      <c r="AP387" s="361"/>
      <c r="AQ387" s="361"/>
      <c r="AR387" s="362"/>
      <c r="AS387" s="362"/>
      <c r="AT387" s="362"/>
      <c r="AU387" s="363"/>
      <c r="AV387" s="363"/>
      <c r="AW387" s="363"/>
      <c r="AX387" s="364"/>
      <c r="AY387" s="364"/>
      <c r="AZ387" s="45"/>
      <c r="BA387" s="46"/>
      <c r="BB387" s="45"/>
      <c r="BC387" s="46"/>
      <c r="BD387" s="45"/>
      <c r="BE387" s="46"/>
      <c r="BF387" s="45"/>
      <c r="BG387" s="46"/>
      <c r="BH387" s="45"/>
      <c r="BI387" s="43"/>
      <c r="BJ387" s="44"/>
      <c r="BK387" s="43"/>
      <c r="BL387" s="44"/>
      <c r="BM387" s="43"/>
      <c r="BN387" s="44"/>
      <c r="BO387" s="43"/>
      <c r="BP387" s="44"/>
      <c r="BQ387" s="43"/>
      <c r="BR387" s="359"/>
      <c r="BS387" s="359"/>
      <c r="BT387" s="359"/>
      <c r="BU387" s="359"/>
      <c r="BV387" s="359"/>
      <c r="BW387" s="359"/>
      <c r="BX387" s="359"/>
      <c r="BY387" s="359"/>
      <c r="BZ387" s="359"/>
      <c r="CA387" s="359"/>
      <c r="CB387" s="359"/>
      <c r="CC387" s="359"/>
      <c r="CD387" s="359"/>
      <c r="CE387" s="359"/>
    </row>
    <row r="388" spans="1:83" ht="35.1" customHeight="1" x14ac:dyDescent="0.25">
      <c r="A388" s="27">
        <f t="shared" si="17"/>
        <v>377</v>
      </c>
      <c r="B388" s="375"/>
      <c r="C388" s="375"/>
      <c r="D388" s="376"/>
      <c r="E388" s="376"/>
      <c r="F388" s="376"/>
      <c r="G388" s="376"/>
      <c r="H388" s="376"/>
      <c r="I388" s="360"/>
      <c r="J388" s="360"/>
      <c r="K388" s="360"/>
      <c r="L388" s="360"/>
      <c r="M388" s="360"/>
      <c r="N388" s="360"/>
      <c r="O388" s="360"/>
      <c r="P388" s="360"/>
      <c r="Q388" s="377"/>
      <c r="R388" s="377"/>
      <c r="S388" s="377"/>
      <c r="T388" s="377"/>
      <c r="U388" s="377"/>
      <c r="V388" s="377"/>
      <c r="W388" s="377"/>
      <c r="X388" s="377"/>
      <c r="Y388" s="377"/>
      <c r="Z388" s="377"/>
      <c r="AA388" s="360"/>
      <c r="AB388" s="360"/>
      <c r="AC388" s="360"/>
      <c r="AD388" s="360"/>
      <c r="AE388" s="377"/>
      <c r="AF388" s="377"/>
      <c r="AG388" s="377"/>
      <c r="AH388" s="377"/>
      <c r="AI388" s="360"/>
      <c r="AJ388" s="360"/>
      <c r="AK388" s="360"/>
      <c r="AL388" s="360"/>
      <c r="AM388" s="360"/>
      <c r="AN388" s="360"/>
      <c r="AO388" s="361"/>
      <c r="AP388" s="361"/>
      <c r="AQ388" s="361"/>
      <c r="AR388" s="362"/>
      <c r="AS388" s="362"/>
      <c r="AT388" s="362"/>
      <c r="AU388" s="363"/>
      <c r="AV388" s="363"/>
      <c r="AW388" s="363"/>
      <c r="AX388" s="364"/>
      <c r="AY388" s="364"/>
      <c r="AZ388" s="45"/>
      <c r="BA388" s="46"/>
      <c r="BB388" s="45"/>
      <c r="BC388" s="46"/>
      <c r="BD388" s="45"/>
      <c r="BE388" s="46"/>
      <c r="BF388" s="45"/>
      <c r="BG388" s="46"/>
      <c r="BH388" s="45"/>
      <c r="BI388" s="43"/>
      <c r="BJ388" s="44"/>
      <c r="BK388" s="43"/>
      <c r="BL388" s="44"/>
      <c r="BM388" s="43"/>
      <c r="BN388" s="44"/>
      <c r="BO388" s="43"/>
      <c r="BP388" s="44"/>
      <c r="BQ388" s="43"/>
      <c r="BR388" s="359"/>
      <c r="BS388" s="359"/>
      <c r="BT388" s="359"/>
      <c r="BU388" s="359"/>
      <c r="BV388" s="359"/>
      <c r="BW388" s="359"/>
      <c r="BX388" s="359"/>
      <c r="BY388" s="359"/>
      <c r="BZ388" s="359"/>
      <c r="CA388" s="359"/>
      <c r="CB388" s="359"/>
      <c r="CC388" s="359"/>
      <c r="CD388" s="359"/>
      <c r="CE388" s="359"/>
    </row>
    <row r="389" spans="1:83" ht="35.1" customHeight="1" x14ac:dyDescent="0.25">
      <c r="A389" s="27">
        <f t="shared" si="17"/>
        <v>378</v>
      </c>
      <c r="B389" s="375"/>
      <c r="C389" s="375"/>
      <c r="D389" s="376"/>
      <c r="E389" s="376"/>
      <c r="F389" s="376"/>
      <c r="G389" s="376"/>
      <c r="H389" s="376"/>
      <c r="I389" s="360"/>
      <c r="J389" s="360"/>
      <c r="K389" s="360"/>
      <c r="L389" s="360"/>
      <c r="M389" s="360"/>
      <c r="N389" s="360"/>
      <c r="O389" s="360"/>
      <c r="P389" s="360"/>
      <c r="Q389" s="377"/>
      <c r="R389" s="377"/>
      <c r="S389" s="377"/>
      <c r="T389" s="377"/>
      <c r="U389" s="377"/>
      <c r="V389" s="377"/>
      <c r="W389" s="377"/>
      <c r="X389" s="377"/>
      <c r="Y389" s="377"/>
      <c r="Z389" s="377"/>
      <c r="AA389" s="360"/>
      <c r="AB389" s="360"/>
      <c r="AC389" s="360"/>
      <c r="AD389" s="360"/>
      <c r="AE389" s="377"/>
      <c r="AF389" s="377"/>
      <c r="AG389" s="377"/>
      <c r="AH389" s="377"/>
      <c r="AI389" s="360"/>
      <c r="AJ389" s="360"/>
      <c r="AK389" s="360"/>
      <c r="AL389" s="360"/>
      <c r="AM389" s="360"/>
      <c r="AN389" s="360"/>
      <c r="AO389" s="361"/>
      <c r="AP389" s="361"/>
      <c r="AQ389" s="361"/>
      <c r="AR389" s="362"/>
      <c r="AS389" s="362"/>
      <c r="AT389" s="362"/>
      <c r="AU389" s="363"/>
      <c r="AV389" s="363"/>
      <c r="AW389" s="363"/>
      <c r="AX389" s="364"/>
      <c r="AY389" s="364"/>
      <c r="AZ389" s="45"/>
      <c r="BA389" s="46"/>
      <c r="BB389" s="45"/>
      <c r="BC389" s="46"/>
      <c r="BD389" s="45"/>
      <c r="BE389" s="46"/>
      <c r="BF389" s="45"/>
      <c r="BG389" s="46"/>
      <c r="BH389" s="45"/>
      <c r="BI389" s="43"/>
      <c r="BJ389" s="44"/>
      <c r="BK389" s="43"/>
      <c r="BL389" s="44"/>
      <c r="BM389" s="43"/>
      <c r="BN389" s="44"/>
      <c r="BO389" s="43"/>
      <c r="BP389" s="44"/>
      <c r="BQ389" s="43"/>
      <c r="BR389" s="359"/>
      <c r="BS389" s="359"/>
      <c r="BT389" s="359"/>
      <c r="BU389" s="359"/>
      <c r="BV389" s="359"/>
      <c r="BW389" s="359"/>
      <c r="BX389" s="359"/>
      <c r="BY389" s="359"/>
      <c r="BZ389" s="359"/>
      <c r="CA389" s="359"/>
      <c r="CB389" s="359"/>
      <c r="CC389" s="359"/>
      <c r="CD389" s="359"/>
      <c r="CE389" s="359"/>
    </row>
    <row r="390" spans="1:83" ht="35.1" customHeight="1" x14ac:dyDescent="0.25">
      <c r="A390" s="27">
        <f t="shared" si="17"/>
        <v>379</v>
      </c>
      <c r="B390" s="375"/>
      <c r="C390" s="375"/>
      <c r="D390" s="376"/>
      <c r="E390" s="376"/>
      <c r="F390" s="376"/>
      <c r="G390" s="376"/>
      <c r="H390" s="376"/>
      <c r="I390" s="360"/>
      <c r="J390" s="360"/>
      <c r="K390" s="360"/>
      <c r="L390" s="360"/>
      <c r="M390" s="360"/>
      <c r="N390" s="360"/>
      <c r="O390" s="360"/>
      <c r="P390" s="360"/>
      <c r="Q390" s="377"/>
      <c r="R390" s="377"/>
      <c r="S390" s="377"/>
      <c r="T390" s="377"/>
      <c r="U390" s="377"/>
      <c r="V390" s="377"/>
      <c r="W390" s="377"/>
      <c r="X390" s="377"/>
      <c r="Y390" s="377"/>
      <c r="Z390" s="377"/>
      <c r="AA390" s="360"/>
      <c r="AB390" s="360"/>
      <c r="AC390" s="360"/>
      <c r="AD390" s="360"/>
      <c r="AE390" s="377"/>
      <c r="AF390" s="377"/>
      <c r="AG390" s="377"/>
      <c r="AH390" s="377"/>
      <c r="AI390" s="360"/>
      <c r="AJ390" s="360"/>
      <c r="AK390" s="360"/>
      <c r="AL390" s="360"/>
      <c r="AM390" s="360"/>
      <c r="AN390" s="360"/>
      <c r="AO390" s="361"/>
      <c r="AP390" s="361"/>
      <c r="AQ390" s="361"/>
      <c r="AR390" s="362"/>
      <c r="AS390" s="362"/>
      <c r="AT390" s="362"/>
      <c r="AU390" s="363"/>
      <c r="AV390" s="363"/>
      <c r="AW390" s="363"/>
      <c r="AX390" s="364"/>
      <c r="AY390" s="364"/>
      <c r="AZ390" s="45"/>
      <c r="BA390" s="46"/>
      <c r="BB390" s="45"/>
      <c r="BC390" s="46"/>
      <c r="BD390" s="45"/>
      <c r="BE390" s="46"/>
      <c r="BF390" s="45"/>
      <c r="BG390" s="46"/>
      <c r="BH390" s="45"/>
      <c r="BI390" s="43"/>
      <c r="BJ390" s="44"/>
      <c r="BK390" s="43"/>
      <c r="BL390" s="44"/>
      <c r="BM390" s="43"/>
      <c r="BN390" s="44"/>
      <c r="BO390" s="43"/>
      <c r="BP390" s="44"/>
      <c r="BQ390" s="43"/>
      <c r="BR390" s="359"/>
      <c r="BS390" s="359"/>
      <c r="BT390" s="359"/>
      <c r="BU390" s="359"/>
      <c r="BV390" s="359"/>
      <c r="BW390" s="359"/>
      <c r="BX390" s="359"/>
      <c r="BY390" s="359"/>
      <c r="BZ390" s="359"/>
      <c r="CA390" s="359"/>
      <c r="CB390" s="359"/>
      <c r="CC390" s="359"/>
      <c r="CD390" s="359"/>
      <c r="CE390" s="359"/>
    </row>
    <row r="391" spans="1:83" ht="35.1" customHeight="1" x14ac:dyDescent="0.25">
      <c r="A391" s="27">
        <f t="shared" si="17"/>
        <v>380</v>
      </c>
      <c r="B391" s="375"/>
      <c r="C391" s="375"/>
      <c r="D391" s="376"/>
      <c r="E391" s="376"/>
      <c r="F391" s="376"/>
      <c r="G391" s="376"/>
      <c r="H391" s="376"/>
      <c r="I391" s="360"/>
      <c r="J391" s="360"/>
      <c r="K391" s="360"/>
      <c r="L391" s="360"/>
      <c r="M391" s="360"/>
      <c r="N391" s="360"/>
      <c r="O391" s="360"/>
      <c r="P391" s="360"/>
      <c r="Q391" s="377"/>
      <c r="R391" s="377"/>
      <c r="S391" s="377"/>
      <c r="T391" s="377"/>
      <c r="U391" s="377"/>
      <c r="V391" s="377"/>
      <c r="W391" s="377"/>
      <c r="X391" s="377"/>
      <c r="Y391" s="377"/>
      <c r="Z391" s="377"/>
      <c r="AA391" s="360"/>
      <c r="AB391" s="360"/>
      <c r="AC391" s="360"/>
      <c r="AD391" s="360"/>
      <c r="AE391" s="377"/>
      <c r="AF391" s="377"/>
      <c r="AG391" s="377"/>
      <c r="AH391" s="377"/>
      <c r="AI391" s="360"/>
      <c r="AJ391" s="360"/>
      <c r="AK391" s="360"/>
      <c r="AL391" s="360"/>
      <c r="AM391" s="360"/>
      <c r="AN391" s="360"/>
      <c r="AO391" s="361"/>
      <c r="AP391" s="361"/>
      <c r="AQ391" s="361"/>
      <c r="AR391" s="362"/>
      <c r="AS391" s="362"/>
      <c r="AT391" s="362"/>
      <c r="AU391" s="363"/>
      <c r="AV391" s="363"/>
      <c r="AW391" s="363"/>
      <c r="AX391" s="364"/>
      <c r="AY391" s="364"/>
      <c r="AZ391" s="45"/>
      <c r="BA391" s="46"/>
      <c r="BB391" s="45"/>
      <c r="BC391" s="46"/>
      <c r="BD391" s="45"/>
      <c r="BE391" s="46"/>
      <c r="BF391" s="45"/>
      <c r="BG391" s="46"/>
      <c r="BH391" s="45"/>
      <c r="BI391" s="43"/>
      <c r="BJ391" s="44"/>
      <c r="BK391" s="43"/>
      <c r="BL391" s="44"/>
      <c r="BM391" s="43"/>
      <c r="BN391" s="44"/>
      <c r="BO391" s="43"/>
      <c r="BP391" s="44"/>
      <c r="BQ391" s="43"/>
      <c r="BR391" s="359"/>
      <c r="BS391" s="359"/>
      <c r="BT391" s="359"/>
      <c r="BU391" s="359"/>
      <c r="BV391" s="359"/>
      <c r="BW391" s="359"/>
      <c r="BX391" s="359"/>
      <c r="BY391" s="359"/>
      <c r="BZ391" s="359"/>
      <c r="CA391" s="359"/>
      <c r="CB391" s="359"/>
      <c r="CC391" s="359"/>
      <c r="CD391" s="359"/>
      <c r="CE391" s="359"/>
    </row>
    <row r="392" spans="1:83" ht="35.1" customHeight="1" x14ac:dyDescent="0.25">
      <c r="A392" s="27">
        <f>ROW(A381)</f>
        <v>381</v>
      </c>
      <c r="B392" s="375"/>
      <c r="C392" s="375"/>
      <c r="D392" s="376"/>
      <c r="E392" s="376"/>
      <c r="F392" s="376"/>
      <c r="G392" s="376"/>
      <c r="H392" s="376"/>
      <c r="I392" s="360"/>
      <c r="J392" s="360"/>
      <c r="K392" s="360"/>
      <c r="L392" s="360"/>
      <c r="M392" s="360"/>
      <c r="N392" s="360"/>
      <c r="O392" s="360"/>
      <c r="P392" s="360"/>
      <c r="Q392" s="377"/>
      <c r="R392" s="377"/>
      <c r="S392" s="377"/>
      <c r="T392" s="377"/>
      <c r="U392" s="377"/>
      <c r="V392" s="377"/>
      <c r="W392" s="377"/>
      <c r="X392" s="377"/>
      <c r="Y392" s="377"/>
      <c r="Z392" s="377"/>
      <c r="AA392" s="360"/>
      <c r="AB392" s="360"/>
      <c r="AC392" s="360"/>
      <c r="AD392" s="360"/>
      <c r="AE392" s="377"/>
      <c r="AF392" s="377"/>
      <c r="AG392" s="377"/>
      <c r="AH392" s="377"/>
      <c r="AI392" s="360"/>
      <c r="AJ392" s="360"/>
      <c r="AK392" s="360"/>
      <c r="AL392" s="360"/>
      <c r="AM392" s="360"/>
      <c r="AN392" s="360"/>
      <c r="AO392" s="361"/>
      <c r="AP392" s="361"/>
      <c r="AQ392" s="361"/>
      <c r="AR392" s="362"/>
      <c r="AS392" s="362"/>
      <c r="AT392" s="362"/>
      <c r="AU392" s="363"/>
      <c r="AV392" s="363"/>
      <c r="AW392" s="363"/>
      <c r="AX392" s="364"/>
      <c r="AY392" s="364"/>
      <c r="AZ392" s="45"/>
      <c r="BA392" s="46"/>
      <c r="BB392" s="45"/>
      <c r="BC392" s="46"/>
      <c r="BD392" s="45"/>
      <c r="BE392" s="46"/>
      <c r="BF392" s="45"/>
      <c r="BG392" s="46"/>
      <c r="BH392" s="45"/>
      <c r="BI392" s="43"/>
      <c r="BJ392" s="44"/>
      <c r="BK392" s="43"/>
      <c r="BL392" s="44"/>
      <c r="BM392" s="43"/>
      <c r="BN392" s="44"/>
      <c r="BO392" s="43"/>
      <c r="BP392" s="44"/>
      <c r="BQ392" s="43"/>
      <c r="BR392" s="359"/>
      <c r="BS392" s="359"/>
      <c r="BT392" s="359"/>
      <c r="BU392" s="359"/>
      <c r="BV392" s="359"/>
      <c r="BW392" s="359"/>
      <c r="BX392" s="359"/>
      <c r="BY392" s="359"/>
      <c r="BZ392" s="359"/>
      <c r="CA392" s="359"/>
      <c r="CB392" s="359"/>
      <c r="CC392" s="359"/>
      <c r="CD392" s="359"/>
      <c r="CE392" s="359"/>
    </row>
    <row r="393" spans="1:83" ht="35.1" customHeight="1" x14ac:dyDescent="0.25">
      <c r="A393" s="27">
        <f t="shared" ref="A393:A401" si="18">ROW(A382)</f>
        <v>382</v>
      </c>
      <c r="B393" s="375"/>
      <c r="C393" s="375"/>
      <c r="D393" s="376"/>
      <c r="E393" s="376"/>
      <c r="F393" s="376"/>
      <c r="G393" s="376"/>
      <c r="H393" s="376"/>
      <c r="I393" s="360"/>
      <c r="J393" s="360"/>
      <c r="K393" s="360"/>
      <c r="L393" s="360"/>
      <c r="M393" s="360"/>
      <c r="N393" s="360"/>
      <c r="O393" s="360"/>
      <c r="P393" s="360"/>
      <c r="Q393" s="377"/>
      <c r="R393" s="377"/>
      <c r="S393" s="377"/>
      <c r="T393" s="377"/>
      <c r="U393" s="377"/>
      <c r="V393" s="377"/>
      <c r="W393" s="377"/>
      <c r="X393" s="377"/>
      <c r="Y393" s="377"/>
      <c r="Z393" s="377"/>
      <c r="AA393" s="360"/>
      <c r="AB393" s="360"/>
      <c r="AC393" s="360"/>
      <c r="AD393" s="360"/>
      <c r="AE393" s="377"/>
      <c r="AF393" s="377"/>
      <c r="AG393" s="377"/>
      <c r="AH393" s="377"/>
      <c r="AI393" s="360"/>
      <c r="AJ393" s="360"/>
      <c r="AK393" s="360"/>
      <c r="AL393" s="360"/>
      <c r="AM393" s="360"/>
      <c r="AN393" s="360"/>
      <c r="AO393" s="361"/>
      <c r="AP393" s="361"/>
      <c r="AQ393" s="361"/>
      <c r="AR393" s="362"/>
      <c r="AS393" s="362"/>
      <c r="AT393" s="362"/>
      <c r="AU393" s="363"/>
      <c r="AV393" s="363"/>
      <c r="AW393" s="363"/>
      <c r="AX393" s="364"/>
      <c r="AY393" s="364"/>
      <c r="AZ393" s="45"/>
      <c r="BA393" s="46"/>
      <c r="BB393" s="45"/>
      <c r="BC393" s="46"/>
      <c r="BD393" s="45"/>
      <c r="BE393" s="46"/>
      <c r="BF393" s="45"/>
      <c r="BG393" s="46"/>
      <c r="BH393" s="45"/>
      <c r="BI393" s="43"/>
      <c r="BJ393" s="44"/>
      <c r="BK393" s="43"/>
      <c r="BL393" s="44"/>
      <c r="BM393" s="43"/>
      <c r="BN393" s="44"/>
      <c r="BO393" s="43"/>
      <c r="BP393" s="44"/>
      <c r="BQ393" s="43"/>
      <c r="BR393" s="359"/>
      <c r="BS393" s="359"/>
      <c r="BT393" s="359"/>
      <c r="BU393" s="359"/>
      <c r="BV393" s="359"/>
      <c r="BW393" s="359"/>
      <c r="BX393" s="359"/>
      <c r="BY393" s="359"/>
      <c r="BZ393" s="359"/>
      <c r="CA393" s="359"/>
      <c r="CB393" s="359"/>
      <c r="CC393" s="359"/>
      <c r="CD393" s="359"/>
      <c r="CE393" s="359"/>
    </row>
    <row r="394" spans="1:83" ht="35.1" customHeight="1" x14ac:dyDescent="0.25">
      <c r="A394" s="27">
        <f t="shared" si="18"/>
        <v>383</v>
      </c>
      <c r="B394" s="375"/>
      <c r="C394" s="375"/>
      <c r="D394" s="376"/>
      <c r="E394" s="376"/>
      <c r="F394" s="376"/>
      <c r="G394" s="376"/>
      <c r="H394" s="376"/>
      <c r="I394" s="360"/>
      <c r="J394" s="360"/>
      <c r="K394" s="360"/>
      <c r="L394" s="360"/>
      <c r="M394" s="360"/>
      <c r="N394" s="360"/>
      <c r="O394" s="360"/>
      <c r="P394" s="360"/>
      <c r="Q394" s="377"/>
      <c r="R394" s="377"/>
      <c r="S394" s="377"/>
      <c r="T394" s="377"/>
      <c r="U394" s="377"/>
      <c r="V394" s="377"/>
      <c r="W394" s="377"/>
      <c r="X394" s="377"/>
      <c r="Y394" s="377"/>
      <c r="Z394" s="377"/>
      <c r="AA394" s="360"/>
      <c r="AB394" s="360"/>
      <c r="AC394" s="360"/>
      <c r="AD394" s="360"/>
      <c r="AE394" s="377"/>
      <c r="AF394" s="377"/>
      <c r="AG394" s="377"/>
      <c r="AH394" s="377"/>
      <c r="AI394" s="360"/>
      <c r="AJ394" s="360"/>
      <c r="AK394" s="360"/>
      <c r="AL394" s="360"/>
      <c r="AM394" s="360"/>
      <c r="AN394" s="360"/>
      <c r="AO394" s="361"/>
      <c r="AP394" s="361"/>
      <c r="AQ394" s="361"/>
      <c r="AR394" s="362"/>
      <c r="AS394" s="362"/>
      <c r="AT394" s="362"/>
      <c r="AU394" s="363"/>
      <c r="AV394" s="363"/>
      <c r="AW394" s="363"/>
      <c r="AX394" s="364"/>
      <c r="AY394" s="364"/>
      <c r="AZ394" s="45"/>
      <c r="BA394" s="46"/>
      <c r="BB394" s="45"/>
      <c r="BC394" s="46"/>
      <c r="BD394" s="45"/>
      <c r="BE394" s="46"/>
      <c r="BF394" s="45"/>
      <c r="BG394" s="46"/>
      <c r="BH394" s="45"/>
      <c r="BI394" s="43"/>
      <c r="BJ394" s="44"/>
      <c r="BK394" s="43"/>
      <c r="BL394" s="44"/>
      <c r="BM394" s="43"/>
      <c r="BN394" s="44"/>
      <c r="BO394" s="43"/>
      <c r="BP394" s="44"/>
      <c r="BQ394" s="43"/>
      <c r="BR394" s="359"/>
      <c r="BS394" s="359"/>
      <c r="BT394" s="359"/>
      <c r="BU394" s="359"/>
      <c r="BV394" s="359"/>
      <c r="BW394" s="359"/>
      <c r="BX394" s="359"/>
      <c r="BY394" s="359"/>
      <c r="BZ394" s="359"/>
      <c r="CA394" s="359"/>
      <c r="CB394" s="359"/>
      <c r="CC394" s="359"/>
      <c r="CD394" s="359"/>
      <c r="CE394" s="359"/>
    </row>
    <row r="395" spans="1:83" ht="35.1" customHeight="1" x14ac:dyDescent="0.25">
      <c r="A395" s="27">
        <f t="shared" si="18"/>
        <v>384</v>
      </c>
      <c r="B395" s="375"/>
      <c r="C395" s="375"/>
      <c r="D395" s="376"/>
      <c r="E395" s="376"/>
      <c r="F395" s="376"/>
      <c r="G395" s="376"/>
      <c r="H395" s="376"/>
      <c r="I395" s="360"/>
      <c r="J395" s="360"/>
      <c r="K395" s="360"/>
      <c r="L395" s="360"/>
      <c r="M395" s="360"/>
      <c r="N395" s="360"/>
      <c r="O395" s="360"/>
      <c r="P395" s="360"/>
      <c r="Q395" s="377"/>
      <c r="R395" s="377"/>
      <c r="S395" s="377"/>
      <c r="T395" s="377"/>
      <c r="U395" s="377"/>
      <c r="V395" s="377"/>
      <c r="W395" s="377"/>
      <c r="X395" s="377"/>
      <c r="Y395" s="377"/>
      <c r="Z395" s="377"/>
      <c r="AA395" s="360"/>
      <c r="AB395" s="360"/>
      <c r="AC395" s="360"/>
      <c r="AD395" s="360"/>
      <c r="AE395" s="377"/>
      <c r="AF395" s="377"/>
      <c r="AG395" s="377"/>
      <c r="AH395" s="377"/>
      <c r="AI395" s="360"/>
      <c r="AJ395" s="360"/>
      <c r="AK395" s="360"/>
      <c r="AL395" s="360"/>
      <c r="AM395" s="360"/>
      <c r="AN395" s="360"/>
      <c r="AO395" s="361"/>
      <c r="AP395" s="361"/>
      <c r="AQ395" s="361"/>
      <c r="AR395" s="362"/>
      <c r="AS395" s="362"/>
      <c r="AT395" s="362"/>
      <c r="AU395" s="363"/>
      <c r="AV395" s="363"/>
      <c r="AW395" s="363"/>
      <c r="AX395" s="364"/>
      <c r="AY395" s="364"/>
      <c r="AZ395" s="45"/>
      <c r="BA395" s="46"/>
      <c r="BB395" s="45"/>
      <c r="BC395" s="46"/>
      <c r="BD395" s="45"/>
      <c r="BE395" s="46"/>
      <c r="BF395" s="45"/>
      <c r="BG395" s="46"/>
      <c r="BH395" s="45"/>
      <c r="BI395" s="43"/>
      <c r="BJ395" s="44"/>
      <c r="BK395" s="43"/>
      <c r="BL395" s="44"/>
      <c r="BM395" s="43"/>
      <c r="BN395" s="44"/>
      <c r="BO395" s="43"/>
      <c r="BP395" s="44"/>
      <c r="BQ395" s="43"/>
      <c r="BR395" s="359"/>
      <c r="BS395" s="359"/>
      <c r="BT395" s="359"/>
      <c r="BU395" s="359"/>
      <c r="BV395" s="359"/>
      <c r="BW395" s="359"/>
      <c r="BX395" s="359"/>
      <c r="BY395" s="359"/>
      <c r="BZ395" s="359"/>
      <c r="CA395" s="359"/>
      <c r="CB395" s="359"/>
      <c r="CC395" s="359"/>
      <c r="CD395" s="359"/>
      <c r="CE395" s="359"/>
    </row>
    <row r="396" spans="1:83" ht="35.1" customHeight="1" x14ac:dyDescent="0.25">
      <c r="A396" s="27">
        <f t="shared" si="18"/>
        <v>385</v>
      </c>
      <c r="B396" s="375"/>
      <c r="C396" s="375"/>
      <c r="D396" s="376"/>
      <c r="E396" s="376"/>
      <c r="F396" s="376"/>
      <c r="G396" s="376"/>
      <c r="H396" s="376"/>
      <c r="I396" s="360"/>
      <c r="J396" s="360"/>
      <c r="K396" s="360"/>
      <c r="L396" s="360"/>
      <c r="M396" s="360"/>
      <c r="N396" s="360"/>
      <c r="O396" s="360"/>
      <c r="P396" s="360"/>
      <c r="Q396" s="377"/>
      <c r="R396" s="377"/>
      <c r="S396" s="377"/>
      <c r="T396" s="377"/>
      <c r="U396" s="377"/>
      <c r="V396" s="377"/>
      <c r="W396" s="377"/>
      <c r="X396" s="377"/>
      <c r="Y396" s="377"/>
      <c r="Z396" s="377"/>
      <c r="AA396" s="360"/>
      <c r="AB396" s="360"/>
      <c r="AC396" s="360"/>
      <c r="AD396" s="360"/>
      <c r="AE396" s="377"/>
      <c r="AF396" s="377"/>
      <c r="AG396" s="377"/>
      <c r="AH396" s="377"/>
      <c r="AI396" s="360"/>
      <c r="AJ396" s="360"/>
      <c r="AK396" s="360"/>
      <c r="AL396" s="360"/>
      <c r="AM396" s="360"/>
      <c r="AN396" s="360"/>
      <c r="AO396" s="361"/>
      <c r="AP396" s="361"/>
      <c r="AQ396" s="361"/>
      <c r="AR396" s="362"/>
      <c r="AS396" s="362"/>
      <c r="AT396" s="362"/>
      <c r="AU396" s="363"/>
      <c r="AV396" s="363"/>
      <c r="AW396" s="363"/>
      <c r="AX396" s="364"/>
      <c r="AY396" s="364"/>
      <c r="AZ396" s="45"/>
      <c r="BA396" s="46"/>
      <c r="BB396" s="45"/>
      <c r="BC396" s="46"/>
      <c r="BD396" s="45"/>
      <c r="BE396" s="46"/>
      <c r="BF396" s="45"/>
      <c r="BG396" s="46"/>
      <c r="BH396" s="45"/>
      <c r="BI396" s="43"/>
      <c r="BJ396" s="44"/>
      <c r="BK396" s="43"/>
      <c r="BL396" s="44"/>
      <c r="BM396" s="43"/>
      <c r="BN396" s="44"/>
      <c r="BO396" s="43"/>
      <c r="BP396" s="44"/>
      <c r="BQ396" s="43"/>
      <c r="BR396" s="359"/>
      <c r="BS396" s="359"/>
      <c r="BT396" s="359"/>
      <c r="BU396" s="359"/>
      <c r="BV396" s="359"/>
      <c r="BW396" s="359"/>
      <c r="BX396" s="359"/>
      <c r="BY396" s="359"/>
      <c r="BZ396" s="359"/>
      <c r="CA396" s="359"/>
      <c r="CB396" s="359"/>
      <c r="CC396" s="359"/>
      <c r="CD396" s="359"/>
      <c r="CE396" s="359"/>
    </row>
    <row r="397" spans="1:83" ht="35.1" customHeight="1" x14ac:dyDescent="0.25">
      <c r="A397" s="27">
        <f t="shared" si="18"/>
        <v>386</v>
      </c>
      <c r="B397" s="375"/>
      <c r="C397" s="375"/>
      <c r="D397" s="376"/>
      <c r="E397" s="376"/>
      <c r="F397" s="376"/>
      <c r="G397" s="376"/>
      <c r="H397" s="376"/>
      <c r="I397" s="360"/>
      <c r="J397" s="360"/>
      <c r="K397" s="360"/>
      <c r="L397" s="360"/>
      <c r="M397" s="360"/>
      <c r="N397" s="360"/>
      <c r="O397" s="360"/>
      <c r="P397" s="360"/>
      <c r="Q397" s="377"/>
      <c r="R397" s="377"/>
      <c r="S397" s="377"/>
      <c r="T397" s="377"/>
      <c r="U397" s="377"/>
      <c r="V397" s="377"/>
      <c r="W397" s="377"/>
      <c r="X397" s="377"/>
      <c r="Y397" s="377"/>
      <c r="Z397" s="377"/>
      <c r="AA397" s="360"/>
      <c r="AB397" s="360"/>
      <c r="AC397" s="360"/>
      <c r="AD397" s="360"/>
      <c r="AE397" s="377"/>
      <c r="AF397" s="377"/>
      <c r="AG397" s="377"/>
      <c r="AH397" s="377"/>
      <c r="AI397" s="360"/>
      <c r="AJ397" s="360"/>
      <c r="AK397" s="360"/>
      <c r="AL397" s="360"/>
      <c r="AM397" s="360"/>
      <c r="AN397" s="360"/>
      <c r="AO397" s="361"/>
      <c r="AP397" s="361"/>
      <c r="AQ397" s="361"/>
      <c r="AR397" s="362"/>
      <c r="AS397" s="362"/>
      <c r="AT397" s="362"/>
      <c r="AU397" s="363"/>
      <c r="AV397" s="363"/>
      <c r="AW397" s="363"/>
      <c r="AX397" s="364"/>
      <c r="AY397" s="364"/>
      <c r="AZ397" s="45"/>
      <c r="BA397" s="46"/>
      <c r="BB397" s="45"/>
      <c r="BC397" s="46"/>
      <c r="BD397" s="45"/>
      <c r="BE397" s="46"/>
      <c r="BF397" s="45"/>
      <c r="BG397" s="46"/>
      <c r="BH397" s="45"/>
      <c r="BI397" s="43"/>
      <c r="BJ397" s="44"/>
      <c r="BK397" s="43"/>
      <c r="BL397" s="44"/>
      <c r="BM397" s="43"/>
      <c r="BN397" s="44"/>
      <c r="BO397" s="43"/>
      <c r="BP397" s="44"/>
      <c r="BQ397" s="43"/>
      <c r="BR397" s="359"/>
      <c r="BS397" s="359"/>
      <c r="BT397" s="359"/>
      <c r="BU397" s="359"/>
      <c r="BV397" s="359"/>
      <c r="BW397" s="359"/>
      <c r="BX397" s="359"/>
      <c r="BY397" s="359"/>
      <c r="BZ397" s="359"/>
      <c r="CA397" s="359"/>
      <c r="CB397" s="359"/>
      <c r="CC397" s="359"/>
      <c r="CD397" s="359"/>
      <c r="CE397" s="359"/>
    </row>
    <row r="398" spans="1:83" ht="35.1" customHeight="1" x14ac:dyDescent="0.25">
      <c r="A398" s="27">
        <f t="shared" si="18"/>
        <v>387</v>
      </c>
      <c r="B398" s="375"/>
      <c r="C398" s="375"/>
      <c r="D398" s="376"/>
      <c r="E398" s="376"/>
      <c r="F398" s="376"/>
      <c r="G398" s="376"/>
      <c r="H398" s="376"/>
      <c r="I398" s="360"/>
      <c r="J398" s="360"/>
      <c r="K398" s="360"/>
      <c r="L398" s="360"/>
      <c r="M398" s="360"/>
      <c r="N398" s="360"/>
      <c r="O398" s="360"/>
      <c r="P398" s="360"/>
      <c r="Q398" s="377"/>
      <c r="R398" s="377"/>
      <c r="S398" s="377"/>
      <c r="T398" s="377"/>
      <c r="U398" s="377"/>
      <c r="V398" s="377"/>
      <c r="W398" s="377"/>
      <c r="X398" s="377"/>
      <c r="Y398" s="377"/>
      <c r="Z398" s="377"/>
      <c r="AA398" s="360"/>
      <c r="AB398" s="360"/>
      <c r="AC398" s="360"/>
      <c r="AD398" s="360"/>
      <c r="AE398" s="377"/>
      <c r="AF398" s="377"/>
      <c r="AG398" s="377"/>
      <c r="AH398" s="377"/>
      <c r="AI398" s="360"/>
      <c r="AJ398" s="360"/>
      <c r="AK398" s="360"/>
      <c r="AL398" s="360"/>
      <c r="AM398" s="360"/>
      <c r="AN398" s="360"/>
      <c r="AO398" s="361"/>
      <c r="AP398" s="361"/>
      <c r="AQ398" s="361"/>
      <c r="AR398" s="362"/>
      <c r="AS398" s="362"/>
      <c r="AT398" s="362"/>
      <c r="AU398" s="363"/>
      <c r="AV398" s="363"/>
      <c r="AW398" s="363"/>
      <c r="AX398" s="364"/>
      <c r="AY398" s="364"/>
      <c r="AZ398" s="45"/>
      <c r="BA398" s="46"/>
      <c r="BB398" s="45"/>
      <c r="BC398" s="46"/>
      <c r="BD398" s="45"/>
      <c r="BE398" s="46"/>
      <c r="BF398" s="45"/>
      <c r="BG398" s="46"/>
      <c r="BH398" s="45"/>
      <c r="BI398" s="43"/>
      <c r="BJ398" s="44"/>
      <c r="BK398" s="43"/>
      <c r="BL398" s="44"/>
      <c r="BM398" s="43"/>
      <c r="BN398" s="44"/>
      <c r="BO398" s="43"/>
      <c r="BP398" s="44"/>
      <c r="BQ398" s="43"/>
      <c r="BR398" s="359"/>
      <c r="BS398" s="359"/>
      <c r="BT398" s="359"/>
      <c r="BU398" s="359"/>
      <c r="BV398" s="359"/>
      <c r="BW398" s="359"/>
      <c r="BX398" s="359"/>
      <c r="BY398" s="359"/>
      <c r="BZ398" s="359"/>
      <c r="CA398" s="359"/>
      <c r="CB398" s="359"/>
      <c r="CC398" s="359"/>
      <c r="CD398" s="359"/>
      <c r="CE398" s="359"/>
    </row>
    <row r="399" spans="1:83" ht="35.1" customHeight="1" x14ac:dyDescent="0.25">
      <c r="A399" s="27">
        <f t="shared" si="18"/>
        <v>388</v>
      </c>
      <c r="B399" s="375"/>
      <c r="C399" s="375"/>
      <c r="D399" s="376"/>
      <c r="E399" s="376"/>
      <c r="F399" s="376"/>
      <c r="G399" s="376"/>
      <c r="H399" s="376"/>
      <c r="I399" s="360"/>
      <c r="J399" s="360"/>
      <c r="K399" s="360"/>
      <c r="L399" s="360"/>
      <c r="M399" s="360"/>
      <c r="N399" s="360"/>
      <c r="O399" s="360"/>
      <c r="P399" s="360"/>
      <c r="Q399" s="377"/>
      <c r="R399" s="377"/>
      <c r="S399" s="377"/>
      <c r="T399" s="377"/>
      <c r="U399" s="377"/>
      <c r="V399" s="377"/>
      <c r="W399" s="377"/>
      <c r="X399" s="377"/>
      <c r="Y399" s="377"/>
      <c r="Z399" s="377"/>
      <c r="AA399" s="360"/>
      <c r="AB399" s="360"/>
      <c r="AC399" s="360"/>
      <c r="AD399" s="360"/>
      <c r="AE399" s="377"/>
      <c r="AF399" s="377"/>
      <c r="AG399" s="377"/>
      <c r="AH399" s="377"/>
      <c r="AI399" s="360"/>
      <c r="AJ399" s="360"/>
      <c r="AK399" s="360"/>
      <c r="AL399" s="360"/>
      <c r="AM399" s="360"/>
      <c r="AN399" s="360"/>
      <c r="AO399" s="361"/>
      <c r="AP399" s="361"/>
      <c r="AQ399" s="361"/>
      <c r="AR399" s="362"/>
      <c r="AS399" s="362"/>
      <c r="AT399" s="362"/>
      <c r="AU399" s="363"/>
      <c r="AV399" s="363"/>
      <c r="AW399" s="363"/>
      <c r="AX399" s="364"/>
      <c r="AY399" s="364"/>
      <c r="AZ399" s="45"/>
      <c r="BA399" s="46"/>
      <c r="BB399" s="45"/>
      <c r="BC399" s="46"/>
      <c r="BD399" s="45"/>
      <c r="BE399" s="46"/>
      <c r="BF399" s="45"/>
      <c r="BG399" s="46"/>
      <c r="BH399" s="45"/>
      <c r="BI399" s="43"/>
      <c r="BJ399" s="44"/>
      <c r="BK399" s="43"/>
      <c r="BL399" s="44"/>
      <c r="BM399" s="43"/>
      <c r="BN399" s="44"/>
      <c r="BO399" s="43"/>
      <c r="BP399" s="44"/>
      <c r="BQ399" s="43"/>
      <c r="BR399" s="359"/>
      <c r="BS399" s="359"/>
      <c r="BT399" s="359"/>
      <c r="BU399" s="359"/>
      <c r="BV399" s="359"/>
      <c r="BW399" s="359"/>
      <c r="BX399" s="359"/>
      <c r="BY399" s="359"/>
      <c r="BZ399" s="359"/>
      <c r="CA399" s="359"/>
      <c r="CB399" s="359"/>
      <c r="CC399" s="359"/>
      <c r="CD399" s="359"/>
      <c r="CE399" s="359"/>
    </row>
    <row r="400" spans="1:83" ht="35.1" customHeight="1" x14ac:dyDescent="0.25">
      <c r="A400" s="27">
        <f t="shared" si="18"/>
        <v>389</v>
      </c>
      <c r="B400" s="375"/>
      <c r="C400" s="375"/>
      <c r="D400" s="376"/>
      <c r="E400" s="376"/>
      <c r="F400" s="376"/>
      <c r="G400" s="376"/>
      <c r="H400" s="376"/>
      <c r="I400" s="360"/>
      <c r="J400" s="360"/>
      <c r="K400" s="360"/>
      <c r="L400" s="360"/>
      <c r="M400" s="360"/>
      <c r="N400" s="360"/>
      <c r="O400" s="360"/>
      <c r="P400" s="360"/>
      <c r="Q400" s="377"/>
      <c r="R400" s="377"/>
      <c r="S400" s="377"/>
      <c r="T400" s="377"/>
      <c r="U400" s="377"/>
      <c r="V400" s="377"/>
      <c r="W400" s="377"/>
      <c r="X400" s="377"/>
      <c r="Y400" s="377"/>
      <c r="Z400" s="377"/>
      <c r="AA400" s="360"/>
      <c r="AB400" s="360"/>
      <c r="AC400" s="360"/>
      <c r="AD400" s="360"/>
      <c r="AE400" s="377"/>
      <c r="AF400" s="377"/>
      <c r="AG400" s="377"/>
      <c r="AH400" s="377"/>
      <c r="AI400" s="360"/>
      <c r="AJ400" s="360"/>
      <c r="AK400" s="360"/>
      <c r="AL400" s="360"/>
      <c r="AM400" s="360"/>
      <c r="AN400" s="360"/>
      <c r="AO400" s="361"/>
      <c r="AP400" s="361"/>
      <c r="AQ400" s="361"/>
      <c r="AR400" s="362"/>
      <c r="AS400" s="362"/>
      <c r="AT400" s="362"/>
      <c r="AU400" s="363"/>
      <c r="AV400" s="363"/>
      <c r="AW400" s="363"/>
      <c r="AX400" s="364"/>
      <c r="AY400" s="364"/>
      <c r="AZ400" s="45"/>
      <c r="BA400" s="46"/>
      <c r="BB400" s="45"/>
      <c r="BC400" s="46"/>
      <c r="BD400" s="45"/>
      <c r="BE400" s="46"/>
      <c r="BF400" s="45"/>
      <c r="BG400" s="46"/>
      <c r="BH400" s="45"/>
      <c r="BI400" s="43"/>
      <c r="BJ400" s="44"/>
      <c r="BK400" s="43"/>
      <c r="BL400" s="44"/>
      <c r="BM400" s="43"/>
      <c r="BN400" s="44"/>
      <c r="BO400" s="43"/>
      <c r="BP400" s="44"/>
      <c r="BQ400" s="43"/>
      <c r="BR400" s="359"/>
      <c r="BS400" s="359"/>
      <c r="BT400" s="359"/>
      <c r="BU400" s="359"/>
      <c r="BV400" s="359"/>
      <c r="BW400" s="359"/>
      <c r="BX400" s="359"/>
      <c r="BY400" s="359"/>
      <c r="BZ400" s="359"/>
      <c r="CA400" s="359"/>
      <c r="CB400" s="359"/>
      <c r="CC400" s="359"/>
      <c r="CD400" s="359"/>
      <c r="CE400" s="359"/>
    </row>
    <row r="401" spans="1:83" ht="35.1" customHeight="1" x14ac:dyDescent="0.25">
      <c r="A401" s="27">
        <f t="shared" si="18"/>
        <v>390</v>
      </c>
      <c r="B401" s="375"/>
      <c r="C401" s="375"/>
      <c r="D401" s="376"/>
      <c r="E401" s="376"/>
      <c r="F401" s="376"/>
      <c r="G401" s="376"/>
      <c r="H401" s="376"/>
      <c r="I401" s="360"/>
      <c r="J401" s="360"/>
      <c r="K401" s="360"/>
      <c r="L401" s="360"/>
      <c r="M401" s="360"/>
      <c r="N401" s="360"/>
      <c r="O401" s="360"/>
      <c r="P401" s="360"/>
      <c r="Q401" s="377"/>
      <c r="R401" s="377"/>
      <c r="S401" s="377"/>
      <c r="T401" s="377"/>
      <c r="U401" s="377"/>
      <c r="V401" s="377"/>
      <c r="W401" s="377"/>
      <c r="X401" s="377"/>
      <c r="Y401" s="377"/>
      <c r="Z401" s="377"/>
      <c r="AA401" s="360"/>
      <c r="AB401" s="360"/>
      <c r="AC401" s="360"/>
      <c r="AD401" s="360"/>
      <c r="AE401" s="377"/>
      <c r="AF401" s="377"/>
      <c r="AG401" s="377"/>
      <c r="AH401" s="377"/>
      <c r="AI401" s="360"/>
      <c r="AJ401" s="360"/>
      <c r="AK401" s="360"/>
      <c r="AL401" s="360"/>
      <c r="AM401" s="360"/>
      <c r="AN401" s="360"/>
      <c r="AO401" s="361"/>
      <c r="AP401" s="361"/>
      <c r="AQ401" s="361"/>
      <c r="AR401" s="362"/>
      <c r="AS401" s="362"/>
      <c r="AT401" s="362"/>
      <c r="AU401" s="363"/>
      <c r="AV401" s="363"/>
      <c r="AW401" s="363"/>
      <c r="AX401" s="364"/>
      <c r="AY401" s="364"/>
      <c r="AZ401" s="45"/>
      <c r="BA401" s="46"/>
      <c r="BB401" s="45"/>
      <c r="BC401" s="46"/>
      <c r="BD401" s="45"/>
      <c r="BE401" s="46"/>
      <c r="BF401" s="45"/>
      <c r="BG401" s="46"/>
      <c r="BH401" s="45"/>
      <c r="BI401" s="43"/>
      <c r="BJ401" s="44"/>
      <c r="BK401" s="43"/>
      <c r="BL401" s="44"/>
      <c r="BM401" s="43"/>
      <c r="BN401" s="44"/>
      <c r="BO401" s="43"/>
      <c r="BP401" s="44"/>
      <c r="BQ401" s="43"/>
      <c r="BR401" s="359"/>
      <c r="BS401" s="359"/>
      <c r="BT401" s="359"/>
      <c r="BU401" s="359"/>
      <c r="BV401" s="359"/>
      <c r="BW401" s="359"/>
      <c r="BX401" s="359"/>
      <c r="BY401" s="359"/>
      <c r="BZ401" s="359"/>
      <c r="CA401" s="359"/>
      <c r="CB401" s="359"/>
      <c r="CC401" s="359"/>
      <c r="CD401" s="359"/>
      <c r="CE401" s="359"/>
    </row>
    <row r="402" spans="1:83" ht="35.1" customHeight="1" x14ac:dyDescent="0.25">
      <c r="A402" s="27">
        <f>ROW(A391)</f>
        <v>391</v>
      </c>
      <c r="B402" s="375"/>
      <c r="C402" s="375"/>
      <c r="D402" s="376"/>
      <c r="E402" s="376"/>
      <c r="F402" s="376"/>
      <c r="G402" s="376"/>
      <c r="H402" s="376"/>
      <c r="I402" s="360"/>
      <c r="J402" s="360"/>
      <c r="K402" s="360"/>
      <c r="L402" s="360"/>
      <c r="M402" s="360"/>
      <c r="N402" s="360"/>
      <c r="O402" s="360"/>
      <c r="P402" s="360"/>
      <c r="Q402" s="377"/>
      <c r="R402" s="377"/>
      <c r="S402" s="377"/>
      <c r="T402" s="377"/>
      <c r="U402" s="377"/>
      <c r="V402" s="377"/>
      <c r="W402" s="377"/>
      <c r="X402" s="377"/>
      <c r="Y402" s="377"/>
      <c r="Z402" s="377"/>
      <c r="AA402" s="360"/>
      <c r="AB402" s="360"/>
      <c r="AC402" s="360"/>
      <c r="AD402" s="360"/>
      <c r="AE402" s="377"/>
      <c r="AF402" s="377"/>
      <c r="AG402" s="377"/>
      <c r="AH402" s="377"/>
      <c r="AI402" s="360"/>
      <c r="AJ402" s="360"/>
      <c r="AK402" s="360"/>
      <c r="AL402" s="360"/>
      <c r="AM402" s="360"/>
      <c r="AN402" s="360"/>
      <c r="AO402" s="361"/>
      <c r="AP402" s="361"/>
      <c r="AQ402" s="361"/>
      <c r="AR402" s="362"/>
      <c r="AS402" s="362"/>
      <c r="AT402" s="362"/>
      <c r="AU402" s="363"/>
      <c r="AV402" s="363"/>
      <c r="AW402" s="363"/>
      <c r="AX402" s="364"/>
      <c r="AY402" s="364"/>
      <c r="AZ402" s="45"/>
      <c r="BA402" s="46"/>
      <c r="BB402" s="45"/>
      <c r="BC402" s="46"/>
      <c r="BD402" s="45"/>
      <c r="BE402" s="46"/>
      <c r="BF402" s="45"/>
      <c r="BG402" s="46"/>
      <c r="BH402" s="45"/>
      <c r="BI402" s="43"/>
      <c r="BJ402" s="44"/>
      <c r="BK402" s="43"/>
      <c r="BL402" s="44"/>
      <c r="BM402" s="43"/>
      <c r="BN402" s="44"/>
      <c r="BO402" s="43"/>
      <c r="BP402" s="44"/>
      <c r="BQ402" s="43"/>
      <c r="BR402" s="359"/>
      <c r="BS402" s="359"/>
      <c r="BT402" s="359"/>
      <c r="BU402" s="359"/>
      <c r="BV402" s="359"/>
      <c r="BW402" s="359"/>
      <c r="BX402" s="359"/>
      <c r="BY402" s="359"/>
      <c r="BZ402" s="359"/>
      <c r="CA402" s="359"/>
      <c r="CB402" s="359"/>
      <c r="CC402" s="359"/>
      <c r="CD402" s="359"/>
      <c r="CE402" s="359"/>
    </row>
    <row r="403" spans="1:83" ht="35.1" customHeight="1" x14ac:dyDescent="0.25">
      <c r="A403" s="27">
        <f t="shared" ref="A403:A411" si="19">ROW(A392)</f>
        <v>392</v>
      </c>
      <c r="B403" s="375"/>
      <c r="C403" s="375"/>
      <c r="D403" s="376"/>
      <c r="E403" s="376"/>
      <c r="F403" s="376"/>
      <c r="G403" s="376"/>
      <c r="H403" s="376"/>
      <c r="I403" s="360"/>
      <c r="J403" s="360"/>
      <c r="K403" s="360"/>
      <c r="L403" s="360"/>
      <c r="M403" s="360"/>
      <c r="N403" s="360"/>
      <c r="O403" s="360"/>
      <c r="P403" s="360"/>
      <c r="Q403" s="377"/>
      <c r="R403" s="377"/>
      <c r="S403" s="377"/>
      <c r="T403" s="377"/>
      <c r="U403" s="377"/>
      <c r="V403" s="377"/>
      <c r="W403" s="377"/>
      <c r="X403" s="377"/>
      <c r="Y403" s="377"/>
      <c r="Z403" s="377"/>
      <c r="AA403" s="360"/>
      <c r="AB403" s="360"/>
      <c r="AC403" s="360"/>
      <c r="AD403" s="360"/>
      <c r="AE403" s="377"/>
      <c r="AF403" s="377"/>
      <c r="AG403" s="377"/>
      <c r="AH403" s="377"/>
      <c r="AI403" s="360"/>
      <c r="AJ403" s="360"/>
      <c r="AK403" s="360"/>
      <c r="AL403" s="360"/>
      <c r="AM403" s="360"/>
      <c r="AN403" s="360"/>
      <c r="AO403" s="361"/>
      <c r="AP403" s="361"/>
      <c r="AQ403" s="361"/>
      <c r="AR403" s="362"/>
      <c r="AS403" s="362"/>
      <c r="AT403" s="362"/>
      <c r="AU403" s="363"/>
      <c r="AV403" s="363"/>
      <c r="AW403" s="363"/>
      <c r="AX403" s="364"/>
      <c r="AY403" s="364"/>
      <c r="AZ403" s="45"/>
      <c r="BA403" s="46"/>
      <c r="BB403" s="45"/>
      <c r="BC403" s="46"/>
      <c r="BD403" s="45"/>
      <c r="BE403" s="46"/>
      <c r="BF403" s="45"/>
      <c r="BG403" s="46"/>
      <c r="BH403" s="45"/>
      <c r="BI403" s="43"/>
      <c r="BJ403" s="44"/>
      <c r="BK403" s="43"/>
      <c r="BL403" s="44"/>
      <c r="BM403" s="43"/>
      <c r="BN403" s="44"/>
      <c r="BO403" s="43"/>
      <c r="BP403" s="44"/>
      <c r="BQ403" s="43"/>
      <c r="BR403" s="359"/>
      <c r="BS403" s="359"/>
      <c r="BT403" s="359"/>
      <c r="BU403" s="359"/>
      <c r="BV403" s="359"/>
      <c r="BW403" s="359"/>
      <c r="BX403" s="359"/>
      <c r="BY403" s="359"/>
      <c r="BZ403" s="359"/>
      <c r="CA403" s="359"/>
      <c r="CB403" s="359"/>
      <c r="CC403" s="359"/>
      <c r="CD403" s="359"/>
      <c r="CE403" s="359"/>
    </row>
    <row r="404" spans="1:83" ht="35.1" customHeight="1" x14ac:dyDescent="0.25">
      <c r="A404" s="27">
        <f t="shared" si="19"/>
        <v>393</v>
      </c>
      <c r="B404" s="375"/>
      <c r="C404" s="375"/>
      <c r="D404" s="376"/>
      <c r="E404" s="376"/>
      <c r="F404" s="376"/>
      <c r="G404" s="376"/>
      <c r="H404" s="376"/>
      <c r="I404" s="360"/>
      <c r="J404" s="360"/>
      <c r="K404" s="360"/>
      <c r="L404" s="360"/>
      <c r="M404" s="360"/>
      <c r="N404" s="360"/>
      <c r="O404" s="360"/>
      <c r="P404" s="360"/>
      <c r="Q404" s="377"/>
      <c r="R404" s="377"/>
      <c r="S404" s="377"/>
      <c r="T404" s="377"/>
      <c r="U404" s="377"/>
      <c r="V404" s="377"/>
      <c r="W404" s="377"/>
      <c r="X404" s="377"/>
      <c r="Y404" s="377"/>
      <c r="Z404" s="377"/>
      <c r="AA404" s="360"/>
      <c r="AB404" s="360"/>
      <c r="AC404" s="360"/>
      <c r="AD404" s="360"/>
      <c r="AE404" s="377"/>
      <c r="AF404" s="377"/>
      <c r="AG404" s="377"/>
      <c r="AH404" s="377"/>
      <c r="AI404" s="360"/>
      <c r="AJ404" s="360"/>
      <c r="AK404" s="360"/>
      <c r="AL404" s="360"/>
      <c r="AM404" s="360"/>
      <c r="AN404" s="360"/>
      <c r="AO404" s="361"/>
      <c r="AP404" s="361"/>
      <c r="AQ404" s="361"/>
      <c r="AR404" s="362"/>
      <c r="AS404" s="362"/>
      <c r="AT404" s="362"/>
      <c r="AU404" s="363"/>
      <c r="AV404" s="363"/>
      <c r="AW404" s="363"/>
      <c r="AX404" s="364"/>
      <c r="AY404" s="364"/>
      <c r="AZ404" s="45"/>
      <c r="BA404" s="46"/>
      <c r="BB404" s="45"/>
      <c r="BC404" s="46"/>
      <c r="BD404" s="45"/>
      <c r="BE404" s="46"/>
      <c r="BF404" s="45"/>
      <c r="BG404" s="46"/>
      <c r="BH404" s="45"/>
      <c r="BI404" s="43"/>
      <c r="BJ404" s="44"/>
      <c r="BK404" s="43"/>
      <c r="BL404" s="44"/>
      <c r="BM404" s="43"/>
      <c r="BN404" s="44"/>
      <c r="BO404" s="43"/>
      <c r="BP404" s="44"/>
      <c r="BQ404" s="43"/>
      <c r="BR404" s="359"/>
      <c r="BS404" s="359"/>
      <c r="BT404" s="359"/>
      <c r="BU404" s="359"/>
      <c r="BV404" s="359"/>
      <c r="BW404" s="359"/>
      <c r="BX404" s="359"/>
      <c r="BY404" s="359"/>
      <c r="BZ404" s="359"/>
      <c r="CA404" s="359"/>
      <c r="CB404" s="359"/>
      <c r="CC404" s="359"/>
      <c r="CD404" s="359"/>
      <c r="CE404" s="359"/>
    </row>
    <row r="405" spans="1:83" ht="35.1" customHeight="1" x14ac:dyDescent="0.25">
      <c r="A405" s="27">
        <f t="shared" si="19"/>
        <v>394</v>
      </c>
      <c r="B405" s="375"/>
      <c r="C405" s="375"/>
      <c r="D405" s="376"/>
      <c r="E405" s="376"/>
      <c r="F405" s="376"/>
      <c r="G405" s="376"/>
      <c r="H405" s="376"/>
      <c r="I405" s="360"/>
      <c r="J405" s="360"/>
      <c r="K405" s="360"/>
      <c r="L405" s="360"/>
      <c r="M405" s="360"/>
      <c r="N405" s="360"/>
      <c r="O405" s="360"/>
      <c r="P405" s="360"/>
      <c r="Q405" s="377"/>
      <c r="R405" s="377"/>
      <c r="S405" s="377"/>
      <c r="T405" s="377"/>
      <c r="U405" s="377"/>
      <c r="V405" s="377"/>
      <c r="W405" s="377"/>
      <c r="X405" s="377"/>
      <c r="Y405" s="377"/>
      <c r="Z405" s="377"/>
      <c r="AA405" s="360"/>
      <c r="AB405" s="360"/>
      <c r="AC405" s="360"/>
      <c r="AD405" s="360"/>
      <c r="AE405" s="377"/>
      <c r="AF405" s="377"/>
      <c r="AG405" s="377"/>
      <c r="AH405" s="377"/>
      <c r="AI405" s="360"/>
      <c r="AJ405" s="360"/>
      <c r="AK405" s="360"/>
      <c r="AL405" s="360"/>
      <c r="AM405" s="360"/>
      <c r="AN405" s="360"/>
      <c r="AO405" s="361"/>
      <c r="AP405" s="361"/>
      <c r="AQ405" s="361"/>
      <c r="AR405" s="362"/>
      <c r="AS405" s="362"/>
      <c r="AT405" s="362"/>
      <c r="AU405" s="363"/>
      <c r="AV405" s="363"/>
      <c r="AW405" s="363"/>
      <c r="AX405" s="364"/>
      <c r="AY405" s="364"/>
      <c r="AZ405" s="45"/>
      <c r="BA405" s="46"/>
      <c r="BB405" s="45"/>
      <c r="BC405" s="46"/>
      <c r="BD405" s="45"/>
      <c r="BE405" s="46"/>
      <c r="BF405" s="45"/>
      <c r="BG405" s="46"/>
      <c r="BH405" s="45"/>
      <c r="BI405" s="43"/>
      <c r="BJ405" s="44"/>
      <c r="BK405" s="43"/>
      <c r="BL405" s="44"/>
      <c r="BM405" s="43"/>
      <c r="BN405" s="44"/>
      <c r="BO405" s="43"/>
      <c r="BP405" s="44"/>
      <c r="BQ405" s="43"/>
      <c r="BR405" s="359"/>
      <c r="BS405" s="359"/>
      <c r="BT405" s="359"/>
      <c r="BU405" s="359"/>
      <c r="BV405" s="359"/>
      <c r="BW405" s="359"/>
      <c r="BX405" s="359"/>
      <c r="BY405" s="359"/>
      <c r="BZ405" s="359"/>
      <c r="CA405" s="359"/>
      <c r="CB405" s="359"/>
      <c r="CC405" s="359"/>
      <c r="CD405" s="359"/>
      <c r="CE405" s="359"/>
    </row>
    <row r="406" spans="1:83" ht="35.1" customHeight="1" x14ac:dyDescent="0.25">
      <c r="A406" s="27">
        <f t="shared" si="19"/>
        <v>395</v>
      </c>
      <c r="B406" s="375"/>
      <c r="C406" s="375"/>
      <c r="D406" s="376"/>
      <c r="E406" s="376"/>
      <c r="F406" s="376"/>
      <c r="G406" s="376"/>
      <c r="H406" s="376"/>
      <c r="I406" s="360"/>
      <c r="J406" s="360"/>
      <c r="K406" s="360"/>
      <c r="L406" s="360"/>
      <c r="M406" s="360"/>
      <c r="N406" s="360"/>
      <c r="O406" s="360"/>
      <c r="P406" s="360"/>
      <c r="Q406" s="377"/>
      <c r="R406" s="377"/>
      <c r="S406" s="377"/>
      <c r="T406" s="377"/>
      <c r="U406" s="377"/>
      <c r="V406" s="377"/>
      <c r="W406" s="377"/>
      <c r="X406" s="377"/>
      <c r="Y406" s="377"/>
      <c r="Z406" s="377"/>
      <c r="AA406" s="360"/>
      <c r="AB406" s="360"/>
      <c r="AC406" s="360"/>
      <c r="AD406" s="360"/>
      <c r="AE406" s="377"/>
      <c r="AF406" s="377"/>
      <c r="AG406" s="377"/>
      <c r="AH406" s="377"/>
      <c r="AI406" s="360"/>
      <c r="AJ406" s="360"/>
      <c r="AK406" s="360"/>
      <c r="AL406" s="360"/>
      <c r="AM406" s="360"/>
      <c r="AN406" s="360"/>
      <c r="AO406" s="361"/>
      <c r="AP406" s="361"/>
      <c r="AQ406" s="361"/>
      <c r="AR406" s="362"/>
      <c r="AS406" s="362"/>
      <c r="AT406" s="362"/>
      <c r="AU406" s="363"/>
      <c r="AV406" s="363"/>
      <c r="AW406" s="363"/>
      <c r="AX406" s="364"/>
      <c r="AY406" s="364"/>
      <c r="AZ406" s="45"/>
      <c r="BA406" s="46"/>
      <c r="BB406" s="45"/>
      <c r="BC406" s="46"/>
      <c r="BD406" s="45"/>
      <c r="BE406" s="46"/>
      <c r="BF406" s="45"/>
      <c r="BG406" s="46"/>
      <c r="BH406" s="45"/>
      <c r="BI406" s="43"/>
      <c r="BJ406" s="44"/>
      <c r="BK406" s="43"/>
      <c r="BL406" s="44"/>
      <c r="BM406" s="43"/>
      <c r="BN406" s="44"/>
      <c r="BO406" s="43"/>
      <c r="BP406" s="44"/>
      <c r="BQ406" s="43"/>
      <c r="BR406" s="359"/>
      <c r="BS406" s="359"/>
      <c r="BT406" s="359"/>
      <c r="BU406" s="359"/>
      <c r="BV406" s="359"/>
      <c r="BW406" s="359"/>
      <c r="BX406" s="359"/>
      <c r="BY406" s="359"/>
      <c r="BZ406" s="359"/>
      <c r="CA406" s="359"/>
      <c r="CB406" s="359"/>
      <c r="CC406" s="359"/>
      <c r="CD406" s="359"/>
      <c r="CE406" s="359"/>
    </row>
    <row r="407" spans="1:83" ht="35.1" customHeight="1" x14ac:dyDescent="0.25">
      <c r="A407" s="27">
        <f t="shared" si="19"/>
        <v>396</v>
      </c>
      <c r="B407" s="375"/>
      <c r="C407" s="375"/>
      <c r="D407" s="376"/>
      <c r="E407" s="376"/>
      <c r="F407" s="376"/>
      <c r="G407" s="376"/>
      <c r="H407" s="376"/>
      <c r="I407" s="360"/>
      <c r="J407" s="360"/>
      <c r="K407" s="360"/>
      <c r="L407" s="360"/>
      <c r="M407" s="360"/>
      <c r="N407" s="360"/>
      <c r="O407" s="360"/>
      <c r="P407" s="360"/>
      <c r="Q407" s="377"/>
      <c r="R407" s="377"/>
      <c r="S407" s="377"/>
      <c r="T407" s="377"/>
      <c r="U407" s="377"/>
      <c r="V407" s="377"/>
      <c r="W407" s="377"/>
      <c r="X407" s="377"/>
      <c r="Y407" s="377"/>
      <c r="Z407" s="377"/>
      <c r="AA407" s="360"/>
      <c r="AB407" s="360"/>
      <c r="AC407" s="360"/>
      <c r="AD407" s="360"/>
      <c r="AE407" s="377"/>
      <c r="AF407" s="377"/>
      <c r="AG407" s="377"/>
      <c r="AH407" s="377"/>
      <c r="AI407" s="360"/>
      <c r="AJ407" s="360"/>
      <c r="AK407" s="360"/>
      <c r="AL407" s="360"/>
      <c r="AM407" s="360"/>
      <c r="AN407" s="360"/>
      <c r="AO407" s="361"/>
      <c r="AP407" s="361"/>
      <c r="AQ407" s="361"/>
      <c r="AR407" s="362"/>
      <c r="AS407" s="362"/>
      <c r="AT407" s="362"/>
      <c r="AU407" s="363"/>
      <c r="AV407" s="363"/>
      <c r="AW407" s="363"/>
      <c r="AX407" s="364"/>
      <c r="AY407" s="364"/>
      <c r="AZ407" s="45"/>
      <c r="BA407" s="46"/>
      <c r="BB407" s="45"/>
      <c r="BC407" s="46"/>
      <c r="BD407" s="45"/>
      <c r="BE407" s="46"/>
      <c r="BF407" s="45"/>
      <c r="BG407" s="46"/>
      <c r="BH407" s="45"/>
      <c r="BI407" s="43"/>
      <c r="BJ407" s="44"/>
      <c r="BK407" s="43"/>
      <c r="BL407" s="44"/>
      <c r="BM407" s="43"/>
      <c r="BN407" s="44"/>
      <c r="BO407" s="43"/>
      <c r="BP407" s="44"/>
      <c r="BQ407" s="43"/>
      <c r="BR407" s="359"/>
      <c r="BS407" s="359"/>
      <c r="BT407" s="359"/>
      <c r="BU407" s="359"/>
      <c r="BV407" s="359"/>
      <c r="BW407" s="359"/>
      <c r="BX407" s="359"/>
      <c r="BY407" s="359"/>
      <c r="BZ407" s="359"/>
      <c r="CA407" s="359"/>
      <c r="CB407" s="359"/>
      <c r="CC407" s="359"/>
      <c r="CD407" s="359"/>
      <c r="CE407" s="359"/>
    </row>
    <row r="408" spans="1:83" ht="35.1" customHeight="1" x14ac:dyDescent="0.25">
      <c r="A408" s="27">
        <f t="shared" si="19"/>
        <v>397</v>
      </c>
      <c r="B408" s="375"/>
      <c r="C408" s="375"/>
      <c r="D408" s="376"/>
      <c r="E408" s="376"/>
      <c r="F408" s="376"/>
      <c r="G408" s="376"/>
      <c r="H408" s="376"/>
      <c r="I408" s="360"/>
      <c r="J408" s="360"/>
      <c r="K408" s="360"/>
      <c r="L408" s="360"/>
      <c r="M408" s="360"/>
      <c r="N408" s="360"/>
      <c r="O408" s="360"/>
      <c r="P408" s="360"/>
      <c r="Q408" s="377"/>
      <c r="R408" s="377"/>
      <c r="S408" s="377"/>
      <c r="T408" s="377"/>
      <c r="U408" s="377"/>
      <c r="V408" s="377"/>
      <c r="W408" s="377"/>
      <c r="X408" s="377"/>
      <c r="Y408" s="377"/>
      <c r="Z408" s="377"/>
      <c r="AA408" s="360"/>
      <c r="AB408" s="360"/>
      <c r="AC408" s="360"/>
      <c r="AD408" s="360"/>
      <c r="AE408" s="377"/>
      <c r="AF408" s="377"/>
      <c r="AG408" s="377"/>
      <c r="AH408" s="377"/>
      <c r="AI408" s="360"/>
      <c r="AJ408" s="360"/>
      <c r="AK408" s="360"/>
      <c r="AL408" s="360"/>
      <c r="AM408" s="360"/>
      <c r="AN408" s="360"/>
      <c r="AO408" s="361"/>
      <c r="AP408" s="361"/>
      <c r="AQ408" s="361"/>
      <c r="AR408" s="362"/>
      <c r="AS408" s="362"/>
      <c r="AT408" s="362"/>
      <c r="AU408" s="363"/>
      <c r="AV408" s="363"/>
      <c r="AW408" s="363"/>
      <c r="AX408" s="364"/>
      <c r="AY408" s="364"/>
      <c r="AZ408" s="45"/>
      <c r="BA408" s="46"/>
      <c r="BB408" s="45"/>
      <c r="BC408" s="46"/>
      <c r="BD408" s="45"/>
      <c r="BE408" s="46"/>
      <c r="BF408" s="45"/>
      <c r="BG408" s="46"/>
      <c r="BH408" s="45"/>
      <c r="BI408" s="43"/>
      <c r="BJ408" s="44"/>
      <c r="BK408" s="43"/>
      <c r="BL408" s="44"/>
      <c r="BM408" s="43"/>
      <c r="BN408" s="44"/>
      <c r="BO408" s="43"/>
      <c r="BP408" s="44"/>
      <c r="BQ408" s="43"/>
      <c r="BR408" s="359"/>
      <c r="BS408" s="359"/>
      <c r="BT408" s="359"/>
      <c r="BU408" s="359"/>
      <c r="BV408" s="359"/>
      <c r="BW408" s="359"/>
      <c r="BX408" s="359"/>
      <c r="BY408" s="359"/>
      <c r="BZ408" s="359"/>
      <c r="CA408" s="359"/>
      <c r="CB408" s="359"/>
      <c r="CC408" s="359"/>
      <c r="CD408" s="359"/>
      <c r="CE408" s="359"/>
    </row>
    <row r="409" spans="1:83" ht="35.1" customHeight="1" x14ac:dyDescent="0.25">
      <c r="A409" s="27">
        <f t="shared" si="19"/>
        <v>398</v>
      </c>
      <c r="B409" s="375"/>
      <c r="C409" s="375"/>
      <c r="D409" s="376"/>
      <c r="E409" s="376"/>
      <c r="F409" s="376"/>
      <c r="G409" s="376"/>
      <c r="H409" s="376"/>
      <c r="I409" s="360"/>
      <c r="J409" s="360"/>
      <c r="K409" s="360"/>
      <c r="L409" s="360"/>
      <c r="M409" s="360"/>
      <c r="N409" s="360"/>
      <c r="O409" s="360"/>
      <c r="P409" s="360"/>
      <c r="Q409" s="377"/>
      <c r="R409" s="377"/>
      <c r="S409" s="377"/>
      <c r="T409" s="377"/>
      <c r="U409" s="377"/>
      <c r="V409" s="377"/>
      <c r="W409" s="377"/>
      <c r="X409" s="377"/>
      <c r="Y409" s="377"/>
      <c r="Z409" s="377"/>
      <c r="AA409" s="360"/>
      <c r="AB409" s="360"/>
      <c r="AC409" s="360"/>
      <c r="AD409" s="360"/>
      <c r="AE409" s="377"/>
      <c r="AF409" s="377"/>
      <c r="AG409" s="377"/>
      <c r="AH409" s="377"/>
      <c r="AI409" s="360"/>
      <c r="AJ409" s="360"/>
      <c r="AK409" s="360"/>
      <c r="AL409" s="360"/>
      <c r="AM409" s="360"/>
      <c r="AN409" s="360"/>
      <c r="AO409" s="361"/>
      <c r="AP409" s="361"/>
      <c r="AQ409" s="361"/>
      <c r="AR409" s="362"/>
      <c r="AS409" s="362"/>
      <c r="AT409" s="362"/>
      <c r="AU409" s="363"/>
      <c r="AV409" s="363"/>
      <c r="AW409" s="363"/>
      <c r="AX409" s="364"/>
      <c r="AY409" s="364"/>
      <c r="AZ409" s="45"/>
      <c r="BA409" s="46"/>
      <c r="BB409" s="45"/>
      <c r="BC409" s="46"/>
      <c r="BD409" s="45"/>
      <c r="BE409" s="46"/>
      <c r="BF409" s="45"/>
      <c r="BG409" s="46"/>
      <c r="BH409" s="45"/>
      <c r="BI409" s="43"/>
      <c r="BJ409" s="44"/>
      <c r="BK409" s="43"/>
      <c r="BL409" s="44"/>
      <c r="BM409" s="43"/>
      <c r="BN409" s="44"/>
      <c r="BO409" s="43"/>
      <c r="BP409" s="44"/>
      <c r="BQ409" s="43"/>
      <c r="BR409" s="359"/>
      <c r="BS409" s="359"/>
      <c r="BT409" s="359"/>
      <c r="BU409" s="359"/>
      <c r="BV409" s="359"/>
      <c r="BW409" s="359"/>
      <c r="BX409" s="359"/>
      <c r="BY409" s="359"/>
      <c r="BZ409" s="359"/>
      <c r="CA409" s="359"/>
      <c r="CB409" s="359"/>
      <c r="CC409" s="359"/>
      <c r="CD409" s="359"/>
      <c r="CE409" s="359"/>
    </row>
    <row r="410" spans="1:83" ht="35.1" customHeight="1" x14ac:dyDescent="0.25">
      <c r="A410" s="27">
        <f t="shared" si="19"/>
        <v>399</v>
      </c>
      <c r="B410" s="375"/>
      <c r="C410" s="375"/>
      <c r="D410" s="376"/>
      <c r="E410" s="376"/>
      <c r="F410" s="376"/>
      <c r="G410" s="376"/>
      <c r="H410" s="376"/>
      <c r="I410" s="360"/>
      <c r="J410" s="360"/>
      <c r="K410" s="360"/>
      <c r="L410" s="360"/>
      <c r="M410" s="360"/>
      <c r="N410" s="360"/>
      <c r="O410" s="360"/>
      <c r="P410" s="360"/>
      <c r="Q410" s="377"/>
      <c r="R410" s="377"/>
      <c r="S410" s="377"/>
      <c r="T410" s="377"/>
      <c r="U410" s="377"/>
      <c r="V410" s="377"/>
      <c r="W410" s="377"/>
      <c r="X410" s="377"/>
      <c r="Y410" s="377"/>
      <c r="Z410" s="377"/>
      <c r="AA410" s="360"/>
      <c r="AB410" s="360"/>
      <c r="AC410" s="360"/>
      <c r="AD410" s="360"/>
      <c r="AE410" s="377"/>
      <c r="AF410" s="377"/>
      <c r="AG410" s="377"/>
      <c r="AH410" s="377"/>
      <c r="AI410" s="360"/>
      <c r="AJ410" s="360"/>
      <c r="AK410" s="360"/>
      <c r="AL410" s="360"/>
      <c r="AM410" s="360"/>
      <c r="AN410" s="360"/>
      <c r="AO410" s="361"/>
      <c r="AP410" s="361"/>
      <c r="AQ410" s="361"/>
      <c r="AR410" s="362"/>
      <c r="AS410" s="362"/>
      <c r="AT410" s="362"/>
      <c r="AU410" s="363"/>
      <c r="AV410" s="363"/>
      <c r="AW410" s="363"/>
      <c r="AX410" s="364"/>
      <c r="AY410" s="364"/>
      <c r="AZ410" s="45"/>
      <c r="BA410" s="46"/>
      <c r="BB410" s="45"/>
      <c r="BC410" s="46"/>
      <c r="BD410" s="45"/>
      <c r="BE410" s="46"/>
      <c r="BF410" s="45"/>
      <c r="BG410" s="46"/>
      <c r="BH410" s="45"/>
      <c r="BI410" s="43"/>
      <c r="BJ410" s="44"/>
      <c r="BK410" s="43"/>
      <c r="BL410" s="44"/>
      <c r="BM410" s="43"/>
      <c r="BN410" s="44"/>
      <c r="BO410" s="43"/>
      <c r="BP410" s="44"/>
      <c r="BQ410" s="43"/>
      <c r="BR410" s="359"/>
      <c r="BS410" s="359"/>
      <c r="BT410" s="359"/>
      <c r="BU410" s="359"/>
      <c r="BV410" s="359"/>
      <c r="BW410" s="359"/>
      <c r="BX410" s="359"/>
      <c r="BY410" s="359"/>
      <c r="BZ410" s="359"/>
      <c r="CA410" s="359"/>
      <c r="CB410" s="359"/>
      <c r="CC410" s="359"/>
      <c r="CD410" s="359"/>
      <c r="CE410" s="359"/>
    </row>
    <row r="411" spans="1:83" ht="35.1" customHeight="1" x14ac:dyDescent="0.25">
      <c r="A411" s="27">
        <f t="shared" si="19"/>
        <v>400</v>
      </c>
      <c r="B411" s="375"/>
      <c r="C411" s="375"/>
      <c r="D411" s="376"/>
      <c r="E411" s="376"/>
      <c r="F411" s="376"/>
      <c r="G411" s="376"/>
      <c r="H411" s="376"/>
      <c r="I411" s="360"/>
      <c r="J411" s="360"/>
      <c r="K411" s="360"/>
      <c r="L411" s="360"/>
      <c r="M411" s="360"/>
      <c r="N411" s="360"/>
      <c r="O411" s="360"/>
      <c r="P411" s="360"/>
      <c r="Q411" s="377"/>
      <c r="R411" s="377"/>
      <c r="S411" s="377"/>
      <c r="T411" s="377"/>
      <c r="U411" s="377"/>
      <c r="V411" s="377"/>
      <c r="W411" s="377"/>
      <c r="X411" s="377"/>
      <c r="Y411" s="377"/>
      <c r="Z411" s="377"/>
      <c r="AA411" s="360"/>
      <c r="AB411" s="360"/>
      <c r="AC411" s="360"/>
      <c r="AD411" s="360"/>
      <c r="AE411" s="377"/>
      <c r="AF411" s="377"/>
      <c r="AG411" s="377"/>
      <c r="AH411" s="377"/>
      <c r="AI411" s="360"/>
      <c r="AJ411" s="360"/>
      <c r="AK411" s="360"/>
      <c r="AL411" s="360"/>
      <c r="AM411" s="360"/>
      <c r="AN411" s="360"/>
      <c r="AO411" s="361"/>
      <c r="AP411" s="361"/>
      <c r="AQ411" s="361"/>
      <c r="AR411" s="362"/>
      <c r="AS411" s="362"/>
      <c r="AT411" s="362"/>
      <c r="AU411" s="363"/>
      <c r="AV411" s="363"/>
      <c r="AW411" s="363"/>
      <c r="AX411" s="364"/>
      <c r="AY411" s="364"/>
      <c r="AZ411" s="45"/>
      <c r="BA411" s="46"/>
      <c r="BB411" s="45"/>
      <c r="BC411" s="46"/>
      <c r="BD411" s="45"/>
      <c r="BE411" s="46"/>
      <c r="BF411" s="45"/>
      <c r="BG411" s="46"/>
      <c r="BH411" s="45"/>
      <c r="BI411" s="43"/>
      <c r="BJ411" s="44"/>
      <c r="BK411" s="43"/>
      <c r="BL411" s="44"/>
      <c r="BM411" s="43"/>
      <c r="BN411" s="44"/>
      <c r="BO411" s="43"/>
      <c r="BP411" s="44"/>
      <c r="BQ411" s="43"/>
      <c r="BR411" s="359"/>
      <c r="BS411" s="359"/>
      <c r="BT411" s="359"/>
      <c r="BU411" s="359"/>
      <c r="BV411" s="359"/>
      <c r="BW411" s="359"/>
      <c r="BX411" s="359"/>
      <c r="BY411" s="359"/>
      <c r="BZ411" s="359"/>
      <c r="CA411" s="359"/>
      <c r="CB411" s="359"/>
      <c r="CC411" s="359"/>
      <c r="CD411" s="359"/>
      <c r="CE411" s="359"/>
    </row>
    <row r="412" spans="1:83" ht="35.1" customHeight="1" x14ac:dyDescent="0.25">
      <c r="A412" s="27">
        <f>ROW(A401)</f>
        <v>401</v>
      </c>
      <c r="B412" s="375"/>
      <c r="C412" s="375"/>
      <c r="D412" s="376"/>
      <c r="E412" s="376"/>
      <c r="F412" s="376"/>
      <c r="G412" s="376"/>
      <c r="H412" s="376"/>
      <c r="I412" s="360"/>
      <c r="J412" s="360"/>
      <c r="K412" s="360"/>
      <c r="L412" s="360"/>
      <c r="M412" s="360"/>
      <c r="N412" s="360"/>
      <c r="O412" s="360"/>
      <c r="P412" s="360"/>
      <c r="Q412" s="377"/>
      <c r="R412" s="377"/>
      <c r="S412" s="377"/>
      <c r="T412" s="377"/>
      <c r="U412" s="377"/>
      <c r="V412" s="377"/>
      <c r="W412" s="377"/>
      <c r="X412" s="377"/>
      <c r="Y412" s="377"/>
      <c r="Z412" s="377"/>
      <c r="AA412" s="360"/>
      <c r="AB412" s="360"/>
      <c r="AC412" s="360"/>
      <c r="AD412" s="360"/>
      <c r="AE412" s="377"/>
      <c r="AF412" s="377"/>
      <c r="AG412" s="377"/>
      <c r="AH412" s="377"/>
      <c r="AI412" s="360"/>
      <c r="AJ412" s="360"/>
      <c r="AK412" s="360"/>
      <c r="AL412" s="360"/>
      <c r="AM412" s="360"/>
      <c r="AN412" s="360"/>
      <c r="AO412" s="361"/>
      <c r="AP412" s="361"/>
      <c r="AQ412" s="361"/>
      <c r="AR412" s="362"/>
      <c r="AS412" s="362"/>
      <c r="AT412" s="362"/>
      <c r="AU412" s="363"/>
      <c r="AV412" s="363"/>
      <c r="AW412" s="363"/>
      <c r="AX412" s="364"/>
      <c r="AY412" s="364"/>
      <c r="AZ412" s="45"/>
      <c r="BA412" s="46"/>
      <c r="BB412" s="45"/>
      <c r="BC412" s="46"/>
      <c r="BD412" s="45"/>
      <c r="BE412" s="46"/>
      <c r="BF412" s="45"/>
      <c r="BG412" s="46"/>
      <c r="BH412" s="45"/>
      <c r="BI412" s="43"/>
      <c r="BJ412" s="44"/>
      <c r="BK412" s="43"/>
      <c r="BL412" s="44"/>
      <c r="BM412" s="43"/>
      <c r="BN412" s="44"/>
      <c r="BO412" s="43"/>
      <c r="BP412" s="44"/>
      <c r="BQ412" s="43"/>
      <c r="BR412" s="359"/>
      <c r="BS412" s="359"/>
      <c r="BT412" s="359"/>
      <c r="BU412" s="359"/>
      <c r="BV412" s="359"/>
      <c r="BW412" s="359"/>
      <c r="BX412" s="359"/>
      <c r="BY412" s="359"/>
      <c r="BZ412" s="359"/>
      <c r="CA412" s="359"/>
      <c r="CB412" s="359"/>
      <c r="CC412" s="359"/>
      <c r="CD412" s="359"/>
      <c r="CE412" s="359"/>
    </row>
    <row r="413" spans="1:83" ht="35.1" customHeight="1" x14ac:dyDescent="0.25">
      <c r="A413" s="27">
        <f t="shared" ref="A413:A476" si="20">ROW(A402)</f>
        <v>402</v>
      </c>
      <c r="B413" s="375"/>
      <c r="C413" s="375"/>
      <c r="D413" s="376"/>
      <c r="E413" s="376"/>
      <c r="F413" s="376"/>
      <c r="G413" s="376"/>
      <c r="H413" s="376"/>
      <c r="I413" s="360"/>
      <c r="J413" s="360"/>
      <c r="K413" s="360"/>
      <c r="L413" s="360"/>
      <c r="M413" s="360"/>
      <c r="N413" s="360"/>
      <c r="O413" s="360"/>
      <c r="P413" s="360"/>
      <c r="Q413" s="377"/>
      <c r="R413" s="377"/>
      <c r="S413" s="377"/>
      <c r="T413" s="377"/>
      <c r="U413" s="377"/>
      <c r="V413" s="377"/>
      <c r="W413" s="377"/>
      <c r="X413" s="377"/>
      <c r="Y413" s="377"/>
      <c r="Z413" s="377"/>
      <c r="AA413" s="360"/>
      <c r="AB413" s="360"/>
      <c r="AC413" s="360"/>
      <c r="AD413" s="360"/>
      <c r="AE413" s="377"/>
      <c r="AF413" s="377"/>
      <c r="AG413" s="377"/>
      <c r="AH413" s="377"/>
      <c r="AI413" s="360"/>
      <c r="AJ413" s="360"/>
      <c r="AK413" s="360"/>
      <c r="AL413" s="360"/>
      <c r="AM413" s="360"/>
      <c r="AN413" s="360"/>
      <c r="AO413" s="361"/>
      <c r="AP413" s="361"/>
      <c r="AQ413" s="361"/>
      <c r="AR413" s="362"/>
      <c r="AS413" s="362"/>
      <c r="AT413" s="362"/>
      <c r="AU413" s="363"/>
      <c r="AV413" s="363"/>
      <c r="AW413" s="363"/>
      <c r="AX413" s="364"/>
      <c r="AY413" s="364"/>
      <c r="AZ413" s="45"/>
      <c r="BA413" s="46"/>
      <c r="BB413" s="45"/>
      <c r="BC413" s="46"/>
      <c r="BD413" s="45"/>
      <c r="BE413" s="46"/>
      <c r="BF413" s="45"/>
      <c r="BG413" s="46"/>
      <c r="BH413" s="45"/>
      <c r="BI413" s="43"/>
      <c r="BJ413" s="44"/>
      <c r="BK413" s="43"/>
      <c r="BL413" s="44"/>
      <c r="BM413" s="43"/>
      <c r="BN413" s="44"/>
      <c r="BO413" s="43"/>
      <c r="BP413" s="44"/>
      <c r="BQ413" s="43"/>
      <c r="BR413" s="359"/>
      <c r="BS413" s="359"/>
      <c r="BT413" s="359"/>
      <c r="BU413" s="359"/>
      <c r="BV413" s="359"/>
      <c r="BW413" s="359"/>
      <c r="BX413" s="359"/>
      <c r="BY413" s="359"/>
      <c r="BZ413" s="359"/>
      <c r="CA413" s="359"/>
      <c r="CB413" s="359"/>
      <c r="CC413" s="359"/>
      <c r="CD413" s="359"/>
      <c r="CE413" s="359"/>
    </row>
    <row r="414" spans="1:83" ht="35.1" customHeight="1" x14ac:dyDescent="0.25">
      <c r="A414" s="27">
        <f t="shared" si="20"/>
        <v>403</v>
      </c>
      <c r="B414" s="375"/>
      <c r="C414" s="375"/>
      <c r="D414" s="376"/>
      <c r="E414" s="376"/>
      <c r="F414" s="376"/>
      <c r="G414" s="376"/>
      <c r="H414" s="376"/>
      <c r="I414" s="360"/>
      <c r="J414" s="360"/>
      <c r="K414" s="360"/>
      <c r="L414" s="360"/>
      <c r="M414" s="360"/>
      <c r="N414" s="360"/>
      <c r="O414" s="360"/>
      <c r="P414" s="360"/>
      <c r="Q414" s="377"/>
      <c r="R414" s="377"/>
      <c r="S414" s="377"/>
      <c r="T414" s="377"/>
      <c r="U414" s="377"/>
      <c r="V414" s="377"/>
      <c r="W414" s="377"/>
      <c r="X414" s="377"/>
      <c r="Y414" s="377"/>
      <c r="Z414" s="377"/>
      <c r="AA414" s="360"/>
      <c r="AB414" s="360"/>
      <c r="AC414" s="360"/>
      <c r="AD414" s="360"/>
      <c r="AE414" s="377"/>
      <c r="AF414" s="377"/>
      <c r="AG414" s="377"/>
      <c r="AH414" s="377"/>
      <c r="AI414" s="360"/>
      <c r="AJ414" s="360"/>
      <c r="AK414" s="360"/>
      <c r="AL414" s="360"/>
      <c r="AM414" s="360"/>
      <c r="AN414" s="360"/>
      <c r="AO414" s="361"/>
      <c r="AP414" s="361"/>
      <c r="AQ414" s="361"/>
      <c r="AR414" s="362"/>
      <c r="AS414" s="362"/>
      <c r="AT414" s="362"/>
      <c r="AU414" s="363"/>
      <c r="AV414" s="363"/>
      <c r="AW414" s="363"/>
      <c r="AX414" s="364"/>
      <c r="AY414" s="364"/>
      <c r="AZ414" s="45"/>
      <c r="BA414" s="46"/>
      <c r="BB414" s="45"/>
      <c r="BC414" s="46"/>
      <c r="BD414" s="45"/>
      <c r="BE414" s="46"/>
      <c r="BF414" s="45"/>
      <c r="BG414" s="46"/>
      <c r="BH414" s="45"/>
      <c r="BI414" s="43"/>
      <c r="BJ414" s="44"/>
      <c r="BK414" s="43"/>
      <c r="BL414" s="44"/>
      <c r="BM414" s="43"/>
      <c r="BN414" s="44"/>
      <c r="BO414" s="43"/>
      <c r="BP414" s="44"/>
      <c r="BQ414" s="43"/>
      <c r="BR414" s="359"/>
      <c r="BS414" s="359"/>
      <c r="BT414" s="359"/>
      <c r="BU414" s="359"/>
      <c r="BV414" s="359"/>
      <c r="BW414" s="359"/>
      <c r="BX414" s="359"/>
      <c r="BY414" s="359"/>
      <c r="BZ414" s="359"/>
      <c r="CA414" s="359"/>
      <c r="CB414" s="359"/>
      <c r="CC414" s="359"/>
      <c r="CD414" s="359"/>
      <c r="CE414" s="359"/>
    </row>
    <row r="415" spans="1:83" ht="35.1" customHeight="1" x14ac:dyDescent="0.25">
      <c r="A415" s="27">
        <f t="shared" si="20"/>
        <v>404</v>
      </c>
      <c r="B415" s="375"/>
      <c r="C415" s="375"/>
      <c r="D415" s="376"/>
      <c r="E415" s="376"/>
      <c r="F415" s="376"/>
      <c r="G415" s="376"/>
      <c r="H415" s="376"/>
      <c r="I415" s="360"/>
      <c r="J415" s="360"/>
      <c r="K415" s="360"/>
      <c r="L415" s="360"/>
      <c r="M415" s="360"/>
      <c r="N415" s="360"/>
      <c r="O415" s="360"/>
      <c r="P415" s="360"/>
      <c r="Q415" s="377"/>
      <c r="R415" s="377"/>
      <c r="S415" s="377"/>
      <c r="T415" s="377"/>
      <c r="U415" s="377"/>
      <c r="V415" s="377"/>
      <c r="W415" s="377"/>
      <c r="X415" s="377"/>
      <c r="Y415" s="377"/>
      <c r="Z415" s="377"/>
      <c r="AA415" s="360"/>
      <c r="AB415" s="360"/>
      <c r="AC415" s="360"/>
      <c r="AD415" s="360"/>
      <c r="AE415" s="377"/>
      <c r="AF415" s="377"/>
      <c r="AG415" s="377"/>
      <c r="AH415" s="377"/>
      <c r="AI415" s="360"/>
      <c r="AJ415" s="360"/>
      <c r="AK415" s="360"/>
      <c r="AL415" s="360"/>
      <c r="AM415" s="360"/>
      <c r="AN415" s="360"/>
      <c r="AO415" s="361"/>
      <c r="AP415" s="361"/>
      <c r="AQ415" s="361"/>
      <c r="AR415" s="362"/>
      <c r="AS415" s="362"/>
      <c r="AT415" s="362"/>
      <c r="AU415" s="363"/>
      <c r="AV415" s="363"/>
      <c r="AW415" s="363"/>
      <c r="AX415" s="364"/>
      <c r="AY415" s="364"/>
      <c r="AZ415" s="45"/>
      <c r="BA415" s="46"/>
      <c r="BB415" s="45"/>
      <c r="BC415" s="46"/>
      <c r="BD415" s="45"/>
      <c r="BE415" s="46"/>
      <c r="BF415" s="45"/>
      <c r="BG415" s="46"/>
      <c r="BH415" s="45"/>
      <c r="BI415" s="43"/>
      <c r="BJ415" s="44"/>
      <c r="BK415" s="43"/>
      <c r="BL415" s="44"/>
      <c r="BM415" s="43"/>
      <c r="BN415" s="44"/>
      <c r="BO415" s="43"/>
      <c r="BP415" s="44"/>
      <c r="BQ415" s="43"/>
      <c r="BR415" s="359"/>
      <c r="BS415" s="359"/>
      <c r="BT415" s="359"/>
      <c r="BU415" s="359"/>
      <c r="BV415" s="359"/>
      <c r="BW415" s="359"/>
      <c r="BX415" s="359"/>
      <c r="BY415" s="359"/>
      <c r="BZ415" s="359"/>
      <c r="CA415" s="359"/>
      <c r="CB415" s="359"/>
      <c r="CC415" s="359"/>
      <c r="CD415" s="359"/>
      <c r="CE415" s="359"/>
    </row>
    <row r="416" spans="1:83" ht="35.1" customHeight="1" x14ac:dyDescent="0.25">
      <c r="A416" s="27">
        <f t="shared" si="20"/>
        <v>405</v>
      </c>
      <c r="B416" s="375"/>
      <c r="C416" s="375"/>
      <c r="D416" s="376"/>
      <c r="E416" s="376"/>
      <c r="F416" s="376"/>
      <c r="G416" s="376"/>
      <c r="H416" s="376"/>
      <c r="I416" s="360"/>
      <c r="J416" s="360"/>
      <c r="K416" s="360"/>
      <c r="L416" s="360"/>
      <c r="M416" s="360"/>
      <c r="N416" s="360"/>
      <c r="O416" s="360"/>
      <c r="P416" s="360"/>
      <c r="Q416" s="377"/>
      <c r="R416" s="377"/>
      <c r="S416" s="377"/>
      <c r="T416" s="377"/>
      <c r="U416" s="377"/>
      <c r="V416" s="377"/>
      <c r="W416" s="377"/>
      <c r="X416" s="377"/>
      <c r="Y416" s="377"/>
      <c r="Z416" s="377"/>
      <c r="AA416" s="360"/>
      <c r="AB416" s="360"/>
      <c r="AC416" s="360"/>
      <c r="AD416" s="360"/>
      <c r="AE416" s="377"/>
      <c r="AF416" s="377"/>
      <c r="AG416" s="377"/>
      <c r="AH416" s="377"/>
      <c r="AI416" s="360"/>
      <c r="AJ416" s="360"/>
      <c r="AK416" s="360"/>
      <c r="AL416" s="360"/>
      <c r="AM416" s="360"/>
      <c r="AN416" s="360"/>
      <c r="AO416" s="361"/>
      <c r="AP416" s="361"/>
      <c r="AQ416" s="361"/>
      <c r="AR416" s="362"/>
      <c r="AS416" s="362"/>
      <c r="AT416" s="362"/>
      <c r="AU416" s="363"/>
      <c r="AV416" s="363"/>
      <c r="AW416" s="363"/>
      <c r="AX416" s="364"/>
      <c r="AY416" s="364"/>
      <c r="AZ416" s="45"/>
      <c r="BA416" s="46"/>
      <c r="BB416" s="45"/>
      <c r="BC416" s="46"/>
      <c r="BD416" s="45"/>
      <c r="BE416" s="46"/>
      <c r="BF416" s="45"/>
      <c r="BG416" s="46"/>
      <c r="BH416" s="45"/>
      <c r="BI416" s="43"/>
      <c r="BJ416" s="44"/>
      <c r="BK416" s="43"/>
      <c r="BL416" s="44"/>
      <c r="BM416" s="43"/>
      <c r="BN416" s="44"/>
      <c r="BO416" s="43"/>
      <c r="BP416" s="44"/>
      <c r="BQ416" s="43"/>
      <c r="BR416" s="359"/>
      <c r="BS416" s="359"/>
      <c r="BT416" s="359"/>
      <c r="BU416" s="359"/>
      <c r="BV416" s="359"/>
      <c r="BW416" s="359"/>
      <c r="BX416" s="359"/>
      <c r="BY416" s="359"/>
      <c r="BZ416" s="359"/>
      <c r="CA416" s="359"/>
      <c r="CB416" s="359"/>
      <c r="CC416" s="359"/>
      <c r="CD416" s="359"/>
      <c r="CE416" s="359"/>
    </row>
    <row r="417" spans="1:83" ht="35.1" customHeight="1" x14ac:dyDescent="0.25">
      <c r="A417" s="27">
        <f t="shared" si="20"/>
        <v>406</v>
      </c>
      <c r="B417" s="375"/>
      <c r="C417" s="375"/>
      <c r="D417" s="376"/>
      <c r="E417" s="376"/>
      <c r="F417" s="376"/>
      <c r="G417" s="376"/>
      <c r="H417" s="376"/>
      <c r="I417" s="360"/>
      <c r="J417" s="360"/>
      <c r="K417" s="360"/>
      <c r="L417" s="360"/>
      <c r="M417" s="360"/>
      <c r="N417" s="360"/>
      <c r="O417" s="360"/>
      <c r="P417" s="360"/>
      <c r="Q417" s="377"/>
      <c r="R417" s="377"/>
      <c r="S417" s="377"/>
      <c r="T417" s="377"/>
      <c r="U417" s="377"/>
      <c r="V417" s="377"/>
      <c r="W417" s="377"/>
      <c r="X417" s="377"/>
      <c r="Y417" s="377"/>
      <c r="Z417" s="377"/>
      <c r="AA417" s="360"/>
      <c r="AB417" s="360"/>
      <c r="AC417" s="360"/>
      <c r="AD417" s="360"/>
      <c r="AE417" s="377"/>
      <c r="AF417" s="377"/>
      <c r="AG417" s="377"/>
      <c r="AH417" s="377"/>
      <c r="AI417" s="360"/>
      <c r="AJ417" s="360"/>
      <c r="AK417" s="360"/>
      <c r="AL417" s="360"/>
      <c r="AM417" s="360"/>
      <c r="AN417" s="360"/>
      <c r="AO417" s="361"/>
      <c r="AP417" s="361"/>
      <c r="AQ417" s="361"/>
      <c r="AR417" s="362"/>
      <c r="AS417" s="362"/>
      <c r="AT417" s="362"/>
      <c r="AU417" s="363"/>
      <c r="AV417" s="363"/>
      <c r="AW417" s="363"/>
      <c r="AX417" s="364"/>
      <c r="AY417" s="364"/>
      <c r="AZ417" s="45"/>
      <c r="BA417" s="46"/>
      <c r="BB417" s="45"/>
      <c r="BC417" s="46"/>
      <c r="BD417" s="45"/>
      <c r="BE417" s="46"/>
      <c r="BF417" s="45"/>
      <c r="BG417" s="46"/>
      <c r="BH417" s="45"/>
      <c r="BI417" s="43"/>
      <c r="BJ417" s="44"/>
      <c r="BK417" s="43"/>
      <c r="BL417" s="44"/>
      <c r="BM417" s="43"/>
      <c r="BN417" s="44"/>
      <c r="BO417" s="43"/>
      <c r="BP417" s="44"/>
      <c r="BQ417" s="43"/>
      <c r="BR417" s="359"/>
      <c r="BS417" s="359"/>
      <c r="BT417" s="359"/>
      <c r="BU417" s="359"/>
      <c r="BV417" s="359"/>
      <c r="BW417" s="359"/>
      <c r="BX417" s="359"/>
      <c r="BY417" s="359"/>
      <c r="BZ417" s="359"/>
      <c r="CA417" s="359"/>
      <c r="CB417" s="359"/>
      <c r="CC417" s="359"/>
      <c r="CD417" s="359"/>
      <c r="CE417" s="359"/>
    </row>
    <row r="418" spans="1:83" ht="35.1" customHeight="1" x14ac:dyDescent="0.25">
      <c r="A418" s="27">
        <f t="shared" si="20"/>
        <v>407</v>
      </c>
      <c r="B418" s="375"/>
      <c r="C418" s="375"/>
      <c r="D418" s="376"/>
      <c r="E418" s="376"/>
      <c r="F418" s="376"/>
      <c r="G418" s="376"/>
      <c r="H418" s="376"/>
      <c r="I418" s="360"/>
      <c r="J418" s="360"/>
      <c r="K418" s="360"/>
      <c r="L418" s="360"/>
      <c r="M418" s="360"/>
      <c r="N418" s="360"/>
      <c r="O418" s="360"/>
      <c r="P418" s="360"/>
      <c r="Q418" s="377"/>
      <c r="R418" s="377"/>
      <c r="S418" s="377"/>
      <c r="T418" s="377"/>
      <c r="U418" s="377"/>
      <c r="V418" s="377"/>
      <c r="W418" s="377"/>
      <c r="X418" s="377"/>
      <c r="Y418" s="377"/>
      <c r="Z418" s="377"/>
      <c r="AA418" s="360"/>
      <c r="AB418" s="360"/>
      <c r="AC418" s="360"/>
      <c r="AD418" s="360"/>
      <c r="AE418" s="377"/>
      <c r="AF418" s="377"/>
      <c r="AG418" s="377"/>
      <c r="AH418" s="377"/>
      <c r="AI418" s="360"/>
      <c r="AJ418" s="360"/>
      <c r="AK418" s="360"/>
      <c r="AL418" s="360"/>
      <c r="AM418" s="360"/>
      <c r="AN418" s="360"/>
      <c r="AO418" s="361"/>
      <c r="AP418" s="361"/>
      <c r="AQ418" s="361"/>
      <c r="AR418" s="362"/>
      <c r="AS418" s="362"/>
      <c r="AT418" s="362"/>
      <c r="AU418" s="363"/>
      <c r="AV418" s="363"/>
      <c r="AW418" s="363"/>
      <c r="AX418" s="364"/>
      <c r="AY418" s="364"/>
      <c r="AZ418" s="45"/>
      <c r="BA418" s="46"/>
      <c r="BB418" s="45"/>
      <c r="BC418" s="46"/>
      <c r="BD418" s="45"/>
      <c r="BE418" s="46"/>
      <c r="BF418" s="45"/>
      <c r="BG418" s="46"/>
      <c r="BH418" s="45"/>
      <c r="BI418" s="43"/>
      <c r="BJ418" s="44"/>
      <c r="BK418" s="43"/>
      <c r="BL418" s="44"/>
      <c r="BM418" s="43"/>
      <c r="BN418" s="44"/>
      <c r="BO418" s="43"/>
      <c r="BP418" s="44"/>
      <c r="BQ418" s="43"/>
      <c r="BR418" s="359"/>
      <c r="BS418" s="359"/>
      <c r="BT418" s="359"/>
      <c r="BU418" s="359"/>
      <c r="BV418" s="359"/>
      <c r="BW418" s="359"/>
      <c r="BX418" s="359"/>
      <c r="BY418" s="359"/>
      <c r="BZ418" s="359"/>
      <c r="CA418" s="359"/>
      <c r="CB418" s="359"/>
      <c r="CC418" s="359"/>
      <c r="CD418" s="359"/>
      <c r="CE418" s="359"/>
    </row>
    <row r="419" spans="1:83" ht="35.1" customHeight="1" x14ac:dyDescent="0.25">
      <c r="A419" s="27">
        <f t="shared" si="20"/>
        <v>408</v>
      </c>
      <c r="B419" s="375"/>
      <c r="C419" s="375"/>
      <c r="D419" s="376"/>
      <c r="E419" s="376"/>
      <c r="F419" s="376"/>
      <c r="G419" s="376"/>
      <c r="H419" s="376"/>
      <c r="I419" s="360"/>
      <c r="J419" s="360"/>
      <c r="K419" s="360"/>
      <c r="L419" s="360"/>
      <c r="M419" s="360"/>
      <c r="N419" s="360"/>
      <c r="O419" s="360"/>
      <c r="P419" s="360"/>
      <c r="Q419" s="377"/>
      <c r="R419" s="377"/>
      <c r="S419" s="377"/>
      <c r="T419" s="377"/>
      <c r="U419" s="377"/>
      <c r="V419" s="377"/>
      <c r="W419" s="377"/>
      <c r="X419" s="377"/>
      <c r="Y419" s="377"/>
      <c r="Z419" s="377"/>
      <c r="AA419" s="360"/>
      <c r="AB419" s="360"/>
      <c r="AC419" s="360"/>
      <c r="AD419" s="360"/>
      <c r="AE419" s="377"/>
      <c r="AF419" s="377"/>
      <c r="AG419" s="377"/>
      <c r="AH419" s="377"/>
      <c r="AI419" s="360"/>
      <c r="AJ419" s="360"/>
      <c r="AK419" s="360"/>
      <c r="AL419" s="360"/>
      <c r="AM419" s="360"/>
      <c r="AN419" s="360"/>
      <c r="AO419" s="361"/>
      <c r="AP419" s="361"/>
      <c r="AQ419" s="361"/>
      <c r="AR419" s="362"/>
      <c r="AS419" s="362"/>
      <c r="AT419" s="362"/>
      <c r="AU419" s="363"/>
      <c r="AV419" s="363"/>
      <c r="AW419" s="363"/>
      <c r="AX419" s="364"/>
      <c r="AY419" s="364"/>
      <c r="AZ419" s="45"/>
      <c r="BA419" s="46"/>
      <c r="BB419" s="45"/>
      <c r="BC419" s="46"/>
      <c r="BD419" s="45"/>
      <c r="BE419" s="46"/>
      <c r="BF419" s="45"/>
      <c r="BG419" s="46"/>
      <c r="BH419" s="45"/>
      <c r="BI419" s="43"/>
      <c r="BJ419" s="44"/>
      <c r="BK419" s="43"/>
      <c r="BL419" s="44"/>
      <c r="BM419" s="43"/>
      <c r="BN419" s="44"/>
      <c r="BO419" s="43"/>
      <c r="BP419" s="44"/>
      <c r="BQ419" s="43"/>
      <c r="BR419" s="359"/>
      <c r="BS419" s="359"/>
      <c r="BT419" s="359"/>
      <c r="BU419" s="359"/>
      <c r="BV419" s="359"/>
      <c r="BW419" s="359"/>
      <c r="BX419" s="359"/>
      <c r="BY419" s="359"/>
      <c r="BZ419" s="359"/>
      <c r="CA419" s="359"/>
      <c r="CB419" s="359"/>
      <c r="CC419" s="359"/>
      <c r="CD419" s="359"/>
      <c r="CE419" s="359"/>
    </row>
    <row r="420" spans="1:83" ht="35.1" customHeight="1" x14ac:dyDescent="0.25">
      <c r="A420" s="27">
        <f t="shared" si="20"/>
        <v>409</v>
      </c>
      <c r="B420" s="375"/>
      <c r="C420" s="375"/>
      <c r="D420" s="376"/>
      <c r="E420" s="376"/>
      <c r="F420" s="376"/>
      <c r="G420" s="376"/>
      <c r="H420" s="376"/>
      <c r="I420" s="360"/>
      <c r="J420" s="360"/>
      <c r="K420" s="360"/>
      <c r="L420" s="360"/>
      <c r="M420" s="360"/>
      <c r="N420" s="360"/>
      <c r="O420" s="360"/>
      <c r="P420" s="360"/>
      <c r="Q420" s="377"/>
      <c r="R420" s="377"/>
      <c r="S420" s="377"/>
      <c r="T420" s="377"/>
      <c r="U420" s="377"/>
      <c r="V420" s="377"/>
      <c r="W420" s="377"/>
      <c r="X420" s="377"/>
      <c r="Y420" s="377"/>
      <c r="Z420" s="377"/>
      <c r="AA420" s="360"/>
      <c r="AB420" s="360"/>
      <c r="AC420" s="360"/>
      <c r="AD420" s="360"/>
      <c r="AE420" s="377"/>
      <c r="AF420" s="377"/>
      <c r="AG420" s="377"/>
      <c r="AH420" s="377"/>
      <c r="AI420" s="360"/>
      <c r="AJ420" s="360"/>
      <c r="AK420" s="360"/>
      <c r="AL420" s="360"/>
      <c r="AM420" s="360"/>
      <c r="AN420" s="360"/>
      <c r="AO420" s="361"/>
      <c r="AP420" s="361"/>
      <c r="AQ420" s="361"/>
      <c r="AR420" s="362"/>
      <c r="AS420" s="362"/>
      <c r="AT420" s="362"/>
      <c r="AU420" s="363"/>
      <c r="AV420" s="363"/>
      <c r="AW420" s="363"/>
      <c r="AX420" s="364"/>
      <c r="AY420" s="364"/>
      <c r="AZ420" s="45"/>
      <c r="BA420" s="46"/>
      <c r="BB420" s="45"/>
      <c r="BC420" s="46"/>
      <c r="BD420" s="45"/>
      <c r="BE420" s="46"/>
      <c r="BF420" s="45"/>
      <c r="BG420" s="46"/>
      <c r="BH420" s="45"/>
      <c r="BI420" s="43"/>
      <c r="BJ420" s="44"/>
      <c r="BK420" s="43"/>
      <c r="BL420" s="44"/>
      <c r="BM420" s="43"/>
      <c r="BN420" s="44"/>
      <c r="BO420" s="43"/>
      <c r="BP420" s="44"/>
      <c r="BQ420" s="43"/>
      <c r="BR420" s="359"/>
      <c r="BS420" s="359"/>
      <c r="BT420" s="359"/>
      <c r="BU420" s="359"/>
      <c r="BV420" s="359"/>
      <c r="BW420" s="359"/>
      <c r="BX420" s="359"/>
      <c r="BY420" s="359"/>
      <c r="BZ420" s="359"/>
      <c r="CA420" s="359"/>
      <c r="CB420" s="359"/>
      <c r="CC420" s="359"/>
      <c r="CD420" s="359"/>
      <c r="CE420" s="359"/>
    </row>
    <row r="421" spans="1:83" ht="35.1" customHeight="1" x14ac:dyDescent="0.25">
      <c r="A421" s="27">
        <f t="shared" si="20"/>
        <v>410</v>
      </c>
      <c r="B421" s="375"/>
      <c r="C421" s="375"/>
      <c r="D421" s="376"/>
      <c r="E421" s="376"/>
      <c r="F421" s="376"/>
      <c r="G421" s="376"/>
      <c r="H421" s="376"/>
      <c r="I421" s="360"/>
      <c r="J421" s="360"/>
      <c r="K421" s="360"/>
      <c r="L421" s="360"/>
      <c r="M421" s="360"/>
      <c r="N421" s="360"/>
      <c r="O421" s="360"/>
      <c r="P421" s="360"/>
      <c r="Q421" s="377"/>
      <c r="R421" s="377"/>
      <c r="S421" s="377"/>
      <c r="T421" s="377"/>
      <c r="U421" s="377"/>
      <c r="V421" s="377"/>
      <c r="W421" s="377"/>
      <c r="X421" s="377"/>
      <c r="Y421" s="377"/>
      <c r="Z421" s="377"/>
      <c r="AA421" s="360"/>
      <c r="AB421" s="360"/>
      <c r="AC421" s="360"/>
      <c r="AD421" s="360"/>
      <c r="AE421" s="377"/>
      <c r="AF421" s="377"/>
      <c r="AG421" s="377"/>
      <c r="AH421" s="377"/>
      <c r="AI421" s="360"/>
      <c r="AJ421" s="360"/>
      <c r="AK421" s="360"/>
      <c r="AL421" s="360"/>
      <c r="AM421" s="360"/>
      <c r="AN421" s="360"/>
      <c r="AO421" s="361"/>
      <c r="AP421" s="361"/>
      <c r="AQ421" s="361"/>
      <c r="AR421" s="362"/>
      <c r="AS421" s="362"/>
      <c r="AT421" s="362"/>
      <c r="AU421" s="363"/>
      <c r="AV421" s="363"/>
      <c r="AW421" s="363"/>
      <c r="AX421" s="364"/>
      <c r="AY421" s="364"/>
      <c r="AZ421" s="45"/>
      <c r="BA421" s="46"/>
      <c r="BB421" s="45"/>
      <c r="BC421" s="46"/>
      <c r="BD421" s="45"/>
      <c r="BE421" s="46"/>
      <c r="BF421" s="45"/>
      <c r="BG421" s="46"/>
      <c r="BH421" s="45"/>
      <c r="BI421" s="43"/>
      <c r="BJ421" s="44"/>
      <c r="BK421" s="43"/>
      <c r="BL421" s="44"/>
      <c r="BM421" s="43"/>
      <c r="BN421" s="44"/>
      <c r="BO421" s="43"/>
      <c r="BP421" s="44"/>
      <c r="BQ421" s="43"/>
      <c r="BR421" s="359"/>
      <c r="BS421" s="359"/>
      <c r="BT421" s="359"/>
      <c r="BU421" s="359"/>
      <c r="BV421" s="359"/>
      <c r="BW421" s="359"/>
      <c r="BX421" s="359"/>
      <c r="BY421" s="359"/>
      <c r="BZ421" s="359"/>
      <c r="CA421" s="359"/>
      <c r="CB421" s="359"/>
      <c r="CC421" s="359"/>
      <c r="CD421" s="359"/>
      <c r="CE421" s="359"/>
    </row>
    <row r="422" spans="1:83" ht="35.1" customHeight="1" x14ac:dyDescent="0.25">
      <c r="A422" s="27">
        <f>ROW(A411)</f>
        <v>411</v>
      </c>
      <c r="B422" s="375"/>
      <c r="C422" s="375"/>
      <c r="D422" s="376"/>
      <c r="E422" s="376"/>
      <c r="F422" s="376"/>
      <c r="G422" s="376"/>
      <c r="H422" s="376"/>
      <c r="I422" s="360"/>
      <c r="J422" s="360"/>
      <c r="K422" s="360"/>
      <c r="L422" s="360"/>
      <c r="M422" s="360"/>
      <c r="N422" s="360"/>
      <c r="O422" s="360"/>
      <c r="P422" s="360"/>
      <c r="Q422" s="377"/>
      <c r="R422" s="377"/>
      <c r="S422" s="377"/>
      <c r="T422" s="377"/>
      <c r="U422" s="377"/>
      <c r="V422" s="377"/>
      <c r="W422" s="377"/>
      <c r="X422" s="377"/>
      <c r="Y422" s="377"/>
      <c r="Z422" s="377"/>
      <c r="AA422" s="360"/>
      <c r="AB422" s="360"/>
      <c r="AC422" s="360"/>
      <c r="AD422" s="360"/>
      <c r="AE422" s="377"/>
      <c r="AF422" s="377"/>
      <c r="AG422" s="377"/>
      <c r="AH422" s="377"/>
      <c r="AI422" s="360"/>
      <c r="AJ422" s="360"/>
      <c r="AK422" s="360"/>
      <c r="AL422" s="360"/>
      <c r="AM422" s="360"/>
      <c r="AN422" s="360"/>
      <c r="AO422" s="361"/>
      <c r="AP422" s="361"/>
      <c r="AQ422" s="361"/>
      <c r="AR422" s="362"/>
      <c r="AS422" s="362"/>
      <c r="AT422" s="362"/>
      <c r="AU422" s="363"/>
      <c r="AV422" s="363"/>
      <c r="AW422" s="363"/>
      <c r="AX422" s="364"/>
      <c r="AY422" s="364"/>
      <c r="AZ422" s="45"/>
      <c r="BA422" s="46"/>
      <c r="BB422" s="45"/>
      <c r="BC422" s="46"/>
      <c r="BD422" s="45"/>
      <c r="BE422" s="46"/>
      <c r="BF422" s="45"/>
      <c r="BG422" s="46"/>
      <c r="BH422" s="45"/>
      <c r="BI422" s="43"/>
      <c r="BJ422" s="44"/>
      <c r="BK422" s="43"/>
      <c r="BL422" s="44"/>
      <c r="BM422" s="43"/>
      <c r="BN422" s="44"/>
      <c r="BO422" s="43"/>
      <c r="BP422" s="44"/>
      <c r="BQ422" s="43"/>
      <c r="BR422" s="359"/>
      <c r="BS422" s="359"/>
      <c r="BT422" s="359"/>
      <c r="BU422" s="359"/>
      <c r="BV422" s="359"/>
      <c r="BW422" s="359"/>
      <c r="BX422" s="359"/>
      <c r="BY422" s="359"/>
      <c r="BZ422" s="359"/>
      <c r="CA422" s="359"/>
      <c r="CB422" s="359"/>
      <c r="CC422" s="359"/>
      <c r="CD422" s="359"/>
      <c r="CE422" s="359"/>
    </row>
    <row r="423" spans="1:83" ht="35.1" customHeight="1" x14ac:dyDescent="0.25">
      <c r="A423" s="27">
        <f t="shared" si="20"/>
        <v>412</v>
      </c>
      <c r="B423" s="375"/>
      <c r="C423" s="375"/>
      <c r="D423" s="376"/>
      <c r="E423" s="376"/>
      <c r="F423" s="376"/>
      <c r="G423" s="376"/>
      <c r="H423" s="376"/>
      <c r="I423" s="360"/>
      <c r="J423" s="360"/>
      <c r="K423" s="360"/>
      <c r="L423" s="360"/>
      <c r="M423" s="360"/>
      <c r="N423" s="360"/>
      <c r="O423" s="360"/>
      <c r="P423" s="360"/>
      <c r="Q423" s="377"/>
      <c r="R423" s="377"/>
      <c r="S423" s="377"/>
      <c r="T423" s="377"/>
      <c r="U423" s="377"/>
      <c r="V423" s="377"/>
      <c r="W423" s="377"/>
      <c r="X423" s="377"/>
      <c r="Y423" s="377"/>
      <c r="Z423" s="377"/>
      <c r="AA423" s="360"/>
      <c r="AB423" s="360"/>
      <c r="AC423" s="360"/>
      <c r="AD423" s="360"/>
      <c r="AE423" s="377"/>
      <c r="AF423" s="377"/>
      <c r="AG423" s="377"/>
      <c r="AH423" s="377"/>
      <c r="AI423" s="360"/>
      <c r="AJ423" s="360"/>
      <c r="AK423" s="360"/>
      <c r="AL423" s="360"/>
      <c r="AM423" s="360"/>
      <c r="AN423" s="360"/>
      <c r="AO423" s="361"/>
      <c r="AP423" s="361"/>
      <c r="AQ423" s="361"/>
      <c r="AR423" s="362"/>
      <c r="AS423" s="362"/>
      <c r="AT423" s="362"/>
      <c r="AU423" s="363"/>
      <c r="AV423" s="363"/>
      <c r="AW423" s="363"/>
      <c r="AX423" s="364"/>
      <c r="AY423" s="364"/>
      <c r="AZ423" s="45"/>
      <c r="BA423" s="46"/>
      <c r="BB423" s="45"/>
      <c r="BC423" s="46"/>
      <c r="BD423" s="45"/>
      <c r="BE423" s="46"/>
      <c r="BF423" s="45"/>
      <c r="BG423" s="46"/>
      <c r="BH423" s="45"/>
      <c r="BI423" s="43"/>
      <c r="BJ423" s="44"/>
      <c r="BK423" s="43"/>
      <c r="BL423" s="44"/>
      <c r="BM423" s="43"/>
      <c r="BN423" s="44"/>
      <c r="BO423" s="43"/>
      <c r="BP423" s="44"/>
      <c r="BQ423" s="43"/>
      <c r="BR423" s="359"/>
      <c r="BS423" s="359"/>
      <c r="BT423" s="359"/>
      <c r="BU423" s="359"/>
      <c r="BV423" s="359"/>
      <c r="BW423" s="359"/>
      <c r="BX423" s="359"/>
      <c r="BY423" s="359"/>
      <c r="BZ423" s="359"/>
      <c r="CA423" s="359"/>
      <c r="CB423" s="359"/>
      <c r="CC423" s="359"/>
      <c r="CD423" s="359"/>
      <c r="CE423" s="359"/>
    </row>
    <row r="424" spans="1:83" ht="35.1" customHeight="1" x14ac:dyDescent="0.25">
      <c r="A424" s="27">
        <f t="shared" si="20"/>
        <v>413</v>
      </c>
      <c r="B424" s="375"/>
      <c r="C424" s="375"/>
      <c r="D424" s="376"/>
      <c r="E424" s="376"/>
      <c r="F424" s="376"/>
      <c r="G424" s="376"/>
      <c r="H424" s="376"/>
      <c r="I424" s="360"/>
      <c r="J424" s="360"/>
      <c r="K424" s="360"/>
      <c r="L424" s="360"/>
      <c r="M424" s="360"/>
      <c r="N424" s="360"/>
      <c r="O424" s="360"/>
      <c r="P424" s="360"/>
      <c r="Q424" s="377"/>
      <c r="R424" s="377"/>
      <c r="S424" s="377"/>
      <c r="T424" s="377"/>
      <c r="U424" s="377"/>
      <c r="V424" s="377"/>
      <c r="W424" s="377"/>
      <c r="X424" s="377"/>
      <c r="Y424" s="377"/>
      <c r="Z424" s="377"/>
      <c r="AA424" s="360"/>
      <c r="AB424" s="360"/>
      <c r="AC424" s="360"/>
      <c r="AD424" s="360"/>
      <c r="AE424" s="377"/>
      <c r="AF424" s="377"/>
      <c r="AG424" s="377"/>
      <c r="AH424" s="377"/>
      <c r="AI424" s="360"/>
      <c r="AJ424" s="360"/>
      <c r="AK424" s="360"/>
      <c r="AL424" s="360"/>
      <c r="AM424" s="360"/>
      <c r="AN424" s="360"/>
      <c r="AO424" s="361"/>
      <c r="AP424" s="361"/>
      <c r="AQ424" s="361"/>
      <c r="AR424" s="362"/>
      <c r="AS424" s="362"/>
      <c r="AT424" s="362"/>
      <c r="AU424" s="363"/>
      <c r="AV424" s="363"/>
      <c r="AW424" s="363"/>
      <c r="AX424" s="364"/>
      <c r="AY424" s="364"/>
      <c r="AZ424" s="45"/>
      <c r="BA424" s="46"/>
      <c r="BB424" s="45"/>
      <c r="BC424" s="46"/>
      <c r="BD424" s="45"/>
      <c r="BE424" s="46"/>
      <c r="BF424" s="45"/>
      <c r="BG424" s="46"/>
      <c r="BH424" s="45"/>
      <c r="BI424" s="43"/>
      <c r="BJ424" s="44"/>
      <c r="BK424" s="43"/>
      <c r="BL424" s="44"/>
      <c r="BM424" s="43"/>
      <c r="BN424" s="44"/>
      <c r="BO424" s="43"/>
      <c r="BP424" s="44"/>
      <c r="BQ424" s="43"/>
      <c r="BR424" s="359"/>
      <c r="BS424" s="359"/>
      <c r="BT424" s="359"/>
      <c r="BU424" s="359"/>
      <c r="BV424" s="359"/>
      <c r="BW424" s="359"/>
      <c r="BX424" s="359"/>
      <c r="BY424" s="359"/>
      <c r="BZ424" s="359"/>
      <c r="CA424" s="359"/>
      <c r="CB424" s="359"/>
      <c r="CC424" s="359"/>
      <c r="CD424" s="359"/>
      <c r="CE424" s="359"/>
    </row>
    <row r="425" spans="1:83" ht="35.1" customHeight="1" x14ac:dyDescent="0.25">
      <c r="A425" s="27">
        <f t="shared" si="20"/>
        <v>414</v>
      </c>
      <c r="B425" s="375"/>
      <c r="C425" s="375"/>
      <c r="D425" s="376"/>
      <c r="E425" s="376"/>
      <c r="F425" s="376"/>
      <c r="G425" s="376"/>
      <c r="H425" s="376"/>
      <c r="I425" s="360"/>
      <c r="J425" s="360"/>
      <c r="K425" s="360"/>
      <c r="L425" s="360"/>
      <c r="M425" s="360"/>
      <c r="N425" s="360"/>
      <c r="O425" s="360"/>
      <c r="P425" s="360"/>
      <c r="Q425" s="377"/>
      <c r="R425" s="377"/>
      <c r="S425" s="377"/>
      <c r="T425" s="377"/>
      <c r="U425" s="377"/>
      <c r="V425" s="377"/>
      <c r="W425" s="377"/>
      <c r="X425" s="377"/>
      <c r="Y425" s="377"/>
      <c r="Z425" s="377"/>
      <c r="AA425" s="360"/>
      <c r="AB425" s="360"/>
      <c r="AC425" s="360"/>
      <c r="AD425" s="360"/>
      <c r="AE425" s="377"/>
      <c r="AF425" s="377"/>
      <c r="AG425" s="377"/>
      <c r="AH425" s="377"/>
      <c r="AI425" s="360"/>
      <c r="AJ425" s="360"/>
      <c r="AK425" s="360"/>
      <c r="AL425" s="360"/>
      <c r="AM425" s="360"/>
      <c r="AN425" s="360"/>
      <c r="AO425" s="361"/>
      <c r="AP425" s="361"/>
      <c r="AQ425" s="361"/>
      <c r="AR425" s="362"/>
      <c r="AS425" s="362"/>
      <c r="AT425" s="362"/>
      <c r="AU425" s="363"/>
      <c r="AV425" s="363"/>
      <c r="AW425" s="363"/>
      <c r="AX425" s="364"/>
      <c r="AY425" s="364"/>
      <c r="AZ425" s="45"/>
      <c r="BA425" s="46"/>
      <c r="BB425" s="45"/>
      <c r="BC425" s="46"/>
      <c r="BD425" s="45"/>
      <c r="BE425" s="46"/>
      <c r="BF425" s="45"/>
      <c r="BG425" s="46"/>
      <c r="BH425" s="45"/>
      <c r="BI425" s="43"/>
      <c r="BJ425" s="44"/>
      <c r="BK425" s="43"/>
      <c r="BL425" s="44"/>
      <c r="BM425" s="43"/>
      <c r="BN425" s="44"/>
      <c r="BO425" s="43"/>
      <c r="BP425" s="44"/>
      <c r="BQ425" s="43"/>
      <c r="BR425" s="359"/>
      <c r="BS425" s="359"/>
      <c r="BT425" s="359"/>
      <c r="BU425" s="359"/>
      <c r="BV425" s="359"/>
      <c r="BW425" s="359"/>
      <c r="BX425" s="359"/>
      <c r="BY425" s="359"/>
      <c r="BZ425" s="359"/>
      <c r="CA425" s="359"/>
      <c r="CB425" s="359"/>
      <c r="CC425" s="359"/>
      <c r="CD425" s="359"/>
      <c r="CE425" s="359"/>
    </row>
    <row r="426" spans="1:83" ht="35.1" customHeight="1" x14ac:dyDescent="0.25">
      <c r="A426" s="27">
        <f t="shared" si="20"/>
        <v>415</v>
      </c>
      <c r="B426" s="375"/>
      <c r="C426" s="375"/>
      <c r="D426" s="376"/>
      <c r="E426" s="376"/>
      <c r="F426" s="376"/>
      <c r="G426" s="376"/>
      <c r="H426" s="376"/>
      <c r="I426" s="360"/>
      <c r="J426" s="360"/>
      <c r="K426" s="360"/>
      <c r="L426" s="360"/>
      <c r="M426" s="360"/>
      <c r="N426" s="360"/>
      <c r="O426" s="360"/>
      <c r="P426" s="360"/>
      <c r="Q426" s="377"/>
      <c r="R426" s="377"/>
      <c r="S426" s="377"/>
      <c r="T426" s="377"/>
      <c r="U426" s="377"/>
      <c r="V426" s="377"/>
      <c r="W426" s="377"/>
      <c r="X426" s="377"/>
      <c r="Y426" s="377"/>
      <c r="Z426" s="377"/>
      <c r="AA426" s="360"/>
      <c r="AB426" s="360"/>
      <c r="AC426" s="360"/>
      <c r="AD426" s="360"/>
      <c r="AE426" s="377"/>
      <c r="AF426" s="377"/>
      <c r="AG426" s="377"/>
      <c r="AH426" s="377"/>
      <c r="AI426" s="360"/>
      <c r="AJ426" s="360"/>
      <c r="AK426" s="360"/>
      <c r="AL426" s="360"/>
      <c r="AM426" s="360"/>
      <c r="AN426" s="360"/>
      <c r="AO426" s="361"/>
      <c r="AP426" s="361"/>
      <c r="AQ426" s="361"/>
      <c r="AR426" s="362"/>
      <c r="AS426" s="362"/>
      <c r="AT426" s="362"/>
      <c r="AU426" s="363"/>
      <c r="AV426" s="363"/>
      <c r="AW426" s="363"/>
      <c r="AX426" s="364"/>
      <c r="AY426" s="364"/>
      <c r="AZ426" s="45"/>
      <c r="BA426" s="46"/>
      <c r="BB426" s="45"/>
      <c r="BC426" s="46"/>
      <c r="BD426" s="45"/>
      <c r="BE426" s="46"/>
      <c r="BF426" s="45"/>
      <c r="BG426" s="46"/>
      <c r="BH426" s="45"/>
      <c r="BI426" s="43"/>
      <c r="BJ426" s="44"/>
      <c r="BK426" s="43"/>
      <c r="BL426" s="44"/>
      <c r="BM426" s="43"/>
      <c r="BN426" s="44"/>
      <c r="BO426" s="43"/>
      <c r="BP426" s="44"/>
      <c r="BQ426" s="43"/>
      <c r="BR426" s="359"/>
      <c r="BS426" s="359"/>
      <c r="BT426" s="359"/>
      <c r="BU426" s="359"/>
      <c r="BV426" s="359"/>
      <c r="BW426" s="359"/>
      <c r="BX426" s="359"/>
      <c r="BY426" s="359"/>
      <c r="BZ426" s="359"/>
      <c r="CA426" s="359"/>
      <c r="CB426" s="359"/>
      <c r="CC426" s="359"/>
      <c r="CD426" s="359"/>
      <c r="CE426" s="359"/>
    </row>
    <row r="427" spans="1:83" ht="35.1" customHeight="1" x14ac:dyDescent="0.25">
      <c r="A427" s="27">
        <f t="shared" si="20"/>
        <v>416</v>
      </c>
      <c r="B427" s="375"/>
      <c r="C427" s="375"/>
      <c r="D427" s="376"/>
      <c r="E427" s="376"/>
      <c r="F427" s="376"/>
      <c r="G427" s="376"/>
      <c r="H427" s="376"/>
      <c r="I427" s="360"/>
      <c r="J427" s="360"/>
      <c r="K427" s="360"/>
      <c r="L427" s="360"/>
      <c r="M427" s="360"/>
      <c r="N427" s="360"/>
      <c r="O427" s="360"/>
      <c r="P427" s="360"/>
      <c r="Q427" s="377"/>
      <c r="R427" s="377"/>
      <c r="S427" s="377"/>
      <c r="T427" s="377"/>
      <c r="U427" s="377"/>
      <c r="V427" s="377"/>
      <c r="W427" s="377"/>
      <c r="X427" s="377"/>
      <c r="Y427" s="377"/>
      <c r="Z427" s="377"/>
      <c r="AA427" s="360"/>
      <c r="AB427" s="360"/>
      <c r="AC427" s="360"/>
      <c r="AD427" s="360"/>
      <c r="AE427" s="377"/>
      <c r="AF427" s="377"/>
      <c r="AG427" s="377"/>
      <c r="AH427" s="377"/>
      <c r="AI427" s="360"/>
      <c r="AJ427" s="360"/>
      <c r="AK427" s="360"/>
      <c r="AL427" s="360"/>
      <c r="AM427" s="360"/>
      <c r="AN427" s="360"/>
      <c r="AO427" s="361"/>
      <c r="AP427" s="361"/>
      <c r="AQ427" s="361"/>
      <c r="AR427" s="362"/>
      <c r="AS427" s="362"/>
      <c r="AT427" s="362"/>
      <c r="AU427" s="363"/>
      <c r="AV427" s="363"/>
      <c r="AW427" s="363"/>
      <c r="AX427" s="364"/>
      <c r="AY427" s="364"/>
      <c r="AZ427" s="45"/>
      <c r="BA427" s="46"/>
      <c r="BB427" s="45"/>
      <c r="BC427" s="46"/>
      <c r="BD427" s="45"/>
      <c r="BE427" s="46"/>
      <c r="BF427" s="45"/>
      <c r="BG427" s="46"/>
      <c r="BH427" s="45"/>
      <c r="BI427" s="43"/>
      <c r="BJ427" s="44"/>
      <c r="BK427" s="43"/>
      <c r="BL427" s="44"/>
      <c r="BM427" s="43"/>
      <c r="BN427" s="44"/>
      <c r="BO427" s="43"/>
      <c r="BP427" s="44"/>
      <c r="BQ427" s="43"/>
      <c r="BR427" s="359"/>
      <c r="BS427" s="359"/>
      <c r="BT427" s="359"/>
      <c r="BU427" s="359"/>
      <c r="BV427" s="359"/>
      <c r="BW427" s="359"/>
      <c r="BX427" s="359"/>
      <c r="BY427" s="359"/>
      <c r="BZ427" s="359"/>
      <c r="CA427" s="359"/>
      <c r="CB427" s="359"/>
      <c r="CC427" s="359"/>
      <c r="CD427" s="359"/>
      <c r="CE427" s="359"/>
    </row>
    <row r="428" spans="1:83" ht="35.1" customHeight="1" x14ac:dyDescent="0.25">
      <c r="A428" s="27">
        <f t="shared" si="20"/>
        <v>417</v>
      </c>
      <c r="B428" s="375"/>
      <c r="C428" s="375"/>
      <c r="D428" s="376"/>
      <c r="E428" s="376"/>
      <c r="F428" s="376"/>
      <c r="G428" s="376"/>
      <c r="H428" s="376"/>
      <c r="I428" s="360"/>
      <c r="J428" s="360"/>
      <c r="K428" s="360"/>
      <c r="L428" s="360"/>
      <c r="M428" s="360"/>
      <c r="N428" s="360"/>
      <c r="O428" s="360"/>
      <c r="P428" s="360"/>
      <c r="Q428" s="377"/>
      <c r="R428" s="377"/>
      <c r="S428" s="377"/>
      <c r="T428" s="377"/>
      <c r="U428" s="377"/>
      <c r="V428" s="377"/>
      <c r="W428" s="377"/>
      <c r="X428" s="377"/>
      <c r="Y428" s="377"/>
      <c r="Z428" s="377"/>
      <c r="AA428" s="360"/>
      <c r="AB428" s="360"/>
      <c r="AC428" s="360"/>
      <c r="AD428" s="360"/>
      <c r="AE428" s="377"/>
      <c r="AF428" s="377"/>
      <c r="AG428" s="377"/>
      <c r="AH428" s="377"/>
      <c r="AI428" s="360"/>
      <c r="AJ428" s="360"/>
      <c r="AK428" s="360"/>
      <c r="AL428" s="360"/>
      <c r="AM428" s="360"/>
      <c r="AN428" s="360"/>
      <c r="AO428" s="361"/>
      <c r="AP428" s="361"/>
      <c r="AQ428" s="361"/>
      <c r="AR428" s="362"/>
      <c r="AS428" s="362"/>
      <c r="AT428" s="362"/>
      <c r="AU428" s="363"/>
      <c r="AV428" s="363"/>
      <c r="AW428" s="363"/>
      <c r="AX428" s="364"/>
      <c r="AY428" s="364"/>
      <c r="AZ428" s="45"/>
      <c r="BA428" s="46"/>
      <c r="BB428" s="45"/>
      <c r="BC428" s="46"/>
      <c r="BD428" s="45"/>
      <c r="BE428" s="46"/>
      <c r="BF428" s="45"/>
      <c r="BG428" s="46"/>
      <c r="BH428" s="45"/>
      <c r="BI428" s="43"/>
      <c r="BJ428" s="44"/>
      <c r="BK428" s="43"/>
      <c r="BL428" s="44"/>
      <c r="BM428" s="43"/>
      <c r="BN428" s="44"/>
      <c r="BO428" s="43"/>
      <c r="BP428" s="44"/>
      <c r="BQ428" s="43"/>
      <c r="BR428" s="359"/>
      <c r="BS428" s="359"/>
      <c r="BT428" s="359"/>
      <c r="BU428" s="359"/>
      <c r="BV428" s="359"/>
      <c r="BW428" s="359"/>
      <c r="BX428" s="359"/>
      <c r="BY428" s="359"/>
      <c r="BZ428" s="359"/>
      <c r="CA428" s="359"/>
      <c r="CB428" s="359"/>
      <c r="CC428" s="359"/>
      <c r="CD428" s="359"/>
      <c r="CE428" s="359"/>
    </row>
    <row r="429" spans="1:83" ht="35.1" customHeight="1" x14ac:dyDescent="0.25">
      <c r="A429" s="27">
        <f t="shared" si="20"/>
        <v>418</v>
      </c>
      <c r="B429" s="375"/>
      <c r="C429" s="375"/>
      <c r="D429" s="376"/>
      <c r="E429" s="376"/>
      <c r="F429" s="376"/>
      <c r="G429" s="376"/>
      <c r="H429" s="376"/>
      <c r="I429" s="360"/>
      <c r="J429" s="360"/>
      <c r="K429" s="360"/>
      <c r="L429" s="360"/>
      <c r="M429" s="360"/>
      <c r="N429" s="360"/>
      <c r="O429" s="360"/>
      <c r="P429" s="360"/>
      <c r="Q429" s="377"/>
      <c r="R429" s="377"/>
      <c r="S429" s="377"/>
      <c r="T429" s="377"/>
      <c r="U429" s="377"/>
      <c r="V429" s="377"/>
      <c r="W429" s="377"/>
      <c r="X429" s="377"/>
      <c r="Y429" s="377"/>
      <c r="Z429" s="377"/>
      <c r="AA429" s="360"/>
      <c r="AB429" s="360"/>
      <c r="AC429" s="360"/>
      <c r="AD429" s="360"/>
      <c r="AE429" s="377"/>
      <c r="AF429" s="377"/>
      <c r="AG429" s="377"/>
      <c r="AH429" s="377"/>
      <c r="AI429" s="360"/>
      <c r="AJ429" s="360"/>
      <c r="AK429" s="360"/>
      <c r="AL429" s="360"/>
      <c r="AM429" s="360"/>
      <c r="AN429" s="360"/>
      <c r="AO429" s="361"/>
      <c r="AP429" s="361"/>
      <c r="AQ429" s="361"/>
      <c r="AR429" s="362"/>
      <c r="AS429" s="362"/>
      <c r="AT429" s="362"/>
      <c r="AU429" s="363"/>
      <c r="AV429" s="363"/>
      <c r="AW429" s="363"/>
      <c r="AX429" s="364"/>
      <c r="AY429" s="364"/>
      <c r="AZ429" s="45"/>
      <c r="BA429" s="46"/>
      <c r="BB429" s="45"/>
      <c r="BC429" s="46"/>
      <c r="BD429" s="45"/>
      <c r="BE429" s="46"/>
      <c r="BF429" s="45"/>
      <c r="BG429" s="46"/>
      <c r="BH429" s="45"/>
      <c r="BI429" s="43"/>
      <c r="BJ429" s="44"/>
      <c r="BK429" s="43"/>
      <c r="BL429" s="44"/>
      <c r="BM429" s="43"/>
      <c r="BN429" s="44"/>
      <c r="BO429" s="43"/>
      <c r="BP429" s="44"/>
      <c r="BQ429" s="43"/>
      <c r="BR429" s="359"/>
      <c r="BS429" s="359"/>
      <c r="BT429" s="359"/>
      <c r="BU429" s="359"/>
      <c r="BV429" s="359"/>
      <c r="BW429" s="359"/>
      <c r="BX429" s="359"/>
      <c r="BY429" s="359"/>
      <c r="BZ429" s="359"/>
      <c r="CA429" s="359"/>
      <c r="CB429" s="359"/>
      <c r="CC429" s="359"/>
      <c r="CD429" s="359"/>
      <c r="CE429" s="359"/>
    </row>
    <row r="430" spans="1:83" ht="35.1" customHeight="1" x14ac:dyDescent="0.25">
      <c r="A430" s="27">
        <f t="shared" si="20"/>
        <v>419</v>
      </c>
      <c r="B430" s="375"/>
      <c r="C430" s="375"/>
      <c r="D430" s="376"/>
      <c r="E430" s="376"/>
      <c r="F430" s="376"/>
      <c r="G430" s="376"/>
      <c r="H430" s="376"/>
      <c r="I430" s="360"/>
      <c r="J430" s="360"/>
      <c r="K430" s="360"/>
      <c r="L430" s="360"/>
      <c r="M430" s="360"/>
      <c r="N430" s="360"/>
      <c r="O430" s="360"/>
      <c r="P430" s="360"/>
      <c r="Q430" s="377"/>
      <c r="R430" s="377"/>
      <c r="S430" s="377"/>
      <c r="T430" s="377"/>
      <c r="U430" s="377"/>
      <c r="V430" s="377"/>
      <c r="W430" s="377"/>
      <c r="X430" s="377"/>
      <c r="Y430" s="377"/>
      <c r="Z430" s="377"/>
      <c r="AA430" s="360"/>
      <c r="AB430" s="360"/>
      <c r="AC430" s="360"/>
      <c r="AD430" s="360"/>
      <c r="AE430" s="377"/>
      <c r="AF430" s="377"/>
      <c r="AG430" s="377"/>
      <c r="AH430" s="377"/>
      <c r="AI430" s="360"/>
      <c r="AJ430" s="360"/>
      <c r="AK430" s="360"/>
      <c r="AL430" s="360"/>
      <c r="AM430" s="360"/>
      <c r="AN430" s="360"/>
      <c r="AO430" s="361"/>
      <c r="AP430" s="361"/>
      <c r="AQ430" s="361"/>
      <c r="AR430" s="362"/>
      <c r="AS430" s="362"/>
      <c r="AT430" s="362"/>
      <c r="AU430" s="363"/>
      <c r="AV430" s="363"/>
      <c r="AW430" s="363"/>
      <c r="AX430" s="364"/>
      <c r="AY430" s="364"/>
      <c r="AZ430" s="45"/>
      <c r="BA430" s="46"/>
      <c r="BB430" s="45"/>
      <c r="BC430" s="46"/>
      <c r="BD430" s="45"/>
      <c r="BE430" s="46"/>
      <c r="BF430" s="45"/>
      <c r="BG430" s="46"/>
      <c r="BH430" s="45"/>
      <c r="BI430" s="43"/>
      <c r="BJ430" s="44"/>
      <c r="BK430" s="43"/>
      <c r="BL430" s="44"/>
      <c r="BM430" s="43"/>
      <c r="BN430" s="44"/>
      <c r="BO430" s="43"/>
      <c r="BP430" s="44"/>
      <c r="BQ430" s="43"/>
      <c r="BR430" s="359"/>
      <c r="BS430" s="359"/>
      <c r="BT430" s="359"/>
      <c r="BU430" s="359"/>
      <c r="BV430" s="359"/>
      <c r="BW430" s="359"/>
      <c r="BX430" s="359"/>
      <c r="BY430" s="359"/>
      <c r="BZ430" s="359"/>
      <c r="CA430" s="359"/>
      <c r="CB430" s="359"/>
      <c r="CC430" s="359"/>
      <c r="CD430" s="359"/>
      <c r="CE430" s="359"/>
    </row>
    <row r="431" spans="1:83" ht="35.1" customHeight="1" x14ac:dyDescent="0.25">
      <c r="A431" s="27">
        <f t="shared" si="20"/>
        <v>420</v>
      </c>
      <c r="B431" s="375"/>
      <c r="C431" s="375"/>
      <c r="D431" s="376"/>
      <c r="E431" s="376"/>
      <c r="F431" s="376"/>
      <c r="G431" s="376"/>
      <c r="H431" s="376"/>
      <c r="I431" s="360"/>
      <c r="J431" s="360"/>
      <c r="K431" s="360"/>
      <c r="L431" s="360"/>
      <c r="M431" s="360"/>
      <c r="N431" s="360"/>
      <c r="O431" s="360"/>
      <c r="P431" s="360"/>
      <c r="Q431" s="377"/>
      <c r="R431" s="377"/>
      <c r="S431" s="377"/>
      <c r="T431" s="377"/>
      <c r="U431" s="377"/>
      <c r="V431" s="377"/>
      <c r="W431" s="377"/>
      <c r="X431" s="377"/>
      <c r="Y431" s="377"/>
      <c r="Z431" s="377"/>
      <c r="AA431" s="360"/>
      <c r="AB431" s="360"/>
      <c r="AC431" s="360"/>
      <c r="AD431" s="360"/>
      <c r="AE431" s="377"/>
      <c r="AF431" s="377"/>
      <c r="AG431" s="377"/>
      <c r="AH431" s="377"/>
      <c r="AI431" s="360"/>
      <c r="AJ431" s="360"/>
      <c r="AK431" s="360"/>
      <c r="AL431" s="360"/>
      <c r="AM431" s="360"/>
      <c r="AN431" s="360"/>
      <c r="AO431" s="361"/>
      <c r="AP431" s="361"/>
      <c r="AQ431" s="361"/>
      <c r="AR431" s="362"/>
      <c r="AS431" s="362"/>
      <c r="AT431" s="362"/>
      <c r="AU431" s="363"/>
      <c r="AV431" s="363"/>
      <c r="AW431" s="363"/>
      <c r="AX431" s="364"/>
      <c r="AY431" s="364"/>
      <c r="AZ431" s="45"/>
      <c r="BA431" s="46"/>
      <c r="BB431" s="45"/>
      <c r="BC431" s="46"/>
      <c r="BD431" s="45"/>
      <c r="BE431" s="46"/>
      <c r="BF431" s="45"/>
      <c r="BG431" s="46"/>
      <c r="BH431" s="45"/>
      <c r="BI431" s="43"/>
      <c r="BJ431" s="44"/>
      <c r="BK431" s="43"/>
      <c r="BL431" s="44"/>
      <c r="BM431" s="43"/>
      <c r="BN431" s="44"/>
      <c r="BO431" s="43"/>
      <c r="BP431" s="44"/>
      <c r="BQ431" s="43"/>
      <c r="BR431" s="359"/>
      <c r="BS431" s="359"/>
      <c r="BT431" s="359"/>
      <c r="BU431" s="359"/>
      <c r="BV431" s="359"/>
      <c r="BW431" s="359"/>
      <c r="BX431" s="359"/>
      <c r="BY431" s="359"/>
      <c r="BZ431" s="359"/>
      <c r="CA431" s="359"/>
      <c r="CB431" s="359"/>
      <c r="CC431" s="359"/>
      <c r="CD431" s="359"/>
      <c r="CE431" s="359"/>
    </row>
    <row r="432" spans="1:83" ht="35.1" customHeight="1" x14ac:dyDescent="0.25">
      <c r="A432" s="27">
        <f>ROW(A421)</f>
        <v>421</v>
      </c>
      <c r="B432" s="375"/>
      <c r="C432" s="375"/>
      <c r="D432" s="376"/>
      <c r="E432" s="376"/>
      <c r="F432" s="376"/>
      <c r="G432" s="376"/>
      <c r="H432" s="376"/>
      <c r="I432" s="360"/>
      <c r="J432" s="360"/>
      <c r="K432" s="360"/>
      <c r="L432" s="360"/>
      <c r="M432" s="360"/>
      <c r="N432" s="360"/>
      <c r="O432" s="360"/>
      <c r="P432" s="360"/>
      <c r="Q432" s="377"/>
      <c r="R432" s="377"/>
      <c r="S432" s="377"/>
      <c r="T432" s="377"/>
      <c r="U432" s="377"/>
      <c r="V432" s="377"/>
      <c r="W432" s="377"/>
      <c r="X432" s="377"/>
      <c r="Y432" s="377"/>
      <c r="Z432" s="377"/>
      <c r="AA432" s="360"/>
      <c r="AB432" s="360"/>
      <c r="AC432" s="360"/>
      <c r="AD432" s="360"/>
      <c r="AE432" s="377"/>
      <c r="AF432" s="377"/>
      <c r="AG432" s="377"/>
      <c r="AH432" s="377"/>
      <c r="AI432" s="360"/>
      <c r="AJ432" s="360"/>
      <c r="AK432" s="360"/>
      <c r="AL432" s="360"/>
      <c r="AM432" s="360"/>
      <c r="AN432" s="360"/>
      <c r="AO432" s="361"/>
      <c r="AP432" s="361"/>
      <c r="AQ432" s="361"/>
      <c r="AR432" s="362"/>
      <c r="AS432" s="362"/>
      <c r="AT432" s="362"/>
      <c r="AU432" s="363"/>
      <c r="AV432" s="363"/>
      <c r="AW432" s="363"/>
      <c r="AX432" s="364"/>
      <c r="AY432" s="364"/>
      <c r="AZ432" s="45"/>
      <c r="BA432" s="46"/>
      <c r="BB432" s="45"/>
      <c r="BC432" s="46"/>
      <c r="BD432" s="45"/>
      <c r="BE432" s="46"/>
      <c r="BF432" s="45"/>
      <c r="BG432" s="46"/>
      <c r="BH432" s="45"/>
      <c r="BI432" s="43"/>
      <c r="BJ432" s="44"/>
      <c r="BK432" s="43"/>
      <c r="BL432" s="44"/>
      <c r="BM432" s="43"/>
      <c r="BN432" s="44"/>
      <c r="BO432" s="43"/>
      <c r="BP432" s="44"/>
      <c r="BQ432" s="43"/>
      <c r="BR432" s="359"/>
      <c r="BS432" s="359"/>
      <c r="BT432" s="359"/>
      <c r="BU432" s="359"/>
      <c r="BV432" s="359"/>
      <c r="BW432" s="359"/>
      <c r="BX432" s="359"/>
      <c r="BY432" s="359"/>
      <c r="BZ432" s="359"/>
      <c r="CA432" s="359"/>
      <c r="CB432" s="359"/>
      <c r="CC432" s="359"/>
      <c r="CD432" s="359"/>
      <c r="CE432" s="359"/>
    </row>
    <row r="433" spans="1:83" ht="35.1" customHeight="1" x14ac:dyDescent="0.25">
      <c r="A433" s="27">
        <f t="shared" si="20"/>
        <v>422</v>
      </c>
      <c r="B433" s="375"/>
      <c r="C433" s="375"/>
      <c r="D433" s="376"/>
      <c r="E433" s="376"/>
      <c r="F433" s="376"/>
      <c r="G433" s="376"/>
      <c r="H433" s="376"/>
      <c r="I433" s="360"/>
      <c r="J433" s="360"/>
      <c r="K433" s="360"/>
      <c r="L433" s="360"/>
      <c r="M433" s="360"/>
      <c r="N433" s="360"/>
      <c r="O433" s="360"/>
      <c r="P433" s="360"/>
      <c r="Q433" s="377"/>
      <c r="R433" s="377"/>
      <c r="S433" s="377"/>
      <c r="T433" s="377"/>
      <c r="U433" s="377"/>
      <c r="V433" s="377"/>
      <c r="W433" s="377"/>
      <c r="X433" s="377"/>
      <c r="Y433" s="377"/>
      <c r="Z433" s="377"/>
      <c r="AA433" s="360"/>
      <c r="AB433" s="360"/>
      <c r="AC433" s="360"/>
      <c r="AD433" s="360"/>
      <c r="AE433" s="377"/>
      <c r="AF433" s="377"/>
      <c r="AG433" s="377"/>
      <c r="AH433" s="377"/>
      <c r="AI433" s="360"/>
      <c r="AJ433" s="360"/>
      <c r="AK433" s="360"/>
      <c r="AL433" s="360"/>
      <c r="AM433" s="360"/>
      <c r="AN433" s="360"/>
      <c r="AO433" s="361"/>
      <c r="AP433" s="361"/>
      <c r="AQ433" s="361"/>
      <c r="AR433" s="362"/>
      <c r="AS433" s="362"/>
      <c r="AT433" s="362"/>
      <c r="AU433" s="363"/>
      <c r="AV433" s="363"/>
      <c r="AW433" s="363"/>
      <c r="AX433" s="364"/>
      <c r="AY433" s="364"/>
      <c r="AZ433" s="45"/>
      <c r="BA433" s="46"/>
      <c r="BB433" s="45"/>
      <c r="BC433" s="46"/>
      <c r="BD433" s="45"/>
      <c r="BE433" s="46"/>
      <c r="BF433" s="45"/>
      <c r="BG433" s="46"/>
      <c r="BH433" s="45"/>
      <c r="BI433" s="43"/>
      <c r="BJ433" s="44"/>
      <c r="BK433" s="43"/>
      <c r="BL433" s="44"/>
      <c r="BM433" s="43"/>
      <c r="BN433" s="44"/>
      <c r="BO433" s="43"/>
      <c r="BP433" s="44"/>
      <c r="BQ433" s="43"/>
      <c r="BR433" s="359"/>
      <c r="BS433" s="359"/>
      <c r="BT433" s="359"/>
      <c r="BU433" s="359"/>
      <c r="BV433" s="359"/>
      <c r="BW433" s="359"/>
      <c r="BX433" s="359"/>
      <c r="BY433" s="359"/>
      <c r="BZ433" s="359"/>
      <c r="CA433" s="359"/>
      <c r="CB433" s="359"/>
      <c r="CC433" s="359"/>
      <c r="CD433" s="359"/>
      <c r="CE433" s="359"/>
    </row>
    <row r="434" spans="1:83" ht="35.1" customHeight="1" x14ac:dyDescent="0.25">
      <c r="A434" s="27">
        <f t="shared" si="20"/>
        <v>423</v>
      </c>
      <c r="B434" s="375"/>
      <c r="C434" s="375"/>
      <c r="D434" s="376"/>
      <c r="E434" s="376"/>
      <c r="F434" s="376"/>
      <c r="G434" s="376"/>
      <c r="H434" s="376"/>
      <c r="I434" s="360"/>
      <c r="J434" s="360"/>
      <c r="K434" s="360"/>
      <c r="L434" s="360"/>
      <c r="M434" s="360"/>
      <c r="N434" s="360"/>
      <c r="O434" s="360"/>
      <c r="P434" s="360"/>
      <c r="Q434" s="377"/>
      <c r="R434" s="377"/>
      <c r="S434" s="377"/>
      <c r="T434" s="377"/>
      <c r="U434" s="377"/>
      <c r="V434" s="377"/>
      <c r="W434" s="377"/>
      <c r="X434" s="377"/>
      <c r="Y434" s="377"/>
      <c r="Z434" s="377"/>
      <c r="AA434" s="360"/>
      <c r="AB434" s="360"/>
      <c r="AC434" s="360"/>
      <c r="AD434" s="360"/>
      <c r="AE434" s="377"/>
      <c r="AF434" s="377"/>
      <c r="AG434" s="377"/>
      <c r="AH434" s="377"/>
      <c r="AI434" s="360"/>
      <c r="AJ434" s="360"/>
      <c r="AK434" s="360"/>
      <c r="AL434" s="360"/>
      <c r="AM434" s="360"/>
      <c r="AN434" s="360"/>
      <c r="AO434" s="361"/>
      <c r="AP434" s="361"/>
      <c r="AQ434" s="361"/>
      <c r="AR434" s="362"/>
      <c r="AS434" s="362"/>
      <c r="AT434" s="362"/>
      <c r="AU434" s="363"/>
      <c r="AV434" s="363"/>
      <c r="AW434" s="363"/>
      <c r="AX434" s="364"/>
      <c r="AY434" s="364"/>
      <c r="AZ434" s="45"/>
      <c r="BA434" s="46"/>
      <c r="BB434" s="45"/>
      <c r="BC434" s="46"/>
      <c r="BD434" s="45"/>
      <c r="BE434" s="46"/>
      <c r="BF434" s="45"/>
      <c r="BG434" s="46"/>
      <c r="BH434" s="45"/>
      <c r="BI434" s="43"/>
      <c r="BJ434" s="44"/>
      <c r="BK434" s="43"/>
      <c r="BL434" s="44"/>
      <c r="BM434" s="43"/>
      <c r="BN434" s="44"/>
      <c r="BO434" s="43"/>
      <c r="BP434" s="44"/>
      <c r="BQ434" s="43"/>
      <c r="BR434" s="359"/>
      <c r="BS434" s="359"/>
      <c r="BT434" s="359"/>
      <c r="BU434" s="359"/>
      <c r="BV434" s="359"/>
      <c r="BW434" s="359"/>
      <c r="BX434" s="359"/>
      <c r="BY434" s="359"/>
      <c r="BZ434" s="359"/>
      <c r="CA434" s="359"/>
      <c r="CB434" s="359"/>
      <c r="CC434" s="359"/>
      <c r="CD434" s="359"/>
      <c r="CE434" s="359"/>
    </row>
    <row r="435" spans="1:83" ht="35.1" customHeight="1" x14ac:dyDescent="0.25">
      <c r="A435" s="27">
        <f t="shared" si="20"/>
        <v>424</v>
      </c>
      <c r="B435" s="375"/>
      <c r="C435" s="375"/>
      <c r="D435" s="376"/>
      <c r="E435" s="376"/>
      <c r="F435" s="376"/>
      <c r="G435" s="376"/>
      <c r="H435" s="376"/>
      <c r="I435" s="360"/>
      <c r="J435" s="360"/>
      <c r="K435" s="360"/>
      <c r="L435" s="360"/>
      <c r="M435" s="360"/>
      <c r="N435" s="360"/>
      <c r="O435" s="360"/>
      <c r="P435" s="360"/>
      <c r="Q435" s="377"/>
      <c r="R435" s="377"/>
      <c r="S435" s="377"/>
      <c r="T435" s="377"/>
      <c r="U435" s="377"/>
      <c r="V435" s="377"/>
      <c r="W435" s="377"/>
      <c r="X435" s="377"/>
      <c r="Y435" s="377"/>
      <c r="Z435" s="377"/>
      <c r="AA435" s="360"/>
      <c r="AB435" s="360"/>
      <c r="AC435" s="360"/>
      <c r="AD435" s="360"/>
      <c r="AE435" s="377"/>
      <c r="AF435" s="377"/>
      <c r="AG435" s="377"/>
      <c r="AH435" s="377"/>
      <c r="AI435" s="360"/>
      <c r="AJ435" s="360"/>
      <c r="AK435" s="360"/>
      <c r="AL435" s="360"/>
      <c r="AM435" s="360"/>
      <c r="AN435" s="360"/>
      <c r="AO435" s="361"/>
      <c r="AP435" s="361"/>
      <c r="AQ435" s="361"/>
      <c r="AR435" s="362"/>
      <c r="AS435" s="362"/>
      <c r="AT435" s="362"/>
      <c r="AU435" s="363"/>
      <c r="AV435" s="363"/>
      <c r="AW435" s="363"/>
      <c r="AX435" s="364"/>
      <c r="AY435" s="364"/>
      <c r="AZ435" s="45"/>
      <c r="BA435" s="46"/>
      <c r="BB435" s="45"/>
      <c r="BC435" s="46"/>
      <c r="BD435" s="45"/>
      <c r="BE435" s="46"/>
      <c r="BF435" s="45"/>
      <c r="BG435" s="46"/>
      <c r="BH435" s="45"/>
      <c r="BI435" s="43"/>
      <c r="BJ435" s="44"/>
      <c r="BK435" s="43"/>
      <c r="BL435" s="44"/>
      <c r="BM435" s="43"/>
      <c r="BN435" s="44"/>
      <c r="BO435" s="43"/>
      <c r="BP435" s="44"/>
      <c r="BQ435" s="43"/>
      <c r="BR435" s="359"/>
      <c r="BS435" s="359"/>
      <c r="BT435" s="359"/>
      <c r="BU435" s="359"/>
      <c r="BV435" s="359"/>
      <c r="BW435" s="359"/>
      <c r="BX435" s="359"/>
      <c r="BY435" s="359"/>
      <c r="BZ435" s="359"/>
      <c r="CA435" s="359"/>
      <c r="CB435" s="359"/>
      <c r="CC435" s="359"/>
      <c r="CD435" s="359"/>
      <c r="CE435" s="359"/>
    </row>
    <row r="436" spans="1:83" ht="35.1" customHeight="1" x14ac:dyDescent="0.25">
      <c r="A436" s="27">
        <f t="shared" si="20"/>
        <v>425</v>
      </c>
      <c r="B436" s="375"/>
      <c r="C436" s="375"/>
      <c r="D436" s="376"/>
      <c r="E436" s="376"/>
      <c r="F436" s="376"/>
      <c r="G436" s="376"/>
      <c r="H436" s="376"/>
      <c r="I436" s="360"/>
      <c r="J436" s="360"/>
      <c r="K436" s="360"/>
      <c r="L436" s="360"/>
      <c r="M436" s="360"/>
      <c r="N436" s="360"/>
      <c r="O436" s="360"/>
      <c r="P436" s="360"/>
      <c r="Q436" s="377"/>
      <c r="R436" s="377"/>
      <c r="S436" s="377"/>
      <c r="T436" s="377"/>
      <c r="U436" s="377"/>
      <c r="V436" s="377"/>
      <c r="W436" s="377"/>
      <c r="X436" s="377"/>
      <c r="Y436" s="377"/>
      <c r="Z436" s="377"/>
      <c r="AA436" s="360"/>
      <c r="AB436" s="360"/>
      <c r="AC436" s="360"/>
      <c r="AD436" s="360"/>
      <c r="AE436" s="377"/>
      <c r="AF436" s="377"/>
      <c r="AG436" s="377"/>
      <c r="AH436" s="377"/>
      <c r="AI436" s="360"/>
      <c r="AJ436" s="360"/>
      <c r="AK436" s="360"/>
      <c r="AL436" s="360"/>
      <c r="AM436" s="360"/>
      <c r="AN436" s="360"/>
      <c r="AO436" s="361"/>
      <c r="AP436" s="361"/>
      <c r="AQ436" s="361"/>
      <c r="AR436" s="362"/>
      <c r="AS436" s="362"/>
      <c r="AT436" s="362"/>
      <c r="AU436" s="363"/>
      <c r="AV436" s="363"/>
      <c r="AW436" s="363"/>
      <c r="AX436" s="364"/>
      <c r="AY436" s="364"/>
      <c r="AZ436" s="45"/>
      <c r="BA436" s="46"/>
      <c r="BB436" s="45"/>
      <c r="BC436" s="46"/>
      <c r="BD436" s="45"/>
      <c r="BE436" s="46"/>
      <c r="BF436" s="45"/>
      <c r="BG436" s="46"/>
      <c r="BH436" s="45"/>
      <c r="BI436" s="43"/>
      <c r="BJ436" s="44"/>
      <c r="BK436" s="43"/>
      <c r="BL436" s="44"/>
      <c r="BM436" s="43"/>
      <c r="BN436" s="44"/>
      <c r="BO436" s="43"/>
      <c r="BP436" s="44"/>
      <c r="BQ436" s="43"/>
      <c r="BR436" s="359"/>
      <c r="BS436" s="359"/>
      <c r="BT436" s="359"/>
      <c r="BU436" s="359"/>
      <c r="BV436" s="359"/>
      <c r="BW436" s="359"/>
      <c r="BX436" s="359"/>
      <c r="BY436" s="359"/>
      <c r="BZ436" s="359"/>
      <c r="CA436" s="359"/>
      <c r="CB436" s="359"/>
      <c r="CC436" s="359"/>
      <c r="CD436" s="359"/>
      <c r="CE436" s="359"/>
    </row>
    <row r="437" spans="1:83" ht="35.1" customHeight="1" x14ac:dyDescent="0.25">
      <c r="A437" s="27">
        <f t="shared" si="20"/>
        <v>426</v>
      </c>
      <c r="B437" s="375"/>
      <c r="C437" s="375"/>
      <c r="D437" s="376"/>
      <c r="E437" s="376"/>
      <c r="F437" s="376"/>
      <c r="G437" s="376"/>
      <c r="H437" s="376"/>
      <c r="I437" s="360"/>
      <c r="J437" s="360"/>
      <c r="K437" s="360"/>
      <c r="L437" s="360"/>
      <c r="M437" s="360"/>
      <c r="N437" s="360"/>
      <c r="O437" s="360"/>
      <c r="P437" s="360"/>
      <c r="Q437" s="377"/>
      <c r="R437" s="377"/>
      <c r="S437" s="377"/>
      <c r="T437" s="377"/>
      <c r="U437" s="377"/>
      <c r="V437" s="377"/>
      <c r="W437" s="377"/>
      <c r="X437" s="377"/>
      <c r="Y437" s="377"/>
      <c r="Z437" s="377"/>
      <c r="AA437" s="360"/>
      <c r="AB437" s="360"/>
      <c r="AC437" s="360"/>
      <c r="AD437" s="360"/>
      <c r="AE437" s="377"/>
      <c r="AF437" s="377"/>
      <c r="AG437" s="377"/>
      <c r="AH437" s="377"/>
      <c r="AI437" s="360"/>
      <c r="AJ437" s="360"/>
      <c r="AK437" s="360"/>
      <c r="AL437" s="360"/>
      <c r="AM437" s="360"/>
      <c r="AN437" s="360"/>
      <c r="AO437" s="361"/>
      <c r="AP437" s="361"/>
      <c r="AQ437" s="361"/>
      <c r="AR437" s="362"/>
      <c r="AS437" s="362"/>
      <c r="AT437" s="362"/>
      <c r="AU437" s="363"/>
      <c r="AV437" s="363"/>
      <c r="AW437" s="363"/>
      <c r="AX437" s="364"/>
      <c r="AY437" s="364"/>
      <c r="AZ437" s="45"/>
      <c r="BA437" s="46"/>
      <c r="BB437" s="45"/>
      <c r="BC437" s="46"/>
      <c r="BD437" s="45"/>
      <c r="BE437" s="46"/>
      <c r="BF437" s="45"/>
      <c r="BG437" s="46"/>
      <c r="BH437" s="45"/>
      <c r="BI437" s="43"/>
      <c r="BJ437" s="44"/>
      <c r="BK437" s="43"/>
      <c r="BL437" s="44"/>
      <c r="BM437" s="43"/>
      <c r="BN437" s="44"/>
      <c r="BO437" s="43"/>
      <c r="BP437" s="44"/>
      <c r="BQ437" s="43"/>
      <c r="BR437" s="359"/>
      <c r="BS437" s="359"/>
      <c r="BT437" s="359"/>
      <c r="BU437" s="359"/>
      <c r="BV437" s="359"/>
      <c r="BW437" s="359"/>
      <c r="BX437" s="359"/>
      <c r="BY437" s="359"/>
      <c r="BZ437" s="359"/>
      <c r="CA437" s="359"/>
      <c r="CB437" s="359"/>
      <c r="CC437" s="359"/>
      <c r="CD437" s="359"/>
      <c r="CE437" s="359"/>
    </row>
    <row r="438" spans="1:83" ht="35.1" customHeight="1" x14ac:dyDescent="0.25">
      <c r="A438" s="27">
        <f t="shared" si="20"/>
        <v>427</v>
      </c>
      <c r="B438" s="375"/>
      <c r="C438" s="375"/>
      <c r="D438" s="376"/>
      <c r="E438" s="376"/>
      <c r="F438" s="376"/>
      <c r="G438" s="376"/>
      <c r="H438" s="376"/>
      <c r="I438" s="360"/>
      <c r="J438" s="360"/>
      <c r="K438" s="360"/>
      <c r="L438" s="360"/>
      <c r="M438" s="360"/>
      <c r="N438" s="360"/>
      <c r="O438" s="360"/>
      <c r="P438" s="360"/>
      <c r="Q438" s="377"/>
      <c r="R438" s="377"/>
      <c r="S438" s="377"/>
      <c r="T438" s="377"/>
      <c r="U438" s="377"/>
      <c r="V438" s="377"/>
      <c r="W438" s="377"/>
      <c r="X438" s="377"/>
      <c r="Y438" s="377"/>
      <c r="Z438" s="377"/>
      <c r="AA438" s="360"/>
      <c r="AB438" s="360"/>
      <c r="AC438" s="360"/>
      <c r="AD438" s="360"/>
      <c r="AE438" s="377"/>
      <c r="AF438" s="377"/>
      <c r="AG438" s="377"/>
      <c r="AH438" s="377"/>
      <c r="AI438" s="360"/>
      <c r="AJ438" s="360"/>
      <c r="AK438" s="360"/>
      <c r="AL438" s="360"/>
      <c r="AM438" s="360"/>
      <c r="AN438" s="360"/>
      <c r="AO438" s="361"/>
      <c r="AP438" s="361"/>
      <c r="AQ438" s="361"/>
      <c r="AR438" s="362"/>
      <c r="AS438" s="362"/>
      <c r="AT438" s="362"/>
      <c r="AU438" s="363"/>
      <c r="AV438" s="363"/>
      <c r="AW438" s="363"/>
      <c r="AX438" s="364"/>
      <c r="AY438" s="364"/>
      <c r="AZ438" s="45"/>
      <c r="BA438" s="46"/>
      <c r="BB438" s="45"/>
      <c r="BC438" s="46"/>
      <c r="BD438" s="45"/>
      <c r="BE438" s="46"/>
      <c r="BF438" s="45"/>
      <c r="BG438" s="46"/>
      <c r="BH438" s="45"/>
      <c r="BI438" s="43"/>
      <c r="BJ438" s="44"/>
      <c r="BK438" s="43"/>
      <c r="BL438" s="44"/>
      <c r="BM438" s="43"/>
      <c r="BN438" s="44"/>
      <c r="BO438" s="43"/>
      <c r="BP438" s="44"/>
      <c r="BQ438" s="43"/>
      <c r="BR438" s="359"/>
      <c r="BS438" s="359"/>
      <c r="BT438" s="359"/>
      <c r="BU438" s="359"/>
      <c r="BV438" s="359"/>
      <c r="BW438" s="359"/>
      <c r="BX438" s="359"/>
      <c r="BY438" s="359"/>
      <c r="BZ438" s="359"/>
      <c r="CA438" s="359"/>
      <c r="CB438" s="359"/>
      <c r="CC438" s="359"/>
      <c r="CD438" s="359"/>
      <c r="CE438" s="359"/>
    </row>
    <row r="439" spans="1:83" ht="35.1" customHeight="1" x14ac:dyDescent="0.25">
      <c r="A439" s="27">
        <f t="shared" si="20"/>
        <v>428</v>
      </c>
      <c r="B439" s="375"/>
      <c r="C439" s="375"/>
      <c r="D439" s="376"/>
      <c r="E439" s="376"/>
      <c r="F439" s="376"/>
      <c r="G439" s="376"/>
      <c r="H439" s="376"/>
      <c r="I439" s="360"/>
      <c r="J439" s="360"/>
      <c r="K439" s="360"/>
      <c r="L439" s="360"/>
      <c r="M439" s="360"/>
      <c r="N439" s="360"/>
      <c r="O439" s="360"/>
      <c r="P439" s="360"/>
      <c r="Q439" s="377"/>
      <c r="R439" s="377"/>
      <c r="S439" s="377"/>
      <c r="T439" s="377"/>
      <c r="U439" s="377"/>
      <c r="V439" s="377"/>
      <c r="W439" s="377"/>
      <c r="X439" s="377"/>
      <c r="Y439" s="377"/>
      <c r="Z439" s="377"/>
      <c r="AA439" s="360"/>
      <c r="AB439" s="360"/>
      <c r="AC439" s="360"/>
      <c r="AD439" s="360"/>
      <c r="AE439" s="377"/>
      <c r="AF439" s="377"/>
      <c r="AG439" s="377"/>
      <c r="AH439" s="377"/>
      <c r="AI439" s="360"/>
      <c r="AJ439" s="360"/>
      <c r="AK439" s="360"/>
      <c r="AL439" s="360"/>
      <c r="AM439" s="360"/>
      <c r="AN439" s="360"/>
      <c r="AO439" s="361"/>
      <c r="AP439" s="361"/>
      <c r="AQ439" s="361"/>
      <c r="AR439" s="362"/>
      <c r="AS439" s="362"/>
      <c r="AT439" s="362"/>
      <c r="AU439" s="363"/>
      <c r="AV439" s="363"/>
      <c r="AW439" s="363"/>
      <c r="AX439" s="364"/>
      <c r="AY439" s="364"/>
      <c r="AZ439" s="45"/>
      <c r="BA439" s="46"/>
      <c r="BB439" s="45"/>
      <c r="BC439" s="46"/>
      <c r="BD439" s="45"/>
      <c r="BE439" s="46"/>
      <c r="BF439" s="45"/>
      <c r="BG439" s="46"/>
      <c r="BH439" s="45"/>
      <c r="BI439" s="43"/>
      <c r="BJ439" s="44"/>
      <c r="BK439" s="43"/>
      <c r="BL439" s="44"/>
      <c r="BM439" s="43"/>
      <c r="BN439" s="44"/>
      <c r="BO439" s="43"/>
      <c r="BP439" s="44"/>
      <c r="BQ439" s="43"/>
      <c r="BR439" s="359"/>
      <c r="BS439" s="359"/>
      <c r="BT439" s="359"/>
      <c r="BU439" s="359"/>
      <c r="BV439" s="359"/>
      <c r="BW439" s="359"/>
      <c r="BX439" s="359"/>
      <c r="BY439" s="359"/>
      <c r="BZ439" s="359"/>
      <c r="CA439" s="359"/>
      <c r="CB439" s="359"/>
      <c r="CC439" s="359"/>
      <c r="CD439" s="359"/>
      <c r="CE439" s="359"/>
    </row>
    <row r="440" spans="1:83" ht="35.1" customHeight="1" x14ac:dyDescent="0.25">
      <c r="A440" s="27">
        <f t="shared" si="20"/>
        <v>429</v>
      </c>
      <c r="B440" s="375"/>
      <c r="C440" s="375"/>
      <c r="D440" s="376"/>
      <c r="E440" s="376"/>
      <c r="F440" s="376"/>
      <c r="G440" s="376"/>
      <c r="H440" s="376"/>
      <c r="I440" s="360"/>
      <c r="J440" s="360"/>
      <c r="K440" s="360"/>
      <c r="L440" s="360"/>
      <c r="M440" s="360"/>
      <c r="N440" s="360"/>
      <c r="O440" s="360"/>
      <c r="P440" s="360"/>
      <c r="Q440" s="377"/>
      <c r="R440" s="377"/>
      <c r="S440" s="377"/>
      <c r="T440" s="377"/>
      <c r="U440" s="377"/>
      <c r="V440" s="377"/>
      <c r="W440" s="377"/>
      <c r="X440" s="377"/>
      <c r="Y440" s="377"/>
      <c r="Z440" s="377"/>
      <c r="AA440" s="360"/>
      <c r="AB440" s="360"/>
      <c r="AC440" s="360"/>
      <c r="AD440" s="360"/>
      <c r="AE440" s="377"/>
      <c r="AF440" s="377"/>
      <c r="AG440" s="377"/>
      <c r="AH440" s="377"/>
      <c r="AI440" s="360"/>
      <c r="AJ440" s="360"/>
      <c r="AK440" s="360"/>
      <c r="AL440" s="360"/>
      <c r="AM440" s="360"/>
      <c r="AN440" s="360"/>
      <c r="AO440" s="361"/>
      <c r="AP440" s="361"/>
      <c r="AQ440" s="361"/>
      <c r="AR440" s="362"/>
      <c r="AS440" s="362"/>
      <c r="AT440" s="362"/>
      <c r="AU440" s="363"/>
      <c r="AV440" s="363"/>
      <c r="AW440" s="363"/>
      <c r="AX440" s="364"/>
      <c r="AY440" s="364"/>
      <c r="AZ440" s="45"/>
      <c r="BA440" s="46"/>
      <c r="BB440" s="45"/>
      <c r="BC440" s="46"/>
      <c r="BD440" s="45"/>
      <c r="BE440" s="46"/>
      <c r="BF440" s="45"/>
      <c r="BG440" s="46"/>
      <c r="BH440" s="45"/>
      <c r="BI440" s="43"/>
      <c r="BJ440" s="44"/>
      <c r="BK440" s="43"/>
      <c r="BL440" s="44"/>
      <c r="BM440" s="43"/>
      <c r="BN440" s="44"/>
      <c r="BO440" s="43"/>
      <c r="BP440" s="44"/>
      <c r="BQ440" s="43"/>
      <c r="BR440" s="359"/>
      <c r="BS440" s="359"/>
      <c r="BT440" s="359"/>
      <c r="BU440" s="359"/>
      <c r="BV440" s="359"/>
      <c r="BW440" s="359"/>
      <c r="BX440" s="359"/>
      <c r="BY440" s="359"/>
      <c r="BZ440" s="359"/>
      <c r="CA440" s="359"/>
      <c r="CB440" s="359"/>
      <c r="CC440" s="359"/>
      <c r="CD440" s="359"/>
      <c r="CE440" s="359"/>
    </row>
    <row r="441" spans="1:83" ht="35.1" customHeight="1" x14ac:dyDescent="0.25">
      <c r="A441" s="27">
        <f t="shared" si="20"/>
        <v>430</v>
      </c>
      <c r="B441" s="375"/>
      <c r="C441" s="375"/>
      <c r="D441" s="376"/>
      <c r="E441" s="376"/>
      <c r="F441" s="376"/>
      <c r="G441" s="376"/>
      <c r="H441" s="376"/>
      <c r="I441" s="360"/>
      <c r="J441" s="360"/>
      <c r="K441" s="360"/>
      <c r="L441" s="360"/>
      <c r="M441" s="360"/>
      <c r="N441" s="360"/>
      <c r="O441" s="360"/>
      <c r="P441" s="360"/>
      <c r="Q441" s="377"/>
      <c r="R441" s="377"/>
      <c r="S441" s="377"/>
      <c r="T441" s="377"/>
      <c r="U441" s="377"/>
      <c r="V441" s="377"/>
      <c r="W441" s="377"/>
      <c r="X441" s="377"/>
      <c r="Y441" s="377"/>
      <c r="Z441" s="377"/>
      <c r="AA441" s="360"/>
      <c r="AB441" s="360"/>
      <c r="AC441" s="360"/>
      <c r="AD441" s="360"/>
      <c r="AE441" s="377"/>
      <c r="AF441" s="377"/>
      <c r="AG441" s="377"/>
      <c r="AH441" s="377"/>
      <c r="AI441" s="360"/>
      <c r="AJ441" s="360"/>
      <c r="AK441" s="360"/>
      <c r="AL441" s="360"/>
      <c r="AM441" s="360"/>
      <c r="AN441" s="360"/>
      <c r="AO441" s="361"/>
      <c r="AP441" s="361"/>
      <c r="AQ441" s="361"/>
      <c r="AR441" s="362"/>
      <c r="AS441" s="362"/>
      <c r="AT441" s="362"/>
      <c r="AU441" s="363"/>
      <c r="AV441" s="363"/>
      <c r="AW441" s="363"/>
      <c r="AX441" s="364"/>
      <c r="AY441" s="364"/>
      <c r="AZ441" s="45"/>
      <c r="BA441" s="46"/>
      <c r="BB441" s="45"/>
      <c r="BC441" s="46"/>
      <c r="BD441" s="45"/>
      <c r="BE441" s="46"/>
      <c r="BF441" s="45"/>
      <c r="BG441" s="46"/>
      <c r="BH441" s="45"/>
      <c r="BI441" s="43"/>
      <c r="BJ441" s="44"/>
      <c r="BK441" s="43"/>
      <c r="BL441" s="44"/>
      <c r="BM441" s="43"/>
      <c r="BN441" s="44"/>
      <c r="BO441" s="43"/>
      <c r="BP441" s="44"/>
      <c r="BQ441" s="43"/>
      <c r="BR441" s="359"/>
      <c r="BS441" s="359"/>
      <c r="BT441" s="359"/>
      <c r="BU441" s="359"/>
      <c r="BV441" s="359"/>
      <c r="BW441" s="359"/>
      <c r="BX441" s="359"/>
      <c r="BY441" s="359"/>
      <c r="BZ441" s="359"/>
      <c r="CA441" s="359"/>
      <c r="CB441" s="359"/>
      <c r="CC441" s="359"/>
      <c r="CD441" s="359"/>
      <c r="CE441" s="359"/>
    </row>
    <row r="442" spans="1:83" ht="35.1" customHeight="1" x14ac:dyDescent="0.25">
      <c r="A442" s="27">
        <f>ROW(A431)</f>
        <v>431</v>
      </c>
      <c r="B442" s="375"/>
      <c r="C442" s="375"/>
      <c r="D442" s="376"/>
      <c r="E442" s="376"/>
      <c r="F442" s="376"/>
      <c r="G442" s="376"/>
      <c r="H442" s="376"/>
      <c r="I442" s="360"/>
      <c r="J442" s="360"/>
      <c r="K442" s="360"/>
      <c r="L442" s="360"/>
      <c r="M442" s="360"/>
      <c r="N442" s="360"/>
      <c r="O442" s="360"/>
      <c r="P442" s="360"/>
      <c r="Q442" s="377"/>
      <c r="R442" s="377"/>
      <c r="S442" s="377"/>
      <c r="T442" s="377"/>
      <c r="U442" s="377"/>
      <c r="V442" s="377"/>
      <c r="W442" s="377"/>
      <c r="X442" s="377"/>
      <c r="Y442" s="377"/>
      <c r="Z442" s="377"/>
      <c r="AA442" s="360"/>
      <c r="AB442" s="360"/>
      <c r="AC442" s="360"/>
      <c r="AD442" s="360"/>
      <c r="AE442" s="377"/>
      <c r="AF442" s="377"/>
      <c r="AG442" s="377"/>
      <c r="AH442" s="377"/>
      <c r="AI442" s="360"/>
      <c r="AJ442" s="360"/>
      <c r="AK442" s="360"/>
      <c r="AL442" s="360"/>
      <c r="AM442" s="360"/>
      <c r="AN442" s="360"/>
      <c r="AO442" s="361"/>
      <c r="AP442" s="361"/>
      <c r="AQ442" s="361"/>
      <c r="AR442" s="362"/>
      <c r="AS442" s="362"/>
      <c r="AT442" s="362"/>
      <c r="AU442" s="363"/>
      <c r="AV442" s="363"/>
      <c r="AW442" s="363"/>
      <c r="AX442" s="364"/>
      <c r="AY442" s="364"/>
      <c r="AZ442" s="45"/>
      <c r="BA442" s="46"/>
      <c r="BB442" s="45"/>
      <c r="BC442" s="46"/>
      <c r="BD442" s="45"/>
      <c r="BE442" s="46"/>
      <c r="BF442" s="45"/>
      <c r="BG442" s="46"/>
      <c r="BH442" s="45"/>
      <c r="BI442" s="43"/>
      <c r="BJ442" s="44"/>
      <c r="BK442" s="43"/>
      <c r="BL442" s="44"/>
      <c r="BM442" s="43"/>
      <c r="BN442" s="44"/>
      <c r="BO442" s="43"/>
      <c r="BP442" s="44"/>
      <c r="BQ442" s="43"/>
      <c r="BR442" s="359"/>
      <c r="BS442" s="359"/>
      <c r="BT442" s="359"/>
      <c r="BU442" s="359"/>
      <c r="BV442" s="359"/>
      <c r="BW442" s="359"/>
      <c r="BX442" s="359"/>
      <c r="BY442" s="359"/>
      <c r="BZ442" s="359"/>
      <c r="CA442" s="359"/>
      <c r="CB442" s="359"/>
      <c r="CC442" s="359"/>
      <c r="CD442" s="359"/>
      <c r="CE442" s="359"/>
    </row>
    <row r="443" spans="1:83" ht="35.1" customHeight="1" x14ac:dyDescent="0.25">
      <c r="A443" s="27">
        <f t="shared" si="20"/>
        <v>432</v>
      </c>
      <c r="B443" s="375"/>
      <c r="C443" s="375"/>
      <c r="D443" s="376"/>
      <c r="E443" s="376"/>
      <c r="F443" s="376"/>
      <c r="G443" s="376"/>
      <c r="H443" s="376"/>
      <c r="I443" s="360"/>
      <c r="J443" s="360"/>
      <c r="K443" s="360"/>
      <c r="L443" s="360"/>
      <c r="M443" s="360"/>
      <c r="N443" s="360"/>
      <c r="O443" s="360"/>
      <c r="P443" s="360"/>
      <c r="Q443" s="377"/>
      <c r="R443" s="377"/>
      <c r="S443" s="377"/>
      <c r="T443" s="377"/>
      <c r="U443" s="377"/>
      <c r="V443" s="377"/>
      <c r="W443" s="377"/>
      <c r="X443" s="377"/>
      <c r="Y443" s="377"/>
      <c r="Z443" s="377"/>
      <c r="AA443" s="360"/>
      <c r="AB443" s="360"/>
      <c r="AC443" s="360"/>
      <c r="AD443" s="360"/>
      <c r="AE443" s="377"/>
      <c r="AF443" s="377"/>
      <c r="AG443" s="377"/>
      <c r="AH443" s="377"/>
      <c r="AI443" s="360"/>
      <c r="AJ443" s="360"/>
      <c r="AK443" s="360"/>
      <c r="AL443" s="360"/>
      <c r="AM443" s="360"/>
      <c r="AN443" s="360"/>
      <c r="AO443" s="361"/>
      <c r="AP443" s="361"/>
      <c r="AQ443" s="361"/>
      <c r="AR443" s="362"/>
      <c r="AS443" s="362"/>
      <c r="AT443" s="362"/>
      <c r="AU443" s="363"/>
      <c r="AV443" s="363"/>
      <c r="AW443" s="363"/>
      <c r="AX443" s="364"/>
      <c r="AY443" s="364"/>
      <c r="AZ443" s="45"/>
      <c r="BA443" s="46"/>
      <c r="BB443" s="45"/>
      <c r="BC443" s="46"/>
      <c r="BD443" s="45"/>
      <c r="BE443" s="46"/>
      <c r="BF443" s="45"/>
      <c r="BG443" s="46"/>
      <c r="BH443" s="45"/>
      <c r="BI443" s="43"/>
      <c r="BJ443" s="44"/>
      <c r="BK443" s="43"/>
      <c r="BL443" s="44"/>
      <c r="BM443" s="43"/>
      <c r="BN443" s="44"/>
      <c r="BO443" s="43"/>
      <c r="BP443" s="44"/>
      <c r="BQ443" s="43"/>
      <c r="BR443" s="359"/>
      <c r="BS443" s="359"/>
      <c r="BT443" s="359"/>
      <c r="BU443" s="359"/>
      <c r="BV443" s="359"/>
      <c r="BW443" s="359"/>
      <c r="BX443" s="359"/>
      <c r="BY443" s="359"/>
      <c r="BZ443" s="359"/>
      <c r="CA443" s="359"/>
      <c r="CB443" s="359"/>
      <c r="CC443" s="359"/>
      <c r="CD443" s="359"/>
      <c r="CE443" s="359"/>
    </row>
    <row r="444" spans="1:83" ht="35.1" customHeight="1" x14ac:dyDescent="0.25">
      <c r="A444" s="27">
        <f t="shared" si="20"/>
        <v>433</v>
      </c>
      <c r="B444" s="375"/>
      <c r="C444" s="375"/>
      <c r="D444" s="376"/>
      <c r="E444" s="376"/>
      <c r="F444" s="376"/>
      <c r="G444" s="376"/>
      <c r="H444" s="376"/>
      <c r="I444" s="360"/>
      <c r="J444" s="360"/>
      <c r="K444" s="360"/>
      <c r="L444" s="360"/>
      <c r="M444" s="360"/>
      <c r="N444" s="360"/>
      <c r="O444" s="360"/>
      <c r="P444" s="360"/>
      <c r="Q444" s="377"/>
      <c r="R444" s="377"/>
      <c r="S444" s="377"/>
      <c r="T444" s="377"/>
      <c r="U444" s="377"/>
      <c r="V444" s="377"/>
      <c r="W444" s="377"/>
      <c r="X444" s="377"/>
      <c r="Y444" s="377"/>
      <c r="Z444" s="377"/>
      <c r="AA444" s="360"/>
      <c r="AB444" s="360"/>
      <c r="AC444" s="360"/>
      <c r="AD444" s="360"/>
      <c r="AE444" s="377"/>
      <c r="AF444" s="377"/>
      <c r="AG444" s="377"/>
      <c r="AH444" s="377"/>
      <c r="AI444" s="360"/>
      <c r="AJ444" s="360"/>
      <c r="AK444" s="360"/>
      <c r="AL444" s="360"/>
      <c r="AM444" s="360"/>
      <c r="AN444" s="360"/>
      <c r="AO444" s="361"/>
      <c r="AP444" s="361"/>
      <c r="AQ444" s="361"/>
      <c r="AR444" s="362"/>
      <c r="AS444" s="362"/>
      <c r="AT444" s="362"/>
      <c r="AU444" s="363"/>
      <c r="AV444" s="363"/>
      <c r="AW444" s="363"/>
      <c r="AX444" s="364"/>
      <c r="AY444" s="364"/>
      <c r="AZ444" s="45"/>
      <c r="BA444" s="46"/>
      <c r="BB444" s="45"/>
      <c r="BC444" s="46"/>
      <c r="BD444" s="45"/>
      <c r="BE444" s="46"/>
      <c r="BF444" s="45"/>
      <c r="BG444" s="46"/>
      <c r="BH444" s="45"/>
      <c r="BI444" s="43"/>
      <c r="BJ444" s="44"/>
      <c r="BK444" s="43"/>
      <c r="BL444" s="44"/>
      <c r="BM444" s="43"/>
      <c r="BN444" s="44"/>
      <c r="BO444" s="43"/>
      <c r="BP444" s="44"/>
      <c r="BQ444" s="43"/>
      <c r="BR444" s="359"/>
      <c r="BS444" s="359"/>
      <c r="BT444" s="359"/>
      <c r="BU444" s="359"/>
      <c r="BV444" s="359"/>
      <c r="BW444" s="359"/>
      <c r="BX444" s="359"/>
      <c r="BY444" s="359"/>
      <c r="BZ444" s="359"/>
      <c r="CA444" s="359"/>
      <c r="CB444" s="359"/>
      <c r="CC444" s="359"/>
      <c r="CD444" s="359"/>
      <c r="CE444" s="359"/>
    </row>
    <row r="445" spans="1:83" ht="35.1" customHeight="1" x14ac:dyDescent="0.25">
      <c r="A445" s="27">
        <f t="shared" si="20"/>
        <v>434</v>
      </c>
      <c r="B445" s="375"/>
      <c r="C445" s="375"/>
      <c r="D445" s="376"/>
      <c r="E445" s="376"/>
      <c r="F445" s="376"/>
      <c r="G445" s="376"/>
      <c r="H445" s="376"/>
      <c r="I445" s="360"/>
      <c r="J445" s="360"/>
      <c r="K445" s="360"/>
      <c r="L445" s="360"/>
      <c r="M445" s="360"/>
      <c r="N445" s="360"/>
      <c r="O445" s="360"/>
      <c r="P445" s="360"/>
      <c r="Q445" s="377"/>
      <c r="R445" s="377"/>
      <c r="S445" s="377"/>
      <c r="T445" s="377"/>
      <c r="U445" s="377"/>
      <c r="V445" s="377"/>
      <c r="W445" s="377"/>
      <c r="X445" s="377"/>
      <c r="Y445" s="377"/>
      <c r="Z445" s="377"/>
      <c r="AA445" s="360"/>
      <c r="AB445" s="360"/>
      <c r="AC445" s="360"/>
      <c r="AD445" s="360"/>
      <c r="AE445" s="377"/>
      <c r="AF445" s="377"/>
      <c r="AG445" s="377"/>
      <c r="AH445" s="377"/>
      <c r="AI445" s="360"/>
      <c r="AJ445" s="360"/>
      <c r="AK445" s="360"/>
      <c r="AL445" s="360"/>
      <c r="AM445" s="360"/>
      <c r="AN445" s="360"/>
      <c r="AO445" s="361"/>
      <c r="AP445" s="361"/>
      <c r="AQ445" s="361"/>
      <c r="AR445" s="362"/>
      <c r="AS445" s="362"/>
      <c r="AT445" s="362"/>
      <c r="AU445" s="363"/>
      <c r="AV445" s="363"/>
      <c r="AW445" s="363"/>
      <c r="AX445" s="364"/>
      <c r="AY445" s="364"/>
      <c r="AZ445" s="45"/>
      <c r="BA445" s="46"/>
      <c r="BB445" s="45"/>
      <c r="BC445" s="46"/>
      <c r="BD445" s="45"/>
      <c r="BE445" s="46"/>
      <c r="BF445" s="45"/>
      <c r="BG445" s="46"/>
      <c r="BH445" s="45"/>
      <c r="BI445" s="43"/>
      <c r="BJ445" s="44"/>
      <c r="BK445" s="43"/>
      <c r="BL445" s="44"/>
      <c r="BM445" s="43"/>
      <c r="BN445" s="44"/>
      <c r="BO445" s="43"/>
      <c r="BP445" s="44"/>
      <c r="BQ445" s="43"/>
      <c r="BR445" s="359"/>
      <c r="BS445" s="359"/>
      <c r="BT445" s="359"/>
      <c r="BU445" s="359"/>
      <c r="BV445" s="359"/>
      <c r="BW445" s="359"/>
      <c r="BX445" s="359"/>
      <c r="BY445" s="359"/>
      <c r="BZ445" s="359"/>
      <c r="CA445" s="359"/>
      <c r="CB445" s="359"/>
      <c r="CC445" s="359"/>
      <c r="CD445" s="359"/>
      <c r="CE445" s="359"/>
    </row>
    <row r="446" spans="1:83" ht="35.1" customHeight="1" x14ac:dyDescent="0.25">
      <c r="A446" s="27">
        <f t="shared" si="20"/>
        <v>435</v>
      </c>
      <c r="B446" s="375"/>
      <c r="C446" s="375"/>
      <c r="D446" s="376"/>
      <c r="E446" s="376"/>
      <c r="F446" s="376"/>
      <c r="G446" s="376"/>
      <c r="H446" s="376"/>
      <c r="I446" s="360"/>
      <c r="J446" s="360"/>
      <c r="K446" s="360"/>
      <c r="L446" s="360"/>
      <c r="M446" s="360"/>
      <c r="N446" s="360"/>
      <c r="O446" s="360"/>
      <c r="P446" s="360"/>
      <c r="Q446" s="377"/>
      <c r="R446" s="377"/>
      <c r="S446" s="377"/>
      <c r="T446" s="377"/>
      <c r="U446" s="377"/>
      <c r="V446" s="377"/>
      <c r="W446" s="377"/>
      <c r="X446" s="377"/>
      <c r="Y446" s="377"/>
      <c r="Z446" s="377"/>
      <c r="AA446" s="360"/>
      <c r="AB446" s="360"/>
      <c r="AC446" s="360"/>
      <c r="AD446" s="360"/>
      <c r="AE446" s="377"/>
      <c r="AF446" s="377"/>
      <c r="AG446" s="377"/>
      <c r="AH446" s="377"/>
      <c r="AI446" s="360"/>
      <c r="AJ446" s="360"/>
      <c r="AK446" s="360"/>
      <c r="AL446" s="360"/>
      <c r="AM446" s="360"/>
      <c r="AN446" s="360"/>
      <c r="AO446" s="361"/>
      <c r="AP446" s="361"/>
      <c r="AQ446" s="361"/>
      <c r="AR446" s="362"/>
      <c r="AS446" s="362"/>
      <c r="AT446" s="362"/>
      <c r="AU446" s="363"/>
      <c r="AV446" s="363"/>
      <c r="AW446" s="363"/>
      <c r="AX446" s="364"/>
      <c r="AY446" s="364"/>
      <c r="AZ446" s="45"/>
      <c r="BA446" s="46"/>
      <c r="BB446" s="45"/>
      <c r="BC446" s="46"/>
      <c r="BD446" s="45"/>
      <c r="BE446" s="46"/>
      <c r="BF446" s="45"/>
      <c r="BG446" s="46"/>
      <c r="BH446" s="45"/>
      <c r="BI446" s="43"/>
      <c r="BJ446" s="44"/>
      <c r="BK446" s="43"/>
      <c r="BL446" s="44"/>
      <c r="BM446" s="43"/>
      <c r="BN446" s="44"/>
      <c r="BO446" s="43"/>
      <c r="BP446" s="44"/>
      <c r="BQ446" s="43"/>
      <c r="BR446" s="359"/>
      <c r="BS446" s="359"/>
      <c r="BT446" s="359"/>
      <c r="BU446" s="359"/>
      <c r="BV446" s="359"/>
      <c r="BW446" s="359"/>
      <c r="BX446" s="359"/>
      <c r="BY446" s="359"/>
      <c r="BZ446" s="359"/>
      <c r="CA446" s="359"/>
      <c r="CB446" s="359"/>
      <c r="CC446" s="359"/>
      <c r="CD446" s="359"/>
      <c r="CE446" s="359"/>
    </row>
    <row r="447" spans="1:83" ht="35.1" customHeight="1" x14ac:dyDescent="0.25">
      <c r="A447" s="27">
        <f t="shared" si="20"/>
        <v>436</v>
      </c>
      <c r="B447" s="375"/>
      <c r="C447" s="375"/>
      <c r="D447" s="376"/>
      <c r="E447" s="376"/>
      <c r="F447" s="376"/>
      <c r="G447" s="376"/>
      <c r="H447" s="376"/>
      <c r="I447" s="360"/>
      <c r="J447" s="360"/>
      <c r="K447" s="360"/>
      <c r="L447" s="360"/>
      <c r="M447" s="360"/>
      <c r="N447" s="360"/>
      <c r="O447" s="360"/>
      <c r="P447" s="360"/>
      <c r="Q447" s="377"/>
      <c r="R447" s="377"/>
      <c r="S447" s="377"/>
      <c r="T447" s="377"/>
      <c r="U447" s="377"/>
      <c r="V447" s="377"/>
      <c r="W447" s="377"/>
      <c r="X447" s="377"/>
      <c r="Y447" s="377"/>
      <c r="Z447" s="377"/>
      <c r="AA447" s="360"/>
      <c r="AB447" s="360"/>
      <c r="AC447" s="360"/>
      <c r="AD447" s="360"/>
      <c r="AE447" s="377"/>
      <c r="AF447" s="377"/>
      <c r="AG447" s="377"/>
      <c r="AH447" s="377"/>
      <c r="AI447" s="360"/>
      <c r="AJ447" s="360"/>
      <c r="AK447" s="360"/>
      <c r="AL447" s="360"/>
      <c r="AM447" s="360"/>
      <c r="AN447" s="360"/>
      <c r="AO447" s="361"/>
      <c r="AP447" s="361"/>
      <c r="AQ447" s="361"/>
      <c r="AR447" s="362"/>
      <c r="AS447" s="362"/>
      <c r="AT447" s="362"/>
      <c r="AU447" s="363"/>
      <c r="AV447" s="363"/>
      <c r="AW447" s="363"/>
      <c r="AX447" s="364"/>
      <c r="AY447" s="364"/>
      <c r="AZ447" s="45"/>
      <c r="BA447" s="46"/>
      <c r="BB447" s="45"/>
      <c r="BC447" s="46"/>
      <c r="BD447" s="45"/>
      <c r="BE447" s="46"/>
      <c r="BF447" s="45"/>
      <c r="BG447" s="46"/>
      <c r="BH447" s="45"/>
      <c r="BI447" s="43"/>
      <c r="BJ447" s="44"/>
      <c r="BK447" s="43"/>
      <c r="BL447" s="44"/>
      <c r="BM447" s="43"/>
      <c r="BN447" s="44"/>
      <c r="BO447" s="43"/>
      <c r="BP447" s="44"/>
      <c r="BQ447" s="43"/>
      <c r="BR447" s="359"/>
      <c r="BS447" s="359"/>
      <c r="BT447" s="359"/>
      <c r="BU447" s="359"/>
      <c r="BV447" s="359"/>
      <c r="BW447" s="359"/>
      <c r="BX447" s="359"/>
      <c r="BY447" s="359"/>
      <c r="BZ447" s="359"/>
      <c r="CA447" s="359"/>
      <c r="CB447" s="359"/>
      <c r="CC447" s="359"/>
      <c r="CD447" s="359"/>
      <c r="CE447" s="359"/>
    </row>
    <row r="448" spans="1:83" ht="35.1" customHeight="1" x14ac:dyDescent="0.25">
      <c r="A448" s="27">
        <f t="shared" si="20"/>
        <v>437</v>
      </c>
      <c r="B448" s="375"/>
      <c r="C448" s="375"/>
      <c r="D448" s="376"/>
      <c r="E448" s="376"/>
      <c r="F448" s="376"/>
      <c r="G448" s="376"/>
      <c r="H448" s="376"/>
      <c r="I448" s="360"/>
      <c r="J448" s="360"/>
      <c r="K448" s="360"/>
      <c r="L448" s="360"/>
      <c r="M448" s="360"/>
      <c r="N448" s="360"/>
      <c r="O448" s="360"/>
      <c r="P448" s="360"/>
      <c r="Q448" s="377"/>
      <c r="R448" s="377"/>
      <c r="S448" s="377"/>
      <c r="T448" s="377"/>
      <c r="U448" s="377"/>
      <c r="V448" s="377"/>
      <c r="W448" s="377"/>
      <c r="X448" s="377"/>
      <c r="Y448" s="377"/>
      <c r="Z448" s="377"/>
      <c r="AA448" s="360"/>
      <c r="AB448" s="360"/>
      <c r="AC448" s="360"/>
      <c r="AD448" s="360"/>
      <c r="AE448" s="377"/>
      <c r="AF448" s="377"/>
      <c r="AG448" s="377"/>
      <c r="AH448" s="377"/>
      <c r="AI448" s="360"/>
      <c r="AJ448" s="360"/>
      <c r="AK448" s="360"/>
      <c r="AL448" s="360"/>
      <c r="AM448" s="360"/>
      <c r="AN448" s="360"/>
      <c r="AO448" s="361"/>
      <c r="AP448" s="361"/>
      <c r="AQ448" s="361"/>
      <c r="AR448" s="362"/>
      <c r="AS448" s="362"/>
      <c r="AT448" s="362"/>
      <c r="AU448" s="363"/>
      <c r="AV448" s="363"/>
      <c r="AW448" s="363"/>
      <c r="AX448" s="364"/>
      <c r="AY448" s="364"/>
      <c r="AZ448" s="45"/>
      <c r="BA448" s="46"/>
      <c r="BB448" s="45"/>
      <c r="BC448" s="46"/>
      <c r="BD448" s="45"/>
      <c r="BE448" s="46"/>
      <c r="BF448" s="45"/>
      <c r="BG448" s="46"/>
      <c r="BH448" s="45"/>
      <c r="BI448" s="43"/>
      <c r="BJ448" s="44"/>
      <c r="BK448" s="43"/>
      <c r="BL448" s="44"/>
      <c r="BM448" s="43"/>
      <c r="BN448" s="44"/>
      <c r="BO448" s="43"/>
      <c r="BP448" s="44"/>
      <c r="BQ448" s="43"/>
      <c r="BR448" s="359"/>
      <c r="BS448" s="359"/>
      <c r="BT448" s="359"/>
      <c r="BU448" s="359"/>
      <c r="BV448" s="359"/>
      <c r="BW448" s="359"/>
      <c r="BX448" s="359"/>
      <c r="BY448" s="359"/>
      <c r="BZ448" s="359"/>
      <c r="CA448" s="359"/>
      <c r="CB448" s="359"/>
      <c r="CC448" s="359"/>
      <c r="CD448" s="359"/>
      <c r="CE448" s="359"/>
    </row>
    <row r="449" spans="1:83" ht="35.1" customHeight="1" x14ac:dyDescent="0.25">
      <c r="A449" s="27">
        <f t="shared" si="20"/>
        <v>438</v>
      </c>
      <c r="B449" s="375"/>
      <c r="C449" s="375"/>
      <c r="D449" s="376"/>
      <c r="E449" s="376"/>
      <c r="F449" s="376"/>
      <c r="G449" s="376"/>
      <c r="H449" s="376"/>
      <c r="I449" s="360"/>
      <c r="J449" s="360"/>
      <c r="K449" s="360"/>
      <c r="L449" s="360"/>
      <c r="M449" s="360"/>
      <c r="N449" s="360"/>
      <c r="O449" s="360"/>
      <c r="P449" s="360"/>
      <c r="Q449" s="377"/>
      <c r="R449" s="377"/>
      <c r="S449" s="377"/>
      <c r="T449" s="377"/>
      <c r="U449" s="377"/>
      <c r="V449" s="377"/>
      <c r="W449" s="377"/>
      <c r="X449" s="377"/>
      <c r="Y449" s="377"/>
      <c r="Z449" s="377"/>
      <c r="AA449" s="360"/>
      <c r="AB449" s="360"/>
      <c r="AC449" s="360"/>
      <c r="AD449" s="360"/>
      <c r="AE449" s="377"/>
      <c r="AF449" s="377"/>
      <c r="AG449" s="377"/>
      <c r="AH449" s="377"/>
      <c r="AI449" s="360"/>
      <c r="AJ449" s="360"/>
      <c r="AK449" s="360"/>
      <c r="AL449" s="360"/>
      <c r="AM449" s="360"/>
      <c r="AN449" s="360"/>
      <c r="AO449" s="361"/>
      <c r="AP449" s="361"/>
      <c r="AQ449" s="361"/>
      <c r="AR449" s="362"/>
      <c r="AS449" s="362"/>
      <c r="AT449" s="362"/>
      <c r="AU449" s="363"/>
      <c r="AV449" s="363"/>
      <c r="AW449" s="363"/>
      <c r="AX449" s="364"/>
      <c r="AY449" s="364"/>
      <c r="AZ449" s="45"/>
      <c r="BA449" s="46"/>
      <c r="BB449" s="45"/>
      <c r="BC449" s="46"/>
      <c r="BD449" s="45"/>
      <c r="BE449" s="46"/>
      <c r="BF449" s="45"/>
      <c r="BG449" s="46"/>
      <c r="BH449" s="45"/>
      <c r="BI449" s="43"/>
      <c r="BJ449" s="44"/>
      <c r="BK449" s="43"/>
      <c r="BL449" s="44"/>
      <c r="BM449" s="43"/>
      <c r="BN449" s="44"/>
      <c r="BO449" s="43"/>
      <c r="BP449" s="44"/>
      <c r="BQ449" s="43"/>
      <c r="BR449" s="359"/>
      <c r="BS449" s="359"/>
      <c r="BT449" s="359"/>
      <c r="BU449" s="359"/>
      <c r="BV449" s="359"/>
      <c r="BW449" s="359"/>
      <c r="BX449" s="359"/>
      <c r="BY449" s="359"/>
      <c r="BZ449" s="359"/>
      <c r="CA449" s="359"/>
      <c r="CB449" s="359"/>
      <c r="CC449" s="359"/>
      <c r="CD449" s="359"/>
      <c r="CE449" s="359"/>
    </row>
    <row r="450" spans="1:83" ht="35.1" customHeight="1" x14ac:dyDescent="0.25">
      <c r="A450" s="27">
        <f t="shared" si="20"/>
        <v>439</v>
      </c>
      <c r="B450" s="375"/>
      <c r="C450" s="375"/>
      <c r="D450" s="376"/>
      <c r="E450" s="376"/>
      <c r="F450" s="376"/>
      <c r="G450" s="376"/>
      <c r="H450" s="376"/>
      <c r="I450" s="360"/>
      <c r="J450" s="360"/>
      <c r="K450" s="360"/>
      <c r="L450" s="360"/>
      <c r="M450" s="360"/>
      <c r="N450" s="360"/>
      <c r="O450" s="360"/>
      <c r="P450" s="360"/>
      <c r="Q450" s="377"/>
      <c r="R450" s="377"/>
      <c r="S450" s="377"/>
      <c r="T450" s="377"/>
      <c r="U450" s="377"/>
      <c r="V450" s="377"/>
      <c r="W450" s="377"/>
      <c r="X450" s="377"/>
      <c r="Y450" s="377"/>
      <c r="Z450" s="377"/>
      <c r="AA450" s="360"/>
      <c r="AB450" s="360"/>
      <c r="AC450" s="360"/>
      <c r="AD450" s="360"/>
      <c r="AE450" s="377"/>
      <c r="AF450" s="377"/>
      <c r="AG450" s="377"/>
      <c r="AH450" s="377"/>
      <c r="AI450" s="360"/>
      <c r="AJ450" s="360"/>
      <c r="AK450" s="360"/>
      <c r="AL450" s="360"/>
      <c r="AM450" s="360"/>
      <c r="AN450" s="360"/>
      <c r="AO450" s="361"/>
      <c r="AP450" s="361"/>
      <c r="AQ450" s="361"/>
      <c r="AR450" s="362"/>
      <c r="AS450" s="362"/>
      <c r="AT450" s="362"/>
      <c r="AU450" s="363"/>
      <c r="AV450" s="363"/>
      <c r="AW450" s="363"/>
      <c r="AX450" s="364"/>
      <c r="AY450" s="364"/>
      <c r="AZ450" s="45"/>
      <c r="BA450" s="46"/>
      <c r="BB450" s="45"/>
      <c r="BC450" s="46"/>
      <c r="BD450" s="45"/>
      <c r="BE450" s="46"/>
      <c r="BF450" s="45"/>
      <c r="BG450" s="46"/>
      <c r="BH450" s="45"/>
      <c r="BI450" s="43"/>
      <c r="BJ450" s="44"/>
      <c r="BK450" s="43"/>
      <c r="BL450" s="44"/>
      <c r="BM450" s="43"/>
      <c r="BN450" s="44"/>
      <c r="BO450" s="43"/>
      <c r="BP450" s="44"/>
      <c r="BQ450" s="43"/>
      <c r="BR450" s="359"/>
      <c r="BS450" s="359"/>
      <c r="BT450" s="359"/>
      <c r="BU450" s="359"/>
      <c r="BV450" s="359"/>
      <c r="BW450" s="359"/>
      <c r="BX450" s="359"/>
      <c r="BY450" s="359"/>
      <c r="BZ450" s="359"/>
      <c r="CA450" s="359"/>
      <c r="CB450" s="359"/>
      <c r="CC450" s="359"/>
      <c r="CD450" s="359"/>
      <c r="CE450" s="359"/>
    </row>
    <row r="451" spans="1:83" ht="35.1" customHeight="1" x14ac:dyDescent="0.25">
      <c r="A451" s="27">
        <f t="shared" si="20"/>
        <v>440</v>
      </c>
      <c r="B451" s="375"/>
      <c r="C451" s="375"/>
      <c r="D451" s="376"/>
      <c r="E451" s="376"/>
      <c r="F451" s="376"/>
      <c r="G451" s="376"/>
      <c r="H451" s="376"/>
      <c r="I451" s="360"/>
      <c r="J451" s="360"/>
      <c r="K451" s="360"/>
      <c r="L451" s="360"/>
      <c r="M451" s="360"/>
      <c r="N451" s="360"/>
      <c r="O451" s="360"/>
      <c r="P451" s="360"/>
      <c r="Q451" s="377"/>
      <c r="R451" s="377"/>
      <c r="S451" s="377"/>
      <c r="T451" s="377"/>
      <c r="U451" s="377"/>
      <c r="V451" s="377"/>
      <c r="W451" s="377"/>
      <c r="X451" s="377"/>
      <c r="Y451" s="377"/>
      <c r="Z451" s="377"/>
      <c r="AA451" s="360"/>
      <c r="AB451" s="360"/>
      <c r="AC451" s="360"/>
      <c r="AD451" s="360"/>
      <c r="AE451" s="377"/>
      <c r="AF451" s="377"/>
      <c r="AG451" s="377"/>
      <c r="AH451" s="377"/>
      <c r="AI451" s="360"/>
      <c r="AJ451" s="360"/>
      <c r="AK451" s="360"/>
      <c r="AL451" s="360"/>
      <c r="AM451" s="360"/>
      <c r="AN451" s="360"/>
      <c r="AO451" s="361"/>
      <c r="AP451" s="361"/>
      <c r="AQ451" s="361"/>
      <c r="AR451" s="362"/>
      <c r="AS451" s="362"/>
      <c r="AT451" s="362"/>
      <c r="AU451" s="363"/>
      <c r="AV451" s="363"/>
      <c r="AW451" s="363"/>
      <c r="AX451" s="364"/>
      <c r="AY451" s="364"/>
      <c r="AZ451" s="45"/>
      <c r="BA451" s="46"/>
      <c r="BB451" s="45"/>
      <c r="BC451" s="46"/>
      <c r="BD451" s="45"/>
      <c r="BE451" s="46"/>
      <c r="BF451" s="45"/>
      <c r="BG451" s="46"/>
      <c r="BH451" s="45"/>
      <c r="BI451" s="43"/>
      <c r="BJ451" s="44"/>
      <c r="BK451" s="43"/>
      <c r="BL451" s="44"/>
      <c r="BM451" s="43"/>
      <c r="BN451" s="44"/>
      <c r="BO451" s="43"/>
      <c r="BP451" s="44"/>
      <c r="BQ451" s="43"/>
      <c r="BR451" s="359"/>
      <c r="BS451" s="359"/>
      <c r="BT451" s="359"/>
      <c r="BU451" s="359"/>
      <c r="BV451" s="359"/>
      <c r="BW451" s="359"/>
      <c r="BX451" s="359"/>
      <c r="BY451" s="359"/>
      <c r="BZ451" s="359"/>
      <c r="CA451" s="359"/>
      <c r="CB451" s="359"/>
      <c r="CC451" s="359"/>
      <c r="CD451" s="359"/>
      <c r="CE451" s="359"/>
    </row>
    <row r="452" spans="1:83" ht="35.1" customHeight="1" x14ac:dyDescent="0.25">
      <c r="A452" s="27">
        <f>ROW(A441)</f>
        <v>441</v>
      </c>
      <c r="B452" s="375"/>
      <c r="C452" s="375"/>
      <c r="D452" s="376"/>
      <c r="E452" s="376"/>
      <c r="F452" s="376"/>
      <c r="G452" s="376"/>
      <c r="H452" s="376"/>
      <c r="I452" s="360"/>
      <c r="J452" s="360"/>
      <c r="K452" s="360"/>
      <c r="L452" s="360"/>
      <c r="M452" s="360"/>
      <c r="N452" s="360"/>
      <c r="O452" s="360"/>
      <c r="P452" s="360"/>
      <c r="Q452" s="377"/>
      <c r="R452" s="377"/>
      <c r="S452" s="377"/>
      <c r="T452" s="377"/>
      <c r="U452" s="377"/>
      <c r="V452" s="377"/>
      <c r="W452" s="377"/>
      <c r="X452" s="377"/>
      <c r="Y452" s="377"/>
      <c r="Z452" s="377"/>
      <c r="AA452" s="360"/>
      <c r="AB452" s="360"/>
      <c r="AC452" s="360"/>
      <c r="AD452" s="360"/>
      <c r="AE452" s="377"/>
      <c r="AF452" s="377"/>
      <c r="AG452" s="377"/>
      <c r="AH452" s="377"/>
      <c r="AI452" s="360"/>
      <c r="AJ452" s="360"/>
      <c r="AK452" s="360"/>
      <c r="AL452" s="360"/>
      <c r="AM452" s="360"/>
      <c r="AN452" s="360"/>
      <c r="AO452" s="361"/>
      <c r="AP452" s="361"/>
      <c r="AQ452" s="361"/>
      <c r="AR452" s="362"/>
      <c r="AS452" s="362"/>
      <c r="AT452" s="362"/>
      <c r="AU452" s="363"/>
      <c r="AV452" s="363"/>
      <c r="AW452" s="363"/>
      <c r="AX452" s="364"/>
      <c r="AY452" s="364"/>
      <c r="AZ452" s="45"/>
      <c r="BA452" s="46"/>
      <c r="BB452" s="45"/>
      <c r="BC452" s="46"/>
      <c r="BD452" s="45"/>
      <c r="BE452" s="46"/>
      <c r="BF452" s="45"/>
      <c r="BG452" s="46"/>
      <c r="BH452" s="45"/>
      <c r="BI452" s="43"/>
      <c r="BJ452" s="44"/>
      <c r="BK452" s="43"/>
      <c r="BL452" s="44"/>
      <c r="BM452" s="43"/>
      <c r="BN452" s="44"/>
      <c r="BO452" s="43"/>
      <c r="BP452" s="44"/>
      <c r="BQ452" s="43"/>
      <c r="BR452" s="359"/>
      <c r="BS452" s="359"/>
      <c r="BT452" s="359"/>
      <c r="BU452" s="359"/>
      <c r="BV452" s="359"/>
      <c r="BW452" s="359"/>
      <c r="BX452" s="359"/>
      <c r="BY452" s="359"/>
      <c r="BZ452" s="359"/>
      <c r="CA452" s="359"/>
      <c r="CB452" s="359"/>
      <c r="CC452" s="359"/>
      <c r="CD452" s="359"/>
      <c r="CE452" s="359"/>
    </row>
    <row r="453" spans="1:83" ht="35.1" customHeight="1" x14ac:dyDescent="0.25">
      <c r="A453" s="27">
        <f t="shared" si="20"/>
        <v>442</v>
      </c>
      <c r="B453" s="375"/>
      <c r="C453" s="375"/>
      <c r="D453" s="376"/>
      <c r="E453" s="376"/>
      <c r="F453" s="376"/>
      <c r="G453" s="376"/>
      <c r="H453" s="376"/>
      <c r="I453" s="360"/>
      <c r="J453" s="360"/>
      <c r="K453" s="360"/>
      <c r="L453" s="360"/>
      <c r="M453" s="360"/>
      <c r="N453" s="360"/>
      <c r="O453" s="360"/>
      <c r="P453" s="360"/>
      <c r="Q453" s="377"/>
      <c r="R453" s="377"/>
      <c r="S453" s="377"/>
      <c r="T453" s="377"/>
      <c r="U453" s="377"/>
      <c r="V453" s="377"/>
      <c r="W453" s="377"/>
      <c r="X453" s="377"/>
      <c r="Y453" s="377"/>
      <c r="Z453" s="377"/>
      <c r="AA453" s="360"/>
      <c r="AB453" s="360"/>
      <c r="AC453" s="360"/>
      <c r="AD453" s="360"/>
      <c r="AE453" s="377"/>
      <c r="AF453" s="377"/>
      <c r="AG453" s="377"/>
      <c r="AH453" s="377"/>
      <c r="AI453" s="360"/>
      <c r="AJ453" s="360"/>
      <c r="AK453" s="360"/>
      <c r="AL453" s="360"/>
      <c r="AM453" s="360"/>
      <c r="AN453" s="360"/>
      <c r="AO453" s="361"/>
      <c r="AP453" s="361"/>
      <c r="AQ453" s="361"/>
      <c r="AR453" s="362"/>
      <c r="AS453" s="362"/>
      <c r="AT453" s="362"/>
      <c r="AU453" s="363"/>
      <c r="AV453" s="363"/>
      <c r="AW453" s="363"/>
      <c r="AX453" s="364"/>
      <c r="AY453" s="364"/>
      <c r="AZ453" s="45"/>
      <c r="BA453" s="46"/>
      <c r="BB453" s="45"/>
      <c r="BC453" s="46"/>
      <c r="BD453" s="45"/>
      <c r="BE453" s="46"/>
      <c r="BF453" s="45"/>
      <c r="BG453" s="46"/>
      <c r="BH453" s="45"/>
      <c r="BI453" s="43"/>
      <c r="BJ453" s="44"/>
      <c r="BK453" s="43"/>
      <c r="BL453" s="44"/>
      <c r="BM453" s="43"/>
      <c r="BN453" s="44"/>
      <c r="BO453" s="43"/>
      <c r="BP453" s="44"/>
      <c r="BQ453" s="43"/>
      <c r="BR453" s="359"/>
      <c r="BS453" s="359"/>
      <c r="BT453" s="359"/>
      <c r="BU453" s="359"/>
      <c r="BV453" s="359"/>
      <c r="BW453" s="359"/>
      <c r="BX453" s="359"/>
      <c r="BY453" s="359"/>
      <c r="BZ453" s="359"/>
      <c r="CA453" s="359"/>
      <c r="CB453" s="359"/>
      <c r="CC453" s="359"/>
      <c r="CD453" s="359"/>
      <c r="CE453" s="359"/>
    </row>
    <row r="454" spans="1:83" ht="35.1" customHeight="1" x14ac:dyDescent="0.25">
      <c r="A454" s="27">
        <f t="shared" si="20"/>
        <v>443</v>
      </c>
      <c r="B454" s="375"/>
      <c r="C454" s="375"/>
      <c r="D454" s="376"/>
      <c r="E454" s="376"/>
      <c r="F454" s="376"/>
      <c r="G454" s="376"/>
      <c r="H454" s="376"/>
      <c r="I454" s="360"/>
      <c r="J454" s="360"/>
      <c r="K454" s="360"/>
      <c r="L454" s="360"/>
      <c r="M454" s="360"/>
      <c r="N454" s="360"/>
      <c r="O454" s="360"/>
      <c r="P454" s="360"/>
      <c r="Q454" s="377"/>
      <c r="R454" s="377"/>
      <c r="S454" s="377"/>
      <c r="T454" s="377"/>
      <c r="U454" s="377"/>
      <c r="V454" s="377"/>
      <c r="W454" s="377"/>
      <c r="X454" s="377"/>
      <c r="Y454" s="377"/>
      <c r="Z454" s="377"/>
      <c r="AA454" s="360"/>
      <c r="AB454" s="360"/>
      <c r="AC454" s="360"/>
      <c r="AD454" s="360"/>
      <c r="AE454" s="377"/>
      <c r="AF454" s="377"/>
      <c r="AG454" s="377"/>
      <c r="AH454" s="377"/>
      <c r="AI454" s="360"/>
      <c r="AJ454" s="360"/>
      <c r="AK454" s="360"/>
      <c r="AL454" s="360"/>
      <c r="AM454" s="360"/>
      <c r="AN454" s="360"/>
      <c r="AO454" s="361"/>
      <c r="AP454" s="361"/>
      <c r="AQ454" s="361"/>
      <c r="AR454" s="362"/>
      <c r="AS454" s="362"/>
      <c r="AT454" s="362"/>
      <c r="AU454" s="363"/>
      <c r="AV454" s="363"/>
      <c r="AW454" s="363"/>
      <c r="AX454" s="364"/>
      <c r="AY454" s="364"/>
      <c r="AZ454" s="45"/>
      <c r="BA454" s="46"/>
      <c r="BB454" s="45"/>
      <c r="BC454" s="46"/>
      <c r="BD454" s="45"/>
      <c r="BE454" s="46"/>
      <c r="BF454" s="45"/>
      <c r="BG454" s="46"/>
      <c r="BH454" s="45"/>
      <c r="BI454" s="43"/>
      <c r="BJ454" s="44"/>
      <c r="BK454" s="43"/>
      <c r="BL454" s="44"/>
      <c r="BM454" s="43"/>
      <c r="BN454" s="44"/>
      <c r="BO454" s="43"/>
      <c r="BP454" s="44"/>
      <c r="BQ454" s="43"/>
      <c r="BR454" s="359"/>
      <c r="BS454" s="359"/>
      <c r="BT454" s="359"/>
      <c r="BU454" s="359"/>
      <c r="BV454" s="359"/>
      <c r="BW454" s="359"/>
      <c r="BX454" s="359"/>
      <c r="BY454" s="359"/>
      <c r="BZ454" s="359"/>
      <c r="CA454" s="359"/>
      <c r="CB454" s="359"/>
      <c r="CC454" s="359"/>
      <c r="CD454" s="359"/>
      <c r="CE454" s="359"/>
    </row>
    <row r="455" spans="1:83" ht="35.1" customHeight="1" x14ac:dyDescent="0.25">
      <c r="A455" s="27">
        <f t="shared" si="20"/>
        <v>444</v>
      </c>
      <c r="B455" s="375"/>
      <c r="C455" s="375"/>
      <c r="D455" s="376"/>
      <c r="E455" s="376"/>
      <c r="F455" s="376"/>
      <c r="G455" s="376"/>
      <c r="H455" s="376"/>
      <c r="I455" s="360"/>
      <c r="J455" s="360"/>
      <c r="K455" s="360"/>
      <c r="L455" s="360"/>
      <c r="M455" s="360"/>
      <c r="N455" s="360"/>
      <c r="O455" s="360"/>
      <c r="P455" s="360"/>
      <c r="Q455" s="377"/>
      <c r="R455" s="377"/>
      <c r="S455" s="377"/>
      <c r="T455" s="377"/>
      <c r="U455" s="377"/>
      <c r="V455" s="377"/>
      <c r="W455" s="377"/>
      <c r="X455" s="377"/>
      <c r="Y455" s="377"/>
      <c r="Z455" s="377"/>
      <c r="AA455" s="360"/>
      <c r="AB455" s="360"/>
      <c r="AC455" s="360"/>
      <c r="AD455" s="360"/>
      <c r="AE455" s="377"/>
      <c r="AF455" s="377"/>
      <c r="AG455" s="377"/>
      <c r="AH455" s="377"/>
      <c r="AI455" s="360"/>
      <c r="AJ455" s="360"/>
      <c r="AK455" s="360"/>
      <c r="AL455" s="360"/>
      <c r="AM455" s="360"/>
      <c r="AN455" s="360"/>
      <c r="AO455" s="361"/>
      <c r="AP455" s="361"/>
      <c r="AQ455" s="361"/>
      <c r="AR455" s="362"/>
      <c r="AS455" s="362"/>
      <c r="AT455" s="362"/>
      <c r="AU455" s="363"/>
      <c r="AV455" s="363"/>
      <c r="AW455" s="363"/>
      <c r="AX455" s="364"/>
      <c r="AY455" s="364"/>
      <c r="AZ455" s="45"/>
      <c r="BA455" s="46"/>
      <c r="BB455" s="45"/>
      <c r="BC455" s="46"/>
      <c r="BD455" s="45"/>
      <c r="BE455" s="46"/>
      <c r="BF455" s="45"/>
      <c r="BG455" s="46"/>
      <c r="BH455" s="45"/>
      <c r="BI455" s="43"/>
      <c r="BJ455" s="44"/>
      <c r="BK455" s="43"/>
      <c r="BL455" s="44"/>
      <c r="BM455" s="43"/>
      <c r="BN455" s="44"/>
      <c r="BO455" s="43"/>
      <c r="BP455" s="44"/>
      <c r="BQ455" s="43"/>
      <c r="BR455" s="359"/>
      <c r="BS455" s="359"/>
      <c r="BT455" s="359"/>
      <c r="BU455" s="359"/>
      <c r="BV455" s="359"/>
      <c r="BW455" s="359"/>
      <c r="BX455" s="359"/>
      <c r="BY455" s="359"/>
      <c r="BZ455" s="359"/>
      <c r="CA455" s="359"/>
      <c r="CB455" s="359"/>
      <c r="CC455" s="359"/>
      <c r="CD455" s="359"/>
      <c r="CE455" s="359"/>
    </row>
    <row r="456" spans="1:83" ht="35.1" customHeight="1" x14ac:dyDescent="0.25">
      <c r="A456" s="27">
        <f t="shared" si="20"/>
        <v>445</v>
      </c>
      <c r="B456" s="375"/>
      <c r="C456" s="375"/>
      <c r="D456" s="376"/>
      <c r="E456" s="376"/>
      <c r="F456" s="376"/>
      <c r="G456" s="376"/>
      <c r="H456" s="376"/>
      <c r="I456" s="360"/>
      <c r="J456" s="360"/>
      <c r="K456" s="360"/>
      <c r="L456" s="360"/>
      <c r="M456" s="360"/>
      <c r="N456" s="360"/>
      <c r="O456" s="360"/>
      <c r="P456" s="360"/>
      <c r="Q456" s="377"/>
      <c r="R456" s="377"/>
      <c r="S456" s="377"/>
      <c r="T456" s="377"/>
      <c r="U456" s="377"/>
      <c r="V456" s="377"/>
      <c r="W456" s="377"/>
      <c r="X456" s="377"/>
      <c r="Y456" s="377"/>
      <c r="Z456" s="377"/>
      <c r="AA456" s="360"/>
      <c r="AB456" s="360"/>
      <c r="AC456" s="360"/>
      <c r="AD456" s="360"/>
      <c r="AE456" s="377"/>
      <c r="AF456" s="377"/>
      <c r="AG456" s="377"/>
      <c r="AH456" s="377"/>
      <c r="AI456" s="360"/>
      <c r="AJ456" s="360"/>
      <c r="AK456" s="360"/>
      <c r="AL456" s="360"/>
      <c r="AM456" s="360"/>
      <c r="AN456" s="360"/>
      <c r="AO456" s="361"/>
      <c r="AP456" s="361"/>
      <c r="AQ456" s="361"/>
      <c r="AR456" s="362"/>
      <c r="AS456" s="362"/>
      <c r="AT456" s="362"/>
      <c r="AU456" s="363"/>
      <c r="AV456" s="363"/>
      <c r="AW456" s="363"/>
      <c r="AX456" s="364"/>
      <c r="AY456" s="364"/>
      <c r="AZ456" s="45"/>
      <c r="BA456" s="46"/>
      <c r="BB456" s="45"/>
      <c r="BC456" s="46"/>
      <c r="BD456" s="45"/>
      <c r="BE456" s="46"/>
      <c r="BF456" s="45"/>
      <c r="BG456" s="46"/>
      <c r="BH456" s="45"/>
      <c r="BI456" s="43"/>
      <c r="BJ456" s="44"/>
      <c r="BK456" s="43"/>
      <c r="BL456" s="44"/>
      <c r="BM456" s="43"/>
      <c r="BN456" s="44"/>
      <c r="BO456" s="43"/>
      <c r="BP456" s="44"/>
      <c r="BQ456" s="43"/>
      <c r="BR456" s="359"/>
      <c r="BS456" s="359"/>
      <c r="BT456" s="359"/>
      <c r="BU456" s="359"/>
      <c r="BV456" s="359"/>
      <c r="BW456" s="359"/>
      <c r="BX456" s="359"/>
      <c r="BY456" s="359"/>
      <c r="BZ456" s="359"/>
      <c r="CA456" s="359"/>
      <c r="CB456" s="359"/>
      <c r="CC456" s="359"/>
      <c r="CD456" s="359"/>
      <c r="CE456" s="359"/>
    </row>
    <row r="457" spans="1:83" ht="35.1" customHeight="1" x14ac:dyDescent="0.25">
      <c r="A457" s="27">
        <f t="shared" si="20"/>
        <v>446</v>
      </c>
      <c r="B457" s="375"/>
      <c r="C457" s="375"/>
      <c r="D457" s="376"/>
      <c r="E457" s="376"/>
      <c r="F457" s="376"/>
      <c r="G457" s="376"/>
      <c r="H457" s="376"/>
      <c r="I457" s="360"/>
      <c r="J457" s="360"/>
      <c r="K457" s="360"/>
      <c r="L457" s="360"/>
      <c r="M457" s="360"/>
      <c r="N457" s="360"/>
      <c r="O457" s="360"/>
      <c r="P457" s="360"/>
      <c r="Q457" s="377"/>
      <c r="R457" s="377"/>
      <c r="S457" s="377"/>
      <c r="T457" s="377"/>
      <c r="U457" s="377"/>
      <c r="V457" s="377"/>
      <c r="W457" s="377"/>
      <c r="X457" s="377"/>
      <c r="Y457" s="377"/>
      <c r="Z457" s="377"/>
      <c r="AA457" s="360"/>
      <c r="AB457" s="360"/>
      <c r="AC457" s="360"/>
      <c r="AD457" s="360"/>
      <c r="AE457" s="377"/>
      <c r="AF457" s="377"/>
      <c r="AG457" s="377"/>
      <c r="AH457" s="377"/>
      <c r="AI457" s="360"/>
      <c r="AJ457" s="360"/>
      <c r="AK457" s="360"/>
      <c r="AL457" s="360"/>
      <c r="AM457" s="360"/>
      <c r="AN457" s="360"/>
      <c r="AO457" s="361"/>
      <c r="AP457" s="361"/>
      <c r="AQ457" s="361"/>
      <c r="AR457" s="362"/>
      <c r="AS457" s="362"/>
      <c r="AT457" s="362"/>
      <c r="AU457" s="363"/>
      <c r="AV457" s="363"/>
      <c r="AW457" s="363"/>
      <c r="AX457" s="364"/>
      <c r="AY457" s="364"/>
      <c r="AZ457" s="45"/>
      <c r="BA457" s="46"/>
      <c r="BB457" s="45"/>
      <c r="BC457" s="46"/>
      <c r="BD457" s="45"/>
      <c r="BE457" s="46"/>
      <c r="BF457" s="45"/>
      <c r="BG457" s="46"/>
      <c r="BH457" s="45"/>
      <c r="BI457" s="43"/>
      <c r="BJ457" s="44"/>
      <c r="BK457" s="43"/>
      <c r="BL457" s="44"/>
      <c r="BM457" s="43"/>
      <c r="BN457" s="44"/>
      <c r="BO457" s="43"/>
      <c r="BP457" s="44"/>
      <c r="BQ457" s="43"/>
      <c r="BR457" s="359"/>
      <c r="BS457" s="359"/>
      <c r="BT457" s="359"/>
      <c r="BU457" s="359"/>
      <c r="BV457" s="359"/>
      <c r="BW457" s="359"/>
      <c r="BX457" s="359"/>
      <c r="BY457" s="359"/>
      <c r="BZ457" s="359"/>
      <c r="CA457" s="359"/>
      <c r="CB457" s="359"/>
      <c r="CC457" s="359"/>
      <c r="CD457" s="359"/>
      <c r="CE457" s="359"/>
    </row>
    <row r="458" spans="1:83" ht="35.1" customHeight="1" x14ac:dyDescent="0.25">
      <c r="A458" s="27">
        <f t="shared" si="20"/>
        <v>447</v>
      </c>
      <c r="B458" s="375"/>
      <c r="C458" s="375"/>
      <c r="D458" s="376"/>
      <c r="E458" s="376"/>
      <c r="F458" s="376"/>
      <c r="G458" s="376"/>
      <c r="H458" s="376"/>
      <c r="I458" s="360"/>
      <c r="J458" s="360"/>
      <c r="K458" s="360"/>
      <c r="L458" s="360"/>
      <c r="M458" s="360"/>
      <c r="N458" s="360"/>
      <c r="O458" s="360"/>
      <c r="P458" s="360"/>
      <c r="Q458" s="377"/>
      <c r="R458" s="377"/>
      <c r="S458" s="377"/>
      <c r="T458" s="377"/>
      <c r="U458" s="377"/>
      <c r="V458" s="377"/>
      <c r="W458" s="377"/>
      <c r="X458" s="377"/>
      <c r="Y458" s="377"/>
      <c r="Z458" s="377"/>
      <c r="AA458" s="360"/>
      <c r="AB458" s="360"/>
      <c r="AC458" s="360"/>
      <c r="AD458" s="360"/>
      <c r="AE458" s="377"/>
      <c r="AF458" s="377"/>
      <c r="AG458" s="377"/>
      <c r="AH458" s="377"/>
      <c r="AI458" s="360"/>
      <c r="AJ458" s="360"/>
      <c r="AK458" s="360"/>
      <c r="AL458" s="360"/>
      <c r="AM458" s="360"/>
      <c r="AN458" s="360"/>
      <c r="AO458" s="361"/>
      <c r="AP458" s="361"/>
      <c r="AQ458" s="361"/>
      <c r="AR458" s="362"/>
      <c r="AS458" s="362"/>
      <c r="AT458" s="362"/>
      <c r="AU458" s="363"/>
      <c r="AV458" s="363"/>
      <c r="AW458" s="363"/>
      <c r="AX458" s="364"/>
      <c r="AY458" s="364"/>
      <c r="AZ458" s="45"/>
      <c r="BA458" s="46"/>
      <c r="BB458" s="45"/>
      <c r="BC458" s="46"/>
      <c r="BD458" s="45"/>
      <c r="BE458" s="46"/>
      <c r="BF458" s="45"/>
      <c r="BG458" s="46"/>
      <c r="BH458" s="45"/>
      <c r="BI458" s="43"/>
      <c r="BJ458" s="44"/>
      <c r="BK458" s="43"/>
      <c r="BL458" s="44"/>
      <c r="BM458" s="43"/>
      <c r="BN458" s="44"/>
      <c r="BO458" s="43"/>
      <c r="BP458" s="44"/>
      <c r="BQ458" s="43"/>
      <c r="BR458" s="359"/>
      <c r="BS458" s="359"/>
      <c r="BT458" s="359"/>
      <c r="BU458" s="359"/>
      <c r="BV458" s="359"/>
      <c r="BW458" s="359"/>
      <c r="BX458" s="359"/>
      <c r="BY458" s="359"/>
      <c r="BZ458" s="359"/>
      <c r="CA458" s="359"/>
      <c r="CB458" s="359"/>
      <c r="CC458" s="359"/>
      <c r="CD458" s="359"/>
      <c r="CE458" s="359"/>
    </row>
    <row r="459" spans="1:83" ht="35.1" customHeight="1" x14ac:dyDescent="0.25">
      <c r="A459" s="27">
        <f t="shared" si="20"/>
        <v>448</v>
      </c>
      <c r="B459" s="375"/>
      <c r="C459" s="375"/>
      <c r="D459" s="376"/>
      <c r="E459" s="376"/>
      <c r="F459" s="376"/>
      <c r="G459" s="376"/>
      <c r="H459" s="376"/>
      <c r="I459" s="360"/>
      <c r="J459" s="360"/>
      <c r="K459" s="360"/>
      <c r="L459" s="360"/>
      <c r="M459" s="360"/>
      <c r="N459" s="360"/>
      <c r="O459" s="360"/>
      <c r="P459" s="360"/>
      <c r="Q459" s="377"/>
      <c r="R459" s="377"/>
      <c r="S459" s="377"/>
      <c r="T459" s="377"/>
      <c r="U459" s="377"/>
      <c r="V459" s="377"/>
      <c r="W459" s="377"/>
      <c r="X459" s="377"/>
      <c r="Y459" s="377"/>
      <c r="Z459" s="377"/>
      <c r="AA459" s="360"/>
      <c r="AB459" s="360"/>
      <c r="AC459" s="360"/>
      <c r="AD459" s="360"/>
      <c r="AE459" s="377"/>
      <c r="AF459" s="377"/>
      <c r="AG459" s="377"/>
      <c r="AH459" s="377"/>
      <c r="AI459" s="360"/>
      <c r="AJ459" s="360"/>
      <c r="AK459" s="360"/>
      <c r="AL459" s="360"/>
      <c r="AM459" s="360"/>
      <c r="AN459" s="360"/>
      <c r="AO459" s="361"/>
      <c r="AP459" s="361"/>
      <c r="AQ459" s="361"/>
      <c r="AR459" s="362"/>
      <c r="AS459" s="362"/>
      <c r="AT459" s="362"/>
      <c r="AU459" s="363"/>
      <c r="AV459" s="363"/>
      <c r="AW459" s="363"/>
      <c r="AX459" s="364"/>
      <c r="AY459" s="364"/>
      <c r="AZ459" s="45"/>
      <c r="BA459" s="46"/>
      <c r="BB459" s="45"/>
      <c r="BC459" s="46"/>
      <c r="BD459" s="45"/>
      <c r="BE459" s="46"/>
      <c r="BF459" s="45"/>
      <c r="BG459" s="46"/>
      <c r="BH459" s="45"/>
      <c r="BI459" s="43"/>
      <c r="BJ459" s="44"/>
      <c r="BK459" s="43"/>
      <c r="BL459" s="44"/>
      <c r="BM459" s="43"/>
      <c r="BN459" s="44"/>
      <c r="BO459" s="43"/>
      <c r="BP459" s="44"/>
      <c r="BQ459" s="43"/>
      <c r="BR459" s="359"/>
      <c r="BS459" s="359"/>
      <c r="BT459" s="359"/>
      <c r="BU459" s="359"/>
      <c r="BV459" s="359"/>
      <c r="BW459" s="359"/>
      <c r="BX459" s="359"/>
      <c r="BY459" s="359"/>
      <c r="BZ459" s="359"/>
      <c r="CA459" s="359"/>
      <c r="CB459" s="359"/>
      <c r="CC459" s="359"/>
      <c r="CD459" s="359"/>
      <c r="CE459" s="359"/>
    </row>
    <row r="460" spans="1:83" ht="35.1" customHeight="1" x14ac:dyDescent="0.25">
      <c r="A460" s="27">
        <f t="shared" si="20"/>
        <v>449</v>
      </c>
      <c r="B460" s="375"/>
      <c r="C460" s="375"/>
      <c r="D460" s="376"/>
      <c r="E460" s="376"/>
      <c r="F460" s="376"/>
      <c r="G460" s="376"/>
      <c r="H460" s="376"/>
      <c r="I460" s="360"/>
      <c r="J460" s="360"/>
      <c r="K460" s="360"/>
      <c r="L460" s="360"/>
      <c r="M460" s="360"/>
      <c r="N460" s="360"/>
      <c r="O460" s="360"/>
      <c r="P460" s="360"/>
      <c r="Q460" s="377"/>
      <c r="R460" s="377"/>
      <c r="S460" s="377"/>
      <c r="T460" s="377"/>
      <c r="U460" s="377"/>
      <c r="V460" s="377"/>
      <c r="W460" s="377"/>
      <c r="X460" s="377"/>
      <c r="Y460" s="377"/>
      <c r="Z460" s="377"/>
      <c r="AA460" s="360"/>
      <c r="AB460" s="360"/>
      <c r="AC460" s="360"/>
      <c r="AD460" s="360"/>
      <c r="AE460" s="377"/>
      <c r="AF460" s="377"/>
      <c r="AG460" s="377"/>
      <c r="AH460" s="377"/>
      <c r="AI460" s="360"/>
      <c r="AJ460" s="360"/>
      <c r="AK460" s="360"/>
      <c r="AL460" s="360"/>
      <c r="AM460" s="360"/>
      <c r="AN460" s="360"/>
      <c r="AO460" s="361"/>
      <c r="AP460" s="361"/>
      <c r="AQ460" s="361"/>
      <c r="AR460" s="362"/>
      <c r="AS460" s="362"/>
      <c r="AT460" s="362"/>
      <c r="AU460" s="363"/>
      <c r="AV460" s="363"/>
      <c r="AW460" s="363"/>
      <c r="AX460" s="364"/>
      <c r="AY460" s="364"/>
      <c r="AZ460" s="45"/>
      <c r="BA460" s="46"/>
      <c r="BB460" s="45"/>
      <c r="BC460" s="46"/>
      <c r="BD460" s="45"/>
      <c r="BE460" s="46"/>
      <c r="BF460" s="45"/>
      <c r="BG460" s="46"/>
      <c r="BH460" s="45"/>
      <c r="BI460" s="43"/>
      <c r="BJ460" s="44"/>
      <c r="BK460" s="43"/>
      <c r="BL460" s="44"/>
      <c r="BM460" s="43"/>
      <c r="BN460" s="44"/>
      <c r="BO460" s="43"/>
      <c r="BP460" s="44"/>
      <c r="BQ460" s="43"/>
      <c r="BR460" s="359"/>
      <c r="BS460" s="359"/>
      <c r="BT460" s="359"/>
      <c r="BU460" s="359"/>
      <c r="BV460" s="359"/>
      <c r="BW460" s="359"/>
      <c r="BX460" s="359"/>
      <c r="BY460" s="359"/>
      <c r="BZ460" s="359"/>
      <c r="CA460" s="359"/>
      <c r="CB460" s="359"/>
      <c r="CC460" s="359"/>
      <c r="CD460" s="359"/>
      <c r="CE460" s="359"/>
    </row>
    <row r="461" spans="1:83" ht="35.1" customHeight="1" x14ac:dyDescent="0.25">
      <c r="A461" s="27">
        <f t="shared" si="20"/>
        <v>450</v>
      </c>
      <c r="B461" s="375"/>
      <c r="C461" s="375"/>
      <c r="D461" s="376"/>
      <c r="E461" s="376"/>
      <c r="F461" s="376"/>
      <c r="G461" s="376"/>
      <c r="H461" s="376"/>
      <c r="I461" s="360"/>
      <c r="J461" s="360"/>
      <c r="K461" s="360"/>
      <c r="L461" s="360"/>
      <c r="M461" s="360"/>
      <c r="N461" s="360"/>
      <c r="O461" s="360"/>
      <c r="P461" s="360"/>
      <c r="Q461" s="377"/>
      <c r="R461" s="377"/>
      <c r="S461" s="377"/>
      <c r="T461" s="377"/>
      <c r="U461" s="377"/>
      <c r="V461" s="377"/>
      <c r="W461" s="377"/>
      <c r="X461" s="377"/>
      <c r="Y461" s="377"/>
      <c r="Z461" s="377"/>
      <c r="AA461" s="360"/>
      <c r="AB461" s="360"/>
      <c r="AC461" s="360"/>
      <c r="AD461" s="360"/>
      <c r="AE461" s="377"/>
      <c r="AF461" s="377"/>
      <c r="AG461" s="377"/>
      <c r="AH461" s="377"/>
      <c r="AI461" s="360"/>
      <c r="AJ461" s="360"/>
      <c r="AK461" s="360"/>
      <c r="AL461" s="360"/>
      <c r="AM461" s="360"/>
      <c r="AN461" s="360"/>
      <c r="AO461" s="361"/>
      <c r="AP461" s="361"/>
      <c r="AQ461" s="361"/>
      <c r="AR461" s="362"/>
      <c r="AS461" s="362"/>
      <c r="AT461" s="362"/>
      <c r="AU461" s="363"/>
      <c r="AV461" s="363"/>
      <c r="AW461" s="363"/>
      <c r="AX461" s="364"/>
      <c r="AY461" s="364"/>
      <c r="AZ461" s="45"/>
      <c r="BA461" s="46"/>
      <c r="BB461" s="45"/>
      <c r="BC461" s="46"/>
      <c r="BD461" s="45"/>
      <c r="BE461" s="46"/>
      <c r="BF461" s="45"/>
      <c r="BG461" s="46"/>
      <c r="BH461" s="45"/>
      <c r="BI461" s="43"/>
      <c r="BJ461" s="44"/>
      <c r="BK461" s="43"/>
      <c r="BL461" s="44"/>
      <c r="BM461" s="43"/>
      <c r="BN461" s="44"/>
      <c r="BO461" s="43"/>
      <c r="BP461" s="44"/>
      <c r="BQ461" s="43"/>
      <c r="BR461" s="359"/>
      <c r="BS461" s="359"/>
      <c r="BT461" s="359"/>
      <c r="BU461" s="359"/>
      <c r="BV461" s="359"/>
      <c r="BW461" s="359"/>
      <c r="BX461" s="359"/>
      <c r="BY461" s="359"/>
      <c r="BZ461" s="359"/>
      <c r="CA461" s="359"/>
      <c r="CB461" s="359"/>
      <c r="CC461" s="359"/>
      <c r="CD461" s="359"/>
      <c r="CE461" s="359"/>
    </row>
    <row r="462" spans="1:83" ht="35.1" customHeight="1" x14ac:dyDescent="0.25">
      <c r="A462" s="27">
        <f>ROW(A451)</f>
        <v>451</v>
      </c>
      <c r="B462" s="375"/>
      <c r="C462" s="375"/>
      <c r="D462" s="376"/>
      <c r="E462" s="376"/>
      <c r="F462" s="376"/>
      <c r="G462" s="376"/>
      <c r="H462" s="376"/>
      <c r="I462" s="360"/>
      <c r="J462" s="360"/>
      <c r="K462" s="360"/>
      <c r="L462" s="360"/>
      <c r="M462" s="360"/>
      <c r="N462" s="360"/>
      <c r="O462" s="360"/>
      <c r="P462" s="360"/>
      <c r="Q462" s="377"/>
      <c r="R462" s="377"/>
      <c r="S462" s="377"/>
      <c r="T462" s="377"/>
      <c r="U462" s="377"/>
      <c r="V462" s="377"/>
      <c r="W462" s="377"/>
      <c r="X462" s="377"/>
      <c r="Y462" s="377"/>
      <c r="Z462" s="377"/>
      <c r="AA462" s="360"/>
      <c r="AB462" s="360"/>
      <c r="AC462" s="360"/>
      <c r="AD462" s="360"/>
      <c r="AE462" s="377"/>
      <c r="AF462" s="377"/>
      <c r="AG462" s="377"/>
      <c r="AH462" s="377"/>
      <c r="AI462" s="360"/>
      <c r="AJ462" s="360"/>
      <c r="AK462" s="360"/>
      <c r="AL462" s="360"/>
      <c r="AM462" s="360"/>
      <c r="AN462" s="360"/>
      <c r="AO462" s="361"/>
      <c r="AP462" s="361"/>
      <c r="AQ462" s="361"/>
      <c r="AR462" s="362"/>
      <c r="AS462" s="362"/>
      <c r="AT462" s="362"/>
      <c r="AU462" s="363"/>
      <c r="AV462" s="363"/>
      <c r="AW462" s="363"/>
      <c r="AX462" s="364"/>
      <c r="AY462" s="364"/>
      <c r="AZ462" s="45"/>
      <c r="BA462" s="46"/>
      <c r="BB462" s="45"/>
      <c r="BC462" s="46"/>
      <c r="BD462" s="45"/>
      <c r="BE462" s="46"/>
      <c r="BF462" s="45"/>
      <c r="BG462" s="46"/>
      <c r="BH462" s="45"/>
      <c r="BI462" s="43"/>
      <c r="BJ462" s="44"/>
      <c r="BK462" s="43"/>
      <c r="BL462" s="44"/>
      <c r="BM462" s="43"/>
      <c r="BN462" s="44"/>
      <c r="BO462" s="43"/>
      <c r="BP462" s="44"/>
      <c r="BQ462" s="43"/>
      <c r="BR462" s="359"/>
      <c r="BS462" s="359"/>
      <c r="BT462" s="359"/>
      <c r="BU462" s="359"/>
      <c r="BV462" s="359"/>
      <c r="BW462" s="359"/>
      <c r="BX462" s="359"/>
      <c r="BY462" s="359"/>
      <c r="BZ462" s="359"/>
      <c r="CA462" s="359"/>
      <c r="CB462" s="359"/>
      <c r="CC462" s="359"/>
      <c r="CD462" s="359"/>
      <c r="CE462" s="359"/>
    </row>
    <row r="463" spans="1:83" ht="35.1" customHeight="1" x14ac:dyDescent="0.25">
      <c r="A463" s="27">
        <f t="shared" si="20"/>
        <v>452</v>
      </c>
      <c r="B463" s="375"/>
      <c r="C463" s="375"/>
      <c r="D463" s="376"/>
      <c r="E463" s="376"/>
      <c r="F463" s="376"/>
      <c r="G463" s="376"/>
      <c r="H463" s="376"/>
      <c r="I463" s="360"/>
      <c r="J463" s="360"/>
      <c r="K463" s="360"/>
      <c r="L463" s="360"/>
      <c r="M463" s="360"/>
      <c r="N463" s="360"/>
      <c r="O463" s="360"/>
      <c r="P463" s="360"/>
      <c r="Q463" s="377"/>
      <c r="R463" s="377"/>
      <c r="S463" s="377"/>
      <c r="T463" s="377"/>
      <c r="U463" s="377"/>
      <c r="V463" s="377"/>
      <c r="W463" s="377"/>
      <c r="X463" s="377"/>
      <c r="Y463" s="377"/>
      <c r="Z463" s="377"/>
      <c r="AA463" s="360"/>
      <c r="AB463" s="360"/>
      <c r="AC463" s="360"/>
      <c r="AD463" s="360"/>
      <c r="AE463" s="377"/>
      <c r="AF463" s="377"/>
      <c r="AG463" s="377"/>
      <c r="AH463" s="377"/>
      <c r="AI463" s="360"/>
      <c r="AJ463" s="360"/>
      <c r="AK463" s="360"/>
      <c r="AL463" s="360"/>
      <c r="AM463" s="360"/>
      <c r="AN463" s="360"/>
      <c r="AO463" s="361"/>
      <c r="AP463" s="361"/>
      <c r="AQ463" s="361"/>
      <c r="AR463" s="362"/>
      <c r="AS463" s="362"/>
      <c r="AT463" s="362"/>
      <c r="AU463" s="363"/>
      <c r="AV463" s="363"/>
      <c r="AW463" s="363"/>
      <c r="AX463" s="364"/>
      <c r="AY463" s="364"/>
      <c r="AZ463" s="45"/>
      <c r="BA463" s="46"/>
      <c r="BB463" s="45"/>
      <c r="BC463" s="46"/>
      <c r="BD463" s="45"/>
      <c r="BE463" s="46"/>
      <c r="BF463" s="45"/>
      <c r="BG463" s="46"/>
      <c r="BH463" s="45"/>
      <c r="BI463" s="43"/>
      <c r="BJ463" s="44"/>
      <c r="BK463" s="43"/>
      <c r="BL463" s="44"/>
      <c r="BM463" s="43"/>
      <c r="BN463" s="44"/>
      <c r="BO463" s="43"/>
      <c r="BP463" s="44"/>
      <c r="BQ463" s="43"/>
      <c r="BR463" s="359"/>
      <c r="BS463" s="359"/>
      <c r="BT463" s="359"/>
      <c r="BU463" s="359"/>
      <c r="BV463" s="359"/>
      <c r="BW463" s="359"/>
      <c r="BX463" s="359"/>
      <c r="BY463" s="359"/>
      <c r="BZ463" s="359"/>
      <c r="CA463" s="359"/>
      <c r="CB463" s="359"/>
      <c r="CC463" s="359"/>
      <c r="CD463" s="359"/>
      <c r="CE463" s="359"/>
    </row>
    <row r="464" spans="1:83" ht="35.1" customHeight="1" x14ac:dyDescent="0.25">
      <c r="A464" s="27">
        <f t="shared" si="20"/>
        <v>453</v>
      </c>
      <c r="B464" s="375"/>
      <c r="C464" s="375"/>
      <c r="D464" s="376"/>
      <c r="E464" s="376"/>
      <c r="F464" s="376"/>
      <c r="G464" s="376"/>
      <c r="H464" s="376"/>
      <c r="I464" s="360"/>
      <c r="J464" s="360"/>
      <c r="K464" s="360"/>
      <c r="L464" s="360"/>
      <c r="M464" s="360"/>
      <c r="N464" s="360"/>
      <c r="O464" s="360"/>
      <c r="P464" s="360"/>
      <c r="Q464" s="377"/>
      <c r="R464" s="377"/>
      <c r="S464" s="377"/>
      <c r="T464" s="377"/>
      <c r="U464" s="377"/>
      <c r="V464" s="377"/>
      <c r="W464" s="377"/>
      <c r="X464" s="377"/>
      <c r="Y464" s="377"/>
      <c r="Z464" s="377"/>
      <c r="AA464" s="360"/>
      <c r="AB464" s="360"/>
      <c r="AC464" s="360"/>
      <c r="AD464" s="360"/>
      <c r="AE464" s="377"/>
      <c r="AF464" s="377"/>
      <c r="AG464" s="377"/>
      <c r="AH464" s="377"/>
      <c r="AI464" s="360"/>
      <c r="AJ464" s="360"/>
      <c r="AK464" s="360"/>
      <c r="AL464" s="360"/>
      <c r="AM464" s="360"/>
      <c r="AN464" s="360"/>
      <c r="AO464" s="361"/>
      <c r="AP464" s="361"/>
      <c r="AQ464" s="361"/>
      <c r="AR464" s="362"/>
      <c r="AS464" s="362"/>
      <c r="AT464" s="362"/>
      <c r="AU464" s="363"/>
      <c r="AV464" s="363"/>
      <c r="AW464" s="363"/>
      <c r="AX464" s="364"/>
      <c r="AY464" s="364"/>
      <c r="AZ464" s="45"/>
      <c r="BA464" s="46"/>
      <c r="BB464" s="45"/>
      <c r="BC464" s="46"/>
      <c r="BD464" s="45"/>
      <c r="BE464" s="46"/>
      <c r="BF464" s="45"/>
      <c r="BG464" s="46"/>
      <c r="BH464" s="45"/>
      <c r="BI464" s="43"/>
      <c r="BJ464" s="44"/>
      <c r="BK464" s="43"/>
      <c r="BL464" s="44"/>
      <c r="BM464" s="43"/>
      <c r="BN464" s="44"/>
      <c r="BO464" s="43"/>
      <c r="BP464" s="44"/>
      <c r="BQ464" s="43"/>
      <c r="BR464" s="359"/>
      <c r="BS464" s="359"/>
      <c r="BT464" s="359"/>
      <c r="BU464" s="359"/>
      <c r="BV464" s="359"/>
      <c r="BW464" s="359"/>
      <c r="BX464" s="359"/>
      <c r="BY464" s="359"/>
      <c r="BZ464" s="359"/>
      <c r="CA464" s="359"/>
      <c r="CB464" s="359"/>
      <c r="CC464" s="359"/>
      <c r="CD464" s="359"/>
      <c r="CE464" s="359"/>
    </row>
    <row r="465" spans="1:83" ht="35.1" customHeight="1" x14ac:dyDescent="0.25">
      <c r="A465" s="27">
        <f t="shared" si="20"/>
        <v>454</v>
      </c>
      <c r="B465" s="375"/>
      <c r="C465" s="375"/>
      <c r="D465" s="376"/>
      <c r="E465" s="376"/>
      <c r="F465" s="376"/>
      <c r="G465" s="376"/>
      <c r="H465" s="376"/>
      <c r="I465" s="360"/>
      <c r="J465" s="360"/>
      <c r="K465" s="360"/>
      <c r="L465" s="360"/>
      <c r="M465" s="360"/>
      <c r="N465" s="360"/>
      <c r="O465" s="360"/>
      <c r="P465" s="360"/>
      <c r="Q465" s="377"/>
      <c r="R465" s="377"/>
      <c r="S465" s="377"/>
      <c r="T465" s="377"/>
      <c r="U465" s="377"/>
      <c r="V465" s="377"/>
      <c r="W465" s="377"/>
      <c r="X465" s="377"/>
      <c r="Y465" s="377"/>
      <c r="Z465" s="377"/>
      <c r="AA465" s="360"/>
      <c r="AB465" s="360"/>
      <c r="AC465" s="360"/>
      <c r="AD465" s="360"/>
      <c r="AE465" s="377"/>
      <c r="AF465" s="377"/>
      <c r="AG465" s="377"/>
      <c r="AH465" s="377"/>
      <c r="AI465" s="360"/>
      <c r="AJ465" s="360"/>
      <c r="AK465" s="360"/>
      <c r="AL465" s="360"/>
      <c r="AM465" s="360"/>
      <c r="AN465" s="360"/>
      <c r="AO465" s="361"/>
      <c r="AP465" s="361"/>
      <c r="AQ465" s="361"/>
      <c r="AR465" s="362"/>
      <c r="AS465" s="362"/>
      <c r="AT465" s="362"/>
      <c r="AU465" s="363"/>
      <c r="AV465" s="363"/>
      <c r="AW465" s="363"/>
      <c r="AX465" s="364"/>
      <c r="AY465" s="364"/>
      <c r="AZ465" s="45"/>
      <c r="BA465" s="46"/>
      <c r="BB465" s="45"/>
      <c r="BC465" s="46"/>
      <c r="BD465" s="45"/>
      <c r="BE465" s="46"/>
      <c r="BF465" s="45"/>
      <c r="BG465" s="46"/>
      <c r="BH465" s="45"/>
      <c r="BI465" s="43"/>
      <c r="BJ465" s="44"/>
      <c r="BK465" s="43"/>
      <c r="BL465" s="44"/>
      <c r="BM465" s="43"/>
      <c r="BN465" s="44"/>
      <c r="BO465" s="43"/>
      <c r="BP465" s="44"/>
      <c r="BQ465" s="43"/>
      <c r="BR465" s="359"/>
      <c r="BS465" s="359"/>
      <c r="BT465" s="359"/>
      <c r="BU465" s="359"/>
      <c r="BV465" s="359"/>
      <c r="BW465" s="359"/>
      <c r="BX465" s="359"/>
      <c r="BY465" s="359"/>
      <c r="BZ465" s="359"/>
      <c r="CA465" s="359"/>
      <c r="CB465" s="359"/>
      <c r="CC465" s="359"/>
      <c r="CD465" s="359"/>
      <c r="CE465" s="359"/>
    </row>
    <row r="466" spans="1:83" ht="35.1" customHeight="1" x14ac:dyDescent="0.25">
      <c r="A466" s="27">
        <f t="shared" si="20"/>
        <v>455</v>
      </c>
      <c r="B466" s="375"/>
      <c r="C466" s="375"/>
      <c r="D466" s="376"/>
      <c r="E466" s="376"/>
      <c r="F466" s="376"/>
      <c r="G466" s="376"/>
      <c r="H466" s="376"/>
      <c r="I466" s="360"/>
      <c r="J466" s="360"/>
      <c r="K466" s="360"/>
      <c r="L466" s="360"/>
      <c r="M466" s="360"/>
      <c r="N466" s="360"/>
      <c r="O466" s="360"/>
      <c r="P466" s="360"/>
      <c r="Q466" s="377"/>
      <c r="R466" s="377"/>
      <c r="S466" s="377"/>
      <c r="T466" s="377"/>
      <c r="U466" s="377"/>
      <c r="V466" s="377"/>
      <c r="W466" s="377"/>
      <c r="X466" s="377"/>
      <c r="Y466" s="377"/>
      <c r="Z466" s="377"/>
      <c r="AA466" s="360"/>
      <c r="AB466" s="360"/>
      <c r="AC466" s="360"/>
      <c r="AD466" s="360"/>
      <c r="AE466" s="377"/>
      <c r="AF466" s="377"/>
      <c r="AG466" s="377"/>
      <c r="AH466" s="377"/>
      <c r="AI466" s="360"/>
      <c r="AJ466" s="360"/>
      <c r="AK466" s="360"/>
      <c r="AL466" s="360"/>
      <c r="AM466" s="360"/>
      <c r="AN466" s="360"/>
      <c r="AO466" s="361"/>
      <c r="AP466" s="361"/>
      <c r="AQ466" s="361"/>
      <c r="AR466" s="362"/>
      <c r="AS466" s="362"/>
      <c r="AT466" s="362"/>
      <c r="AU466" s="363"/>
      <c r="AV466" s="363"/>
      <c r="AW466" s="363"/>
      <c r="AX466" s="364"/>
      <c r="AY466" s="364"/>
      <c r="AZ466" s="45"/>
      <c r="BA466" s="46"/>
      <c r="BB466" s="45"/>
      <c r="BC466" s="46"/>
      <c r="BD466" s="45"/>
      <c r="BE466" s="46"/>
      <c r="BF466" s="45"/>
      <c r="BG466" s="46"/>
      <c r="BH466" s="45"/>
      <c r="BI466" s="43"/>
      <c r="BJ466" s="44"/>
      <c r="BK466" s="43"/>
      <c r="BL466" s="44"/>
      <c r="BM466" s="43"/>
      <c r="BN466" s="44"/>
      <c r="BO466" s="43"/>
      <c r="BP466" s="44"/>
      <c r="BQ466" s="43"/>
      <c r="BR466" s="359"/>
      <c r="BS466" s="359"/>
      <c r="BT466" s="359"/>
      <c r="BU466" s="359"/>
      <c r="BV466" s="359"/>
      <c r="BW466" s="359"/>
      <c r="BX466" s="359"/>
      <c r="BY466" s="359"/>
      <c r="BZ466" s="359"/>
      <c r="CA466" s="359"/>
      <c r="CB466" s="359"/>
      <c r="CC466" s="359"/>
      <c r="CD466" s="359"/>
      <c r="CE466" s="359"/>
    </row>
    <row r="467" spans="1:83" ht="35.1" customHeight="1" x14ac:dyDescent="0.25">
      <c r="A467" s="27">
        <f t="shared" si="20"/>
        <v>456</v>
      </c>
      <c r="B467" s="375"/>
      <c r="C467" s="375"/>
      <c r="D467" s="376"/>
      <c r="E467" s="376"/>
      <c r="F467" s="376"/>
      <c r="G467" s="376"/>
      <c r="H467" s="376"/>
      <c r="I467" s="360"/>
      <c r="J467" s="360"/>
      <c r="K467" s="360"/>
      <c r="L467" s="360"/>
      <c r="M467" s="360"/>
      <c r="N467" s="360"/>
      <c r="O467" s="360"/>
      <c r="P467" s="360"/>
      <c r="Q467" s="377"/>
      <c r="R467" s="377"/>
      <c r="S467" s="377"/>
      <c r="T467" s="377"/>
      <c r="U467" s="377"/>
      <c r="V467" s="377"/>
      <c r="W467" s="377"/>
      <c r="X467" s="377"/>
      <c r="Y467" s="377"/>
      <c r="Z467" s="377"/>
      <c r="AA467" s="360"/>
      <c r="AB467" s="360"/>
      <c r="AC467" s="360"/>
      <c r="AD467" s="360"/>
      <c r="AE467" s="377"/>
      <c r="AF467" s="377"/>
      <c r="AG467" s="377"/>
      <c r="AH467" s="377"/>
      <c r="AI467" s="360"/>
      <c r="AJ467" s="360"/>
      <c r="AK467" s="360"/>
      <c r="AL467" s="360"/>
      <c r="AM467" s="360"/>
      <c r="AN467" s="360"/>
      <c r="AO467" s="361"/>
      <c r="AP467" s="361"/>
      <c r="AQ467" s="361"/>
      <c r="AR467" s="362"/>
      <c r="AS467" s="362"/>
      <c r="AT467" s="362"/>
      <c r="AU467" s="363"/>
      <c r="AV467" s="363"/>
      <c r="AW467" s="363"/>
      <c r="AX467" s="364"/>
      <c r="AY467" s="364"/>
      <c r="AZ467" s="45"/>
      <c r="BA467" s="46"/>
      <c r="BB467" s="45"/>
      <c r="BC467" s="46"/>
      <c r="BD467" s="45"/>
      <c r="BE467" s="46"/>
      <c r="BF467" s="45"/>
      <c r="BG467" s="46"/>
      <c r="BH467" s="45"/>
      <c r="BI467" s="43"/>
      <c r="BJ467" s="44"/>
      <c r="BK467" s="43"/>
      <c r="BL467" s="44"/>
      <c r="BM467" s="43"/>
      <c r="BN467" s="44"/>
      <c r="BO467" s="43"/>
      <c r="BP467" s="44"/>
      <c r="BQ467" s="43"/>
      <c r="BR467" s="359"/>
      <c r="BS467" s="359"/>
      <c r="BT467" s="359"/>
      <c r="BU467" s="359"/>
      <c r="BV467" s="359"/>
      <c r="BW467" s="359"/>
      <c r="BX467" s="359"/>
      <c r="BY467" s="359"/>
      <c r="BZ467" s="359"/>
      <c r="CA467" s="359"/>
      <c r="CB467" s="359"/>
      <c r="CC467" s="359"/>
      <c r="CD467" s="359"/>
      <c r="CE467" s="359"/>
    </row>
    <row r="468" spans="1:83" ht="35.1" customHeight="1" x14ac:dyDescent="0.25">
      <c r="A468" s="27">
        <f t="shared" si="20"/>
        <v>457</v>
      </c>
      <c r="B468" s="375"/>
      <c r="C468" s="375"/>
      <c r="D468" s="376"/>
      <c r="E468" s="376"/>
      <c r="F468" s="376"/>
      <c r="G468" s="376"/>
      <c r="H468" s="376"/>
      <c r="I468" s="360"/>
      <c r="J468" s="360"/>
      <c r="K468" s="360"/>
      <c r="L468" s="360"/>
      <c r="M468" s="360"/>
      <c r="N468" s="360"/>
      <c r="O468" s="360"/>
      <c r="P468" s="360"/>
      <c r="Q468" s="377"/>
      <c r="R468" s="377"/>
      <c r="S468" s="377"/>
      <c r="T468" s="377"/>
      <c r="U468" s="377"/>
      <c r="V468" s="377"/>
      <c r="W468" s="377"/>
      <c r="X468" s="377"/>
      <c r="Y468" s="377"/>
      <c r="Z468" s="377"/>
      <c r="AA468" s="360"/>
      <c r="AB468" s="360"/>
      <c r="AC468" s="360"/>
      <c r="AD468" s="360"/>
      <c r="AE468" s="377"/>
      <c r="AF468" s="377"/>
      <c r="AG468" s="377"/>
      <c r="AH468" s="377"/>
      <c r="AI468" s="360"/>
      <c r="AJ468" s="360"/>
      <c r="AK468" s="360"/>
      <c r="AL468" s="360"/>
      <c r="AM468" s="360"/>
      <c r="AN468" s="360"/>
      <c r="AO468" s="361"/>
      <c r="AP468" s="361"/>
      <c r="AQ468" s="361"/>
      <c r="AR468" s="362"/>
      <c r="AS468" s="362"/>
      <c r="AT468" s="362"/>
      <c r="AU468" s="363"/>
      <c r="AV468" s="363"/>
      <c r="AW468" s="363"/>
      <c r="AX468" s="364"/>
      <c r="AY468" s="364"/>
      <c r="AZ468" s="45"/>
      <c r="BA468" s="46"/>
      <c r="BB468" s="45"/>
      <c r="BC468" s="46"/>
      <c r="BD468" s="45"/>
      <c r="BE468" s="46"/>
      <c r="BF468" s="45"/>
      <c r="BG468" s="46"/>
      <c r="BH468" s="45"/>
      <c r="BI468" s="43"/>
      <c r="BJ468" s="44"/>
      <c r="BK468" s="43"/>
      <c r="BL468" s="44"/>
      <c r="BM468" s="43"/>
      <c r="BN468" s="44"/>
      <c r="BO468" s="43"/>
      <c r="BP468" s="44"/>
      <c r="BQ468" s="43"/>
      <c r="BR468" s="359"/>
      <c r="BS468" s="359"/>
      <c r="BT468" s="359"/>
      <c r="BU468" s="359"/>
      <c r="BV468" s="359"/>
      <c r="BW468" s="359"/>
      <c r="BX468" s="359"/>
      <c r="BY468" s="359"/>
      <c r="BZ468" s="359"/>
      <c r="CA468" s="359"/>
      <c r="CB468" s="359"/>
      <c r="CC468" s="359"/>
      <c r="CD468" s="359"/>
      <c r="CE468" s="359"/>
    </row>
    <row r="469" spans="1:83" ht="35.1" customHeight="1" x14ac:dyDescent="0.25">
      <c r="A469" s="27">
        <f t="shared" si="20"/>
        <v>458</v>
      </c>
      <c r="B469" s="375"/>
      <c r="C469" s="375"/>
      <c r="D469" s="376"/>
      <c r="E469" s="376"/>
      <c r="F469" s="376"/>
      <c r="G469" s="376"/>
      <c r="H469" s="376"/>
      <c r="I469" s="360"/>
      <c r="J469" s="360"/>
      <c r="K469" s="360"/>
      <c r="L469" s="360"/>
      <c r="M469" s="360"/>
      <c r="N469" s="360"/>
      <c r="O469" s="360"/>
      <c r="P469" s="360"/>
      <c r="Q469" s="377"/>
      <c r="R469" s="377"/>
      <c r="S469" s="377"/>
      <c r="T469" s="377"/>
      <c r="U469" s="377"/>
      <c r="V469" s="377"/>
      <c r="W469" s="377"/>
      <c r="X469" s="377"/>
      <c r="Y469" s="377"/>
      <c r="Z469" s="377"/>
      <c r="AA469" s="360"/>
      <c r="AB469" s="360"/>
      <c r="AC469" s="360"/>
      <c r="AD469" s="360"/>
      <c r="AE469" s="377"/>
      <c r="AF469" s="377"/>
      <c r="AG469" s="377"/>
      <c r="AH469" s="377"/>
      <c r="AI469" s="360"/>
      <c r="AJ469" s="360"/>
      <c r="AK469" s="360"/>
      <c r="AL469" s="360"/>
      <c r="AM469" s="360"/>
      <c r="AN469" s="360"/>
      <c r="AO469" s="361"/>
      <c r="AP469" s="361"/>
      <c r="AQ469" s="361"/>
      <c r="AR469" s="362"/>
      <c r="AS469" s="362"/>
      <c r="AT469" s="362"/>
      <c r="AU469" s="363"/>
      <c r="AV469" s="363"/>
      <c r="AW469" s="363"/>
      <c r="AX469" s="364"/>
      <c r="AY469" s="364"/>
      <c r="AZ469" s="45"/>
      <c r="BA469" s="46"/>
      <c r="BB469" s="45"/>
      <c r="BC469" s="46"/>
      <c r="BD469" s="45"/>
      <c r="BE469" s="46"/>
      <c r="BF469" s="45"/>
      <c r="BG469" s="46"/>
      <c r="BH469" s="45"/>
      <c r="BI469" s="43"/>
      <c r="BJ469" s="44"/>
      <c r="BK469" s="43"/>
      <c r="BL469" s="44"/>
      <c r="BM469" s="43"/>
      <c r="BN469" s="44"/>
      <c r="BO469" s="43"/>
      <c r="BP469" s="44"/>
      <c r="BQ469" s="43"/>
      <c r="BR469" s="359"/>
      <c r="BS469" s="359"/>
      <c r="BT469" s="359"/>
      <c r="BU469" s="359"/>
      <c r="BV469" s="359"/>
      <c r="BW469" s="359"/>
      <c r="BX469" s="359"/>
      <c r="BY469" s="359"/>
      <c r="BZ469" s="359"/>
      <c r="CA469" s="359"/>
      <c r="CB469" s="359"/>
      <c r="CC469" s="359"/>
      <c r="CD469" s="359"/>
      <c r="CE469" s="359"/>
    </row>
    <row r="470" spans="1:83" ht="35.1" customHeight="1" x14ac:dyDescent="0.25">
      <c r="A470" s="27">
        <f t="shared" si="20"/>
        <v>459</v>
      </c>
      <c r="B470" s="375"/>
      <c r="C470" s="375"/>
      <c r="D470" s="376"/>
      <c r="E470" s="376"/>
      <c r="F470" s="376"/>
      <c r="G470" s="376"/>
      <c r="H470" s="376"/>
      <c r="I470" s="360"/>
      <c r="J470" s="360"/>
      <c r="K470" s="360"/>
      <c r="L470" s="360"/>
      <c r="M470" s="360"/>
      <c r="N470" s="360"/>
      <c r="O470" s="360"/>
      <c r="P470" s="360"/>
      <c r="Q470" s="377"/>
      <c r="R470" s="377"/>
      <c r="S470" s="377"/>
      <c r="T470" s="377"/>
      <c r="U470" s="377"/>
      <c r="V470" s="377"/>
      <c r="W470" s="377"/>
      <c r="X470" s="377"/>
      <c r="Y470" s="377"/>
      <c r="Z470" s="377"/>
      <c r="AA470" s="360"/>
      <c r="AB470" s="360"/>
      <c r="AC470" s="360"/>
      <c r="AD470" s="360"/>
      <c r="AE470" s="377"/>
      <c r="AF470" s="377"/>
      <c r="AG470" s="377"/>
      <c r="AH470" s="377"/>
      <c r="AI470" s="360"/>
      <c r="AJ470" s="360"/>
      <c r="AK470" s="360"/>
      <c r="AL470" s="360"/>
      <c r="AM470" s="360"/>
      <c r="AN470" s="360"/>
      <c r="AO470" s="361"/>
      <c r="AP470" s="361"/>
      <c r="AQ470" s="361"/>
      <c r="AR470" s="362"/>
      <c r="AS470" s="362"/>
      <c r="AT470" s="362"/>
      <c r="AU470" s="363"/>
      <c r="AV470" s="363"/>
      <c r="AW470" s="363"/>
      <c r="AX470" s="364"/>
      <c r="AY470" s="364"/>
      <c r="AZ470" s="45"/>
      <c r="BA470" s="46"/>
      <c r="BB470" s="45"/>
      <c r="BC470" s="46"/>
      <c r="BD470" s="45"/>
      <c r="BE470" s="46"/>
      <c r="BF470" s="45"/>
      <c r="BG470" s="46"/>
      <c r="BH470" s="45"/>
      <c r="BI470" s="43"/>
      <c r="BJ470" s="44"/>
      <c r="BK470" s="43"/>
      <c r="BL470" s="44"/>
      <c r="BM470" s="43"/>
      <c r="BN470" s="44"/>
      <c r="BO470" s="43"/>
      <c r="BP470" s="44"/>
      <c r="BQ470" s="43"/>
      <c r="BR470" s="359"/>
      <c r="BS470" s="359"/>
      <c r="BT470" s="359"/>
      <c r="BU470" s="359"/>
      <c r="BV470" s="359"/>
      <c r="BW470" s="359"/>
      <c r="BX470" s="359"/>
      <c r="BY470" s="359"/>
      <c r="BZ470" s="359"/>
      <c r="CA470" s="359"/>
      <c r="CB470" s="359"/>
      <c r="CC470" s="359"/>
      <c r="CD470" s="359"/>
      <c r="CE470" s="359"/>
    </row>
    <row r="471" spans="1:83" ht="35.1" customHeight="1" x14ac:dyDescent="0.25">
      <c r="A471" s="27">
        <f t="shared" si="20"/>
        <v>460</v>
      </c>
      <c r="B471" s="375"/>
      <c r="C471" s="375"/>
      <c r="D471" s="376"/>
      <c r="E471" s="376"/>
      <c r="F471" s="376"/>
      <c r="G471" s="376"/>
      <c r="H471" s="376"/>
      <c r="I471" s="360"/>
      <c r="J471" s="360"/>
      <c r="K471" s="360"/>
      <c r="L471" s="360"/>
      <c r="M471" s="360"/>
      <c r="N471" s="360"/>
      <c r="O471" s="360"/>
      <c r="P471" s="360"/>
      <c r="Q471" s="377"/>
      <c r="R471" s="377"/>
      <c r="S471" s="377"/>
      <c r="T471" s="377"/>
      <c r="U471" s="377"/>
      <c r="V471" s="377"/>
      <c r="W471" s="377"/>
      <c r="X471" s="377"/>
      <c r="Y471" s="377"/>
      <c r="Z471" s="377"/>
      <c r="AA471" s="360"/>
      <c r="AB471" s="360"/>
      <c r="AC471" s="360"/>
      <c r="AD471" s="360"/>
      <c r="AE471" s="377"/>
      <c r="AF471" s="377"/>
      <c r="AG471" s="377"/>
      <c r="AH471" s="377"/>
      <c r="AI471" s="360"/>
      <c r="AJ471" s="360"/>
      <c r="AK471" s="360"/>
      <c r="AL471" s="360"/>
      <c r="AM471" s="360"/>
      <c r="AN471" s="360"/>
      <c r="AO471" s="361"/>
      <c r="AP471" s="361"/>
      <c r="AQ471" s="361"/>
      <c r="AR471" s="362"/>
      <c r="AS471" s="362"/>
      <c r="AT471" s="362"/>
      <c r="AU471" s="363"/>
      <c r="AV471" s="363"/>
      <c r="AW471" s="363"/>
      <c r="AX471" s="364"/>
      <c r="AY471" s="364"/>
      <c r="AZ471" s="45"/>
      <c r="BA471" s="46"/>
      <c r="BB471" s="45"/>
      <c r="BC471" s="46"/>
      <c r="BD471" s="45"/>
      <c r="BE471" s="46"/>
      <c r="BF471" s="45"/>
      <c r="BG471" s="46"/>
      <c r="BH471" s="45"/>
      <c r="BI471" s="43"/>
      <c r="BJ471" s="44"/>
      <c r="BK471" s="43"/>
      <c r="BL471" s="44"/>
      <c r="BM471" s="43"/>
      <c r="BN471" s="44"/>
      <c r="BO471" s="43"/>
      <c r="BP471" s="44"/>
      <c r="BQ471" s="43"/>
      <c r="BR471" s="359"/>
      <c r="BS471" s="359"/>
      <c r="BT471" s="359"/>
      <c r="BU471" s="359"/>
      <c r="BV471" s="359"/>
      <c r="BW471" s="359"/>
      <c r="BX471" s="359"/>
      <c r="BY471" s="359"/>
      <c r="BZ471" s="359"/>
      <c r="CA471" s="359"/>
      <c r="CB471" s="359"/>
      <c r="CC471" s="359"/>
      <c r="CD471" s="359"/>
      <c r="CE471" s="359"/>
    </row>
    <row r="472" spans="1:83" ht="35.1" customHeight="1" x14ac:dyDescent="0.25">
      <c r="A472" s="27">
        <f>ROW(A461)</f>
        <v>461</v>
      </c>
      <c r="B472" s="375"/>
      <c r="C472" s="375"/>
      <c r="D472" s="376"/>
      <c r="E472" s="376"/>
      <c r="F472" s="376"/>
      <c r="G472" s="376"/>
      <c r="H472" s="376"/>
      <c r="I472" s="360"/>
      <c r="J472" s="360"/>
      <c r="K472" s="360"/>
      <c r="L472" s="360"/>
      <c r="M472" s="360"/>
      <c r="N472" s="360"/>
      <c r="O472" s="360"/>
      <c r="P472" s="360"/>
      <c r="Q472" s="377"/>
      <c r="R472" s="377"/>
      <c r="S472" s="377"/>
      <c r="T472" s="377"/>
      <c r="U472" s="377"/>
      <c r="V472" s="377"/>
      <c r="W472" s="377"/>
      <c r="X472" s="377"/>
      <c r="Y472" s="377"/>
      <c r="Z472" s="377"/>
      <c r="AA472" s="360"/>
      <c r="AB472" s="360"/>
      <c r="AC472" s="360"/>
      <c r="AD472" s="360"/>
      <c r="AE472" s="377"/>
      <c r="AF472" s="377"/>
      <c r="AG472" s="377"/>
      <c r="AH472" s="377"/>
      <c r="AI472" s="360"/>
      <c r="AJ472" s="360"/>
      <c r="AK472" s="360"/>
      <c r="AL472" s="360"/>
      <c r="AM472" s="360"/>
      <c r="AN472" s="360"/>
      <c r="AO472" s="361"/>
      <c r="AP472" s="361"/>
      <c r="AQ472" s="361"/>
      <c r="AR472" s="362"/>
      <c r="AS472" s="362"/>
      <c r="AT472" s="362"/>
      <c r="AU472" s="363"/>
      <c r="AV472" s="363"/>
      <c r="AW472" s="363"/>
      <c r="AX472" s="364"/>
      <c r="AY472" s="364"/>
      <c r="AZ472" s="45"/>
      <c r="BA472" s="46"/>
      <c r="BB472" s="45"/>
      <c r="BC472" s="46"/>
      <c r="BD472" s="45"/>
      <c r="BE472" s="46"/>
      <c r="BF472" s="45"/>
      <c r="BG472" s="46"/>
      <c r="BH472" s="45"/>
      <c r="BI472" s="43"/>
      <c r="BJ472" s="44"/>
      <c r="BK472" s="43"/>
      <c r="BL472" s="44"/>
      <c r="BM472" s="43"/>
      <c r="BN472" s="44"/>
      <c r="BO472" s="43"/>
      <c r="BP472" s="44"/>
      <c r="BQ472" s="43"/>
      <c r="BR472" s="359"/>
      <c r="BS472" s="359"/>
      <c r="BT472" s="359"/>
      <c r="BU472" s="359"/>
      <c r="BV472" s="359"/>
      <c r="BW472" s="359"/>
      <c r="BX472" s="359"/>
      <c r="BY472" s="359"/>
      <c r="BZ472" s="359"/>
      <c r="CA472" s="359"/>
      <c r="CB472" s="359"/>
      <c r="CC472" s="359"/>
      <c r="CD472" s="359"/>
      <c r="CE472" s="359"/>
    </row>
    <row r="473" spans="1:83" ht="35.1" customHeight="1" x14ac:dyDescent="0.25">
      <c r="A473" s="27">
        <f t="shared" si="20"/>
        <v>462</v>
      </c>
      <c r="B473" s="375"/>
      <c r="C473" s="375"/>
      <c r="D473" s="376"/>
      <c r="E473" s="376"/>
      <c r="F473" s="376"/>
      <c r="G473" s="376"/>
      <c r="H473" s="376"/>
      <c r="I473" s="360"/>
      <c r="J473" s="360"/>
      <c r="K473" s="360"/>
      <c r="L473" s="360"/>
      <c r="M473" s="360"/>
      <c r="N473" s="360"/>
      <c r="O473" s="360"/>
      <c r="P473" s="360"/>
      <c r="Q473" s="377"/>
      <c r="R473" s="377"/>
      <c r="S473" s="377"/>
      <c r="T473" s="377"/>
      <c r="U473" s="377"/>
      <c r="V473" s="377"/>
      <c r="W473" s="377"/>
      <c r="X473" s="377"/>
      <c r="Y473" s="377"/>
      <c r="Z473" s="377"/>
      <c r="AA473" s="360"/>
      <c r="AB473" s="360"/>
      <c r="AC473" s="360"/>
      <c r="AD473" s="360"/>
      <c r="AE473" s="377"/>
      <c r="AF473" s="377"/>
      <c r="AG473" s="377"/>
      <c r="AH473" s="377"/>
      <c r="AI473" s="360"/>
      <c r="AJ473" s="360"/>
      <c r="AK473" s="360"/>
      <c r="AL473" s="360"/>
      <c r="AM473" s="360"/>
      <c r="AN473" s="360"/>
      <c r="AO473" s="361"/>
      <c r="AP473" s="361"/>
      <c r="AQ473" s="361"/>
      <c r="AR473" s="362"/>
      <c r="AS473" s="362"/>
      <c r="AT473" s="362"/>
      <c r="AU473" s="363"/>
      <c r="AV473" s="363"/>
      <c r="AW473" s="363"/>
      <c r="AX473" s="364"/>
      <c r="AY473" s="364"/>
      <c r="AZ473" s="45"/>
      <c r="BA473" s="46"/>
      <c r="BB473" s="45"/>
      <c r="BC473" s="46"/>
      <c r="BD473" s="45"/>
      <c r="BE473" s="46"/>
      <c r="BF473" s="45"/>
      <c r="BG473" s="46"/>
      <c r="BH473" s="45"/>
      <c r="BI473" s="43"/>
      <c r="BJ473" s="44"/>
      <c r="BK473" s="43"/>
      <c r="BL473" s="44"/>
      <c r="BM473" s="43"/>
      <c r="BN473" s="44"/>
      <c r="BO473" s="43"/>
      <c r="BP473" s="44"/>
      <c r="BQ473" s="43"/>
      <c r="BR473" s="359"/>
      <c r="BS473" s="359"/>
      <c r="BT473" s="359"/>
      <c r="BU473" s="359"/>
      <c r="BV473" s="359"/>
      <c r="BW473" s="359"/>
      <c r="BX473" s="359"/>
      <c r="BY473" s="359"/>
      <c r="BZ473" s="359"/>
      <c r="CA473" s="359"/>
      <c r="CB473" s="359"/>
      <c r="CC473" s="359"/>
      <c r="CD473" s="359"/>
      <c r="CE473" s="359"/>
    </row>
    <row r="474" spans="1:83" ht="35.1" customHeight="1" x14ac:dyDescent="0.25">
      <c r="A474" s="27">
        <f t="shared" si="20"/>
        <v>463</v>
      </c>
      <c r="B474" s="375"/>
      <c r="C474" s="375"/>
      <c r="D474" s="376"/>
      <c r="E474" s="376"/>
      <c r="F474" s="376"/>
      <c r="G474" s="376"/>
      <c r="H474" s="376"/>
      <c r="I474" s="360"/>
      <c r="J474" s="360"/>
      <c r="K474" s="360"/>
      <c r="L474" s="360"/>
      <c r="M474" s="360"/>
      <c r="N474" s="360"/>
      <c r="O474" s="360"/>
      <c r="P474" s="360"/>
      <c r="Q474" s="377"/>
      <c r="R474" s="377"/>
      <c r="S474" s="377"/>
      <c r="T474" s="377"/>
      <c r="U474" s="377"/>
      <c r="V474" s="377"/>
      <c r="W474" s="377"/>
      <c r="X474" s="377"/>
      <c r="Y474" s="377"/>
      <c r="Z474" s="377"/>
      <c r="AA474" s="360"/>
      <c r="AB474" s="360"/>
      <c r="AC474" s="360"/>
      <c r="AD474" s="360"/>
      <c r="AE474" s="377"/>
      <c r="AF474" s="377"/>
      <c r="AG474" s="377"/>
      <c r="AH474" s="377"/>
      <c r="AI474" s="360"/>
      <c r="AJ474" s="360"/>
      <c r="AK474" s="360"/>
      <c r="AL474" s="360"/>
      <c r="AM474" s="360"/>
      <c r="AN474" s="360"/>
      <c r="AO474" s="361"/>
      <c r="AP474" s="361"/>
      <c r="AQ474" s="361"/>
      <c r="AR474" s="362"/>
      <c r="AS474" s="362"/>
      <c r="AT474" s="362"/>
      <c r="AU474" s="363"/>
      <c r="AV474" s="363"/>
      <c r="AW474" s="363"/>
      <c r="AX474" s="364"/>
      <c r="AY474" s="364"/>
      <c r="AZ474" s="45"/>
      <c r="BA474" s="46"/>
      <c r="BB474" s="45"/>
      <c r="BC474" s="46"/>
      <c r="BD474" s="45"/>
      <c r="BE474" s="46"/>
      <c r="BF474" s="45"/>
      <c r="BG474" s="46"/>
      <c r="BH474" s="45"/>
      <c r="BI474" s="43"/>
      <c r="BJ474" s="44"/>
      <c r="BK474" s="43"/>
      <c r="BL474" s="44"/>
      <c r="BM474" s="43"/>
      <c r="BN474" s="44"/>
      <c r="BO474" s="43"/>
      <c r="BP474" s="44"/>
      <c r="BQ474" s="43"/>
      <c r="BR474" s="359"/>
      <c r="BS474" s="359"/>
      <c r="BT474" s="359"/>
      <c r="BU474" s="359"/>
      <c r="BV474" s="359"/>
      <c r="BW474" s="359"/>
      <c r="BX474" s="359"/>
      <c r="BY474" s="359"/>
      <c r="BZ474" s="359"/>
      <c r="CA474" s="359"/>
      <c r="CB474" s="359"/>
      <c r="CC474" s="359"/>
      <c r="CD474" s="359"/>
      <c r="CE474" s="359"/>
    </row>
    <row r="475" spans="1:83" ht="35.1" customHeight="1" x14ac:dyDescent="0.25">
      <c r="A475" s="27">
        <f t="shared" si="20"/>
        <v>464</v>
      </c>
      <c r="B475" s="375"/>
      <c r="C475" s="375"/>
      <c r="D475" s="376"/>
      <c r="E475" s="376"/>
      <c r="F475" s="376"/>
      <c r="G475" s="376"/>
      <c r="H475" s="376"/>
      <c r="I475" s="360"/>
      <c r="J475" s="360"/>
      <c r="K475" s="360"/>
      <c r="L475" s="360"/>
      <c r="M475" s="360"/>
      <c r="N475" s="360"/>
      <c r="O475" s="360"/>
      <c r="P475" s="360"/>
      <c r="Q475" s="377"/>
      <c r="R475" s="377"/>
      <c r="S475" s="377"/>
      <c r="T475" s="377"/>
      <c r="U475" s="377"/>
      <c r="V475" s="377"/>
      <c r="W475" s="377"/>
      <c r="X475" s="377"/>
      <c r="Y475" s="377"/>
      <c r="Z475" s="377"/>
      <c r="AA475" s="360"/>
      <c r="AB475" s="360"/>
      <c r="AC475" s="360"/>
      <c r="AD475" s="360"/>
      <c r="AE475" s="377"/>
      <c r="AF475" s="377"/>
      <c r="AG475" s="377"/>
      <c r="AH475" s="377"/>
      <c r="AI475" s="360"/>
      <c r="AJ475" s="360"/>
      <c r="AK475" s="360"/>
      <c r="AL475" s="360"/>
      <c r="AM475" s="360"/>
      <c r="AN475" s="360"/>
      <c r="AO475" s="361"/>
      <c r="AP475" s="361"/>
      <c r="AQ475" s="361"/>
      <c r="AR475" s="362"/>
      <c r="AS475" s="362"/>
      <c r="AT475" s="362"/>
      <c r="AU475" s="363"/>
      <c r="AV475" s="363"/>
      <c r="AW475" s="363"/>
      <c r="AX475" s="364"/>
      <c r="AY475" s="364"/>
      <c r="AZ475" s="45"/>
      <c r="BA475" s="46"/>
      <c r="BB475" s="45"/>
      <c r="BC475" s="46"/>
      <c r="BD475" s="45"/>
      <c r="BE475" s="46"/>
      <c r="BF475" s="45"/>
      <c r="BG475" s="46"/>
      <c r="BH475" s="45"/>
      <c r="BI475" s="43"/>
      <c r="BJ475" s="44"/>
      <c r="BK475" s="43"/>
      <c r="BL475" s="44"/>
      <c r="BM475" s="43"/>
      <c r="BN475" s="44"/>
      <c r="BO475" s="43"/>
      <c r="BP475" s="44"/>
      <c r="BQ475" s="43"/>
      <c r="BR475" s="359"/>
      <c r="BS475" s="359"/>
      <c r="BT475" s="359"/>
      <c r="BU475" s="359"/>
      <c r="BV475" s="359"/>
      <c r="BW475" s="359"/>
      <c r="BX475" s="359"/>
      <c r="BY475" s="359"/>
      <c r="BZ475" s="359"/>
      <c r="CA475" s="359"/>
      <c r="CB475" s="359"/>
      <c r="CC475" s="359"/>
      <c r="CD475" s="359"/>
      <c r="CE475" s="359"/>
    </row>
    <row r="476" spans="1:83" ht="35.1" customHeight="1" x14ac:dyDescent="0.25">
      <c r="A476" s="27">
        <f t="shared" si="20"/>
        <v>465</v>
      </c>
      <c r="B476" s="375"/>
      <c r="C476" s="375"/>
      <c r="D476" s="376"/>
      <c r="E476" s="376"/>
      <c r="F476" s="376"/>
      <c r="G476" s="376"/>
      <c r="H476" s="376"/>
      <c r="I476" s="360"/>
      <c r="J476" s="360"/>
      <c r="K476" s="360"/>
      <c r="L476" s="360"/>
      <c r="M476" s="360"/>
      <c r="N476" s="360"/>
      <c r="O476" s="360"/>
      <c r="P476" s="360"/>
      <c r="Q476" s="377"/>
      <c r="R476" s="377"/>
      <c r="S476" s="377"/>
      <c r="T476" s="377"/>
      <c r="U476" s="377"/>
      <c r="V476" s="377"/>
      <c r="W476" s="377"/>
      <c r="X476" s="377"/>
      <c r="Y476" s="377"/>
      <c r="Z476" s="377"/>
      <c r="AA476" s="360"/>
      <c r="AB476" s="360"/>
      <c r="AC476" s="360"/>
      <c r="AD476" s="360"/>
      <c r="AE476" s="377"/>
      <c r="AF476" s="377"/>
      <c r="AG476" s="377"/>
      <c r="AH476" s="377"/>
      <c r="AI476" s="360"/>
      <c r="AJ476" s="360"/>
      <c r="AK476" s="360"/>
      <c r="AL476" s="360"/>
      <c r="AM476" s="360"/>
      <c r="AN476" s="360"/>
      <c r="AO476" s="361"/>
      <c r="AP476" s="361"/>
      <c r="AQ476" s="361"/>
      <c r="AR476" s="362"/>
      <c r="AS476" s="362"/>
      <c r="AT476" s="362"/>
      <c r="AU476" s="363"/>
      <c r="AV476" s="363"/>
      <c r="AW476" s="363"/>
      <c r="AX476" s="364"/>
      <c r="AY476" s="364"/>
      <c r="AZ476" s="45"/>
      <c r="BA476" s="46"/>
      <c r="BB476" s="45"/>
      <c r="BC476" s="46"/>
      <c r="BD476" s="45"/>
      <c r="BE476" s="46"/>
      <c r="BF476" s="45"/>
      <c r="BG476" s="46"/>
      <c r="BH476" s="45"/>
      <c r="BI476" s="43"/>
      <c r="BJ476" s="44"/>
      <c r="BK476" s="43"/>
      <c r="BL476" s="44"/>
      <c r="BM476" s="43"/>
      <c r="BN476" s="44"/>
      <c r="BO476" s="43"/>
      <c r="BP476" s="44"/>
      <c r="BQ476" s="43"/>
      <c r="BR476" s="359"/>
      <c r="BS476" s="359"/>
      <c r="BT476" s="359"/>
      <c r="BU476" s="359"/>
      <c r="BV476" s="359"/>
      <c r="BW476" s="359"/>
      <c r="BX476" s="359"/>
      <c r="BY476" s="359"/>
      <c r="BZ476" s="359"/>
      <c r="CA476" s="359"/>
      <c r="CB476" s="359"/>
      <c r="CC476" s="359"/>
      <c r="CD476" s="359"/>
      <c r="CE476" s="359"/>
    </row>
    <row r="477" spans="1:83" ht="35.1" customHeight="1" x14ac:dyDescent="0.25">
      <c r="A477" s="27">
        <f t="shared" ref="A477:A481" si="21">ROW(A466)</f>
        <v>466</v>
      </c>
      <c r="B477" s="375"/>
      <c r="C477" s="375"/>
      <c r="D477" s="376"/>
      <c r="E477" s="376"/>
      <c r="F477" s="376"/>
      <c r="G477" s="376"/>
      <c r="H477" s="376"/>
      <c r="I477" s="360"/>
      <c r="J477" s="360"/>
      <c r="K477" s="360"/>
      <c r="L477" s="360"/>
      <c r="M477" s="360"/>
      <c r="N477" s="360"/>
      <c r="O477" s="360"/>
      <c r="P477" s="360"/>
      <c r="Q477" s="377"/>
      <c r="R477" s="377"/>
      <c r="S477" s="377"/>
      <c r="T477" s="377"/>
      <c r="U477" s="377"/>
      <c r="V477" s="377"/>
      <c r="W477" s="377"/>
      <c r="X477" s="377"/>
      <c r="Y477" s="377"/>
      <c r="Z477" s="377"/>
      <c r="AA477" s="360"/>
      <c r="AB477" s="360"/>
      <c r="AC477" s="360"/>
      <c r="AD477" s="360"/>
      <c r="AE477" s="377"/>
      <c r="AF477" s="377"/>
      <c r="AG477" s="377"/>
      <c r="AH477" s="377"/>
      <c r="AI477" s="360"/>
      <c r="AJ477" s="360"/>
      <c r="AK477" s="360"/>
      <c r="AL477" s="360"/>
      <c r="AM477" s="360"/>
      <c r="AN477" s="360"/>
      <c r="AO477" s="361"/>
      <c r="AP477" s="361"/>
      <c r="AQ477" s="361"/>
      <c r="AR477" s="362"/>
      <c r="AS477" s="362"/>
      <c r="AT477" s="362"/>
      <c r="AU477" s="363"/>
      <c r="AV477" s="363"/>
      <c r="AW477" s="363"/>
      <c r="AX477" s="364"/>
      <c r="AY477" s="364"/>
      <c r="AZ477" s="45"/>
      <c r="BA477" s="46"/>
      <c r="BB477" s="45"/>
      <c r="BC477" s="46"/>
      <c r="BD477" s="45"/>
      <c r="BE477" s="46"/>
      <c r="BF477" s="45"/>
      <c r="BG477" s="46"/>
      <c r="BH477" s="45"/>
      <c r="BI477" s="43"/>
      <c r="BJ477" s="44"/>
      <c r="BK477" s="43"/>
      <c r="BL477" s="44"/>
      <c r="BM477" s="43"/>
      <c r="BN477" s="44"/>
      <c r="BO477" s="43"/>
      <c r="BP477" s="44"/>
      <c r="BQ477" s="43"/>
      <c r="BR477" s="359"/>
      <c r="BS477" s="359"/>
      <c r="BT477" s="359"/>
      <c r="BU477" s="359"/>
      <c r="BV477" s="359"/>
      <c r="BW477" s="359"/>
      <c r="BX477" s="359"/>
      <c r="BY477" s="359"/>
      <c r="BZ477" s="359"/>
      <c r="CA477" s="359"/>
      <c r="CB477" s="359"/>
      <c r="CC477" s="359"/>
      <c r="CD477" s="359"/>
      <c r="CE477" s="359"/>
    </row>
    <row r="478" spans="1:83" ht="35.1" customHeight="1" x14ac:dyDescent="0.25">
      <c r="A478" s="27">
        <f t="shared" si="21"/>
        <v>467</v>
      </c>
      <c r="B478" s="375"/>
      <c r="C478" s="375"/>
      <c r="D478" s="376"/>
      <c r="E478" s="376"/>
      <c r="F478" s="376"/>
      <c r="G478" s="376"/>
      <c r="H478" s="376"/>
      <c r="I478" s="360"/>
      <c r="J478" s="360"/>
      <c r="K478" s="360"/>
      <c r="L478" s="360"/>
      <c r="M478" s="360"/>
      <c r="N478" s="360"/>
      <c r="O478" s="360"/>
      <c r="P478" s="360"/>
      <c r="Q478" s="377"/>
      <c r="R478" s="377"/>
      <c r="S478" s="377"/>
      <c r="T478" s="377"/>
      <c r="U478" s="377"/>
      <c r="V478" s="377"/>
      <c r="W478" s="377"/>
      <c r="X478" s="377"/>
      <c r="Y478" s="377"/>
      <c r="Z478" s="377"/>
      <c r="AA478" s="360"/>
      <c r="AB478" s="360"/>
      <c r="AC478" s="360"/>
      <c r="AD478" s="360"/>
      <c r="AE478" s="377"/>
      <c r="AF478" s="377"/>
      <c r="AG478" s="377"/>
      <c r="AH478" s="377"/>
      <c r="AI478" s="360"/>
      <c r="AJ478" s="360"/>
      <c r="AK478" s="360"/>
      <c r="AL478" s="360"/>
      <c r="AM478" s="360"/>
      <c r="AN478" s="360"/>
      <c r="AO478" s="361"/>
      <c r="AP478" s="361"/>
      <c r="AQ478" s="361"/>
      <c r="AR478" s="362"/>
      <c r="AS478" s="362"/>
      <c r="AT478" s="362"/>
      <c r="AU478" s="363"/>
      <c r="AV478" s="363"/>
      <c r="AW478" s="363"/>
      <c r="AX478" s="364"/>
      <c r="AY478" s="364"/>
      <c r="AZ478" s="45"/>
      <c r="BA478" s="46"/>
      <c r="BB478" s="45"/>
      <c r="BC478" s="46"/>
      <c r="BD478" s="45"/>
      <c r="BE478" s="46"/>
      <c r="BF478" s="45"/>
      <c r="BG478" s="46"/>
      <c r="BH478" s="45"/>
      <c r="BI478" s="43"/>
      <c r="BJ478" s="44"/>
      <c r="BK478" s="43"/>
      <c r="BL478" s="44"/>
      <c r="BM478" s="43"/>
      <c r="BN478" s="44"/>
      <c r="BO478" s="43"/>
      <c r="BP478" s="44"/>
      <c r="BQ478" s="43"/>
      <c r="BR478" s="359"/>
      <c r="BS478" s="359"/>
      <c r="BT478" s="359"/>
      <c r="BU478" s="359"/>
      <c r="BV478" s="359"/>
      <c r="BW478" s="359"/>
      <c r="BX478" s="359"/>
      <c r="BY478" s="359"/>
      <c r="BZ478" s="359"/>
      <c r="CA478" s="359"/>
      <c r="CB478" s="359"/>
      <c r="CC478" s="359"/>
      <c r="CD478" s="359"/>
      <c r="CE478" s="359"/>
    </row>
    <row r="479" spans="1:83" ht="35.1" customHeight="1" x14ac:dyDescent="0.25">
      <c r="A479" s="27">
        <f t="shared" si="21"/>
        <v>468</v>
      </c>
      <c r="B479" s="375"/>
      <c r="C479" s="375"/>
      <c r="D479" s="376"/>
      <c r="E479" s="376"/>
      <c r="F479" s="376"/>
      <c r="G479" s="376"/>
      <c r="H479" s="376"/>
      <c r="I479" s="360"/>
      <c r="J479" s="360"/>
      <c r="K479" s="360"/>
      <c r="L479" s="360"/>
      <c r="M479" s="360"/>
      <c r="N479" s="360"/>
      <c r="O479" s="360"/>
      <c r="P479" s="360"/>
      <c r="Q479" s="377"/>
      <c r="R479" s="377"/>
      <c r="S479" s="377"/>
      <c r="T479" s="377"/>
      <c r="U479" s="377"/>
      <c r="V479" s="377"/>
      <c r="W479" s="377"/>
      <c r="X479" s="377"/>
      <c r="Y479" s="377"/>
      <c r="Z479" s="377"/>
      <c r="AA479" s="360"/>
      <c r="AB479" s="360"/>
      <c r="AC479" s="360"/>
      <c r="AD479" s="360"/>
      <c r="AE479" s="377"/>
      <c r="AF479" s="377"/>
      <c r="AG479" s="377"/>
      <c r="AH479" s="377"/>
      <c r="AI479" s="360"/>
      <c r="AJ479" s="360"/>
      <c r="AK479" s="360"/>
      <c r="AL479" s="360"/>
      <c r="AM479" s="360"/>
      <c r="AN479" s="360"/>
      <c r="AO479" s="361"/>
      <c r="AP479" s="361"/>
      <c r="AQ479" s="361"/>
      <c r="AR479" s="362"/>
      <c r="AS479" s="362"/>
      <c r="AT479" s="362"/>
      <c r="AU479" s="363"/>
      <c r="AV479" s="363"/>
      <c r="AW479" s="363"/>
      <c r="AX479" s="364"/>
      <c r="AY479" s="364"/>
      <c r="AZ479" s="45"/>
      <c r="BA479" s="46"/>
      <c r="BB479" s="45"/>
      <c r="BC479" s="46"/>
      <c r="BD479" s="45"/>
      <c r="BE479" s="46"/>
      <c r="BF479" s="45"/>
      <c r="BG479" s="46"/>
      <c r="BH479" s="45"/>
      <c r="BI479" s="43"/>
      <c r="BJ479" s="44"/>
      <c r="BK479" s="43"/>
      <c r="BL479" s="44"/>
      <c r="BM479" s="43"/>
      <c r="BN479" s="44"/>
      <c r="BO479" s="43"/>
      <c r="BP479" s="44"/>
      <c r="BQ479" s="43"/>
      <c r="BR479" s="359"/>
      <c r="BS479" s="359"/>
      <c r="BT479" s="359"/>
      <c r="BU479" s="359"/>
      <c r="BV479" s="359"/>
      <c r="BW479" s="359"/>
      <c r="BX479" s="359"/>
      <c r="BY479" s="359"/>
      <c r="BZ479" s="359"/>
      <c r="CA479" s="359"/>
      <c r="CB479" s="359"/>
      <c r="CC479" s="359"/>
      <c r="CD479" s="359"/>
      <c r="CE479" s="359"/>
    </row>
    <row r="480" spans="1:83" ht="35.1" customHeight="1" x14ac:dyDescent="0.25">
      <c r="A480" s="27">
        <f t="shared" si="21"/>
        <v>469</v>
      </c>
      <c r="B480" s="375"/>
      <c r="C480" s="375"/>
      <c r="D480" s="376"/>
      <c r="E480" s="376"/>
      <c r="F480" s="376"/>
      <c r="G480" s="376"/>
      <c r="H480" s="376"/>
      <c r="I480" s="360"/>
      <c r="J480" s="360"/>
      <c r="K480" s="360"/>
      <c r="L480" s="360"/>
      <c r="M480" s="360"/>
      <c r="N480" s="360"/>
      <c r="O480" s="360"/>
      <c r="P480" s="360"/>
      <c r="Q480" s="377"/>
      <c r="R480" s="377"/>
      <c r="S480" s="377"/>
      <c r="T480" s="377"/>
      <c r="U480" s="377"/>
      <c r="V480" s="377"/>
      <c r="W480" s="377"/>
      <c r="X480" s="377"/>
      <c r="Y480" s="377"/>
      <c r="Z480" s="377"/>
      <c r="AA480" s="360"/>
      <c r="AB480" s="360"/>
      <c r="AC480" s="360"/>
      <c r="AD480" s="360"/>
      <c r="AE480" s="377"/>
      <c r="AF480" s="377"/>
      <c r="AG480" s="377"/>
      <c r="AH480" s="377"/>
      <c r="AI480" s="360"/>
      <c r="AJ480" s="360"/>
      <c r="AK480" s="360"/>
      <c r="AL480" s="360"/>
      <c r="AM480" s="360"/>
      <c r="AN480" s="360"/>
      <c r="AO480" s="361"/>
      <c r="AP480" s="361"/>
      <c r="AQ480" s="361"/>
      <c r="AR480" s="362"/>
      <c r="AS480" s="362"/>
      <c r="AT480" s="362"/>
      <c r="AU480" s="363"/>
      <c r="AV480" s="363"/>
      <c r="AW480" s="363"/>
      <c r="AX480" s="364"/>
      <c r="AY480" s="364"/>
      <c r="AZ480" s="45"/>
      <c r="BA480" s="46"/>
      <c r="BB480" s="45"/>
      <c r="BC480" s="46"/>
      <c r="BD480" s="45"/>
      <c r="BE480" s="46"/>
      <c r="BF480" s="45"/>
      <c r="BG480" s="46"/>
      <c r="BH480" s="45"/>
      <c r="BI480" s="43"/>
      <c r="BJ480" s="44"/>
      <c r="BK480" s="43"/>
      <c r="BL480" s="44"/>
      <c r="BM480" s="43"/>
      <c r="BN480" s="44"/>
      <c r="BO480" s="43"/>
      <c r="BP480" s="44"/>
      <c r="BQ480" s="43"/>
      <c r="BR480" s="359"/>
      <c r="BS480" s="359"/>
      <c r="BT480" s="359"/>
      <c r="BU480" s="359"/>
      <c r="BV480" s="359"/>
      <c r="BW480" s="359"/>
      <c r="BX480" s="359"/>
      <c r="BY480" s="359"/>
      <c r="BZ480" s="359"/>
      <c r="CA480" s="359"/>
      <c r="CB480" s="359"/>
      <c r="CC480" s="359"/>
      <c r="CD480" s="359"/>
      <c r="CE480" s="359"/>
    </row>
    <row r="481" spans="1:83" ht="35.1" customHeight="1" x14ac:dyDescent="0.25">
      <c r="A481" s="27">
        <f t="shared" si="21"/>
        <v>470</v>
      </c>
      <c r="B481" s="375"/>
      <c r="C481" s="375"/>
      <c r="D481" s="376"/>
      <c r="E481" s="376"/>
      <c r="F481" s="376"/>
      <c r="G481" s="376"/>
      <c r="H481" s="376"/>
      <c r="I481" s="360"/>
      <c r="J481" s="360"/>
      <c r="K481" s="360"/>
      <c r="L481" s="360"/>
      <c r="M481" s="360"/>
      <c r="N481" s="360"/>
      <c r="O481" s="360"/>
      <c r="P481" s="360"/>
      <c r="Q481" s="377"/>
      <c r="R481" s="377"/>
      <c r="S481" s="377"/>
      <c r="T481" s="377"/>
      <c r="U481" s="377"/>
      <c r="V481" s="377"/>
      <c r="W481" s="377"/>
      <c r="X481" s="377"/>
      <c r="Y481" s="377"/>
      <c r="Z481" s="377"/>
      <c r="AA481" s="360"/>
      <c r="AB481" s="360"/>
      <c r="AC481" s="360"/>
      <c r="AD481" s="360"/>
      <c r="AE481" s="377"/>
      <c r="AF481" s="377"/>
      <c r="AG481" s="377"/>
      <c r="AH481" s="377"/>
      <c r="AI481" s="360"/>
      <c r="AJ481" s="360"/>
      <c r="AK481" s="360"/>
      <c r="AL481" s="360"/>
      <c r="AM481" s="360"/>
      <c r="AN481" s="360"/>
      <c r="AO481" s="361"/>
      <c r="AP481" s="361"/>
      <c r="AQ481" s="361"/>
      <c r="AR481" s="362"/>
      <c r="AS481" s="362"/>
      <c r="AT481" s="362"/>
      <c r="AU481" s="363"/>
      <c r="AV481" s="363"/>
      <c r="AW481" s="363"/>
      <c r="AX481" s="364"/>
      <c r="AY481" s="364"/>
      <c r="AZ481" s="45"/>
      <c r="BA481" s="46"/>
      <c r="BB481" s="45"/>
      <c r="BC481" s="46"/>
      <c r="BD481" s="45"/>
      <c r="BE481" s="46"/>
      <c r="BF481" s="45"/>
      <c r="BG481" s="46"/>
      <c r="BH481" s="45"/>
      <c r="BI481" s="43"/>
      <c r="BJ481" s="44"/>
      <c r="BK481" s="43"/>
      <c r="BL481" s="44"/>
      <c r="BM481" s="43"/>
      <c r="BN481" s="44"/>
      <c r="BO481" s="43"/>
      <c r="BP481" s="44"/>
      <c r="BQ481" s="43"/>
      <c r="BR481" s="359"/>
      <c r="BS481" s="359"/>
      <c r="BT481" s="359"/>
      <c r="BU481" s="359"/>
      <c r="BV481" s="359"/>
      <c r="BW481" s="359"/>
      <c r="BX481" s="359"/>
      <c r="BY481" s="359"/>
      <c r="BZ481" s="359"/>
      <c r="CA481" s="359"/>
      <c r="CB481" s="359"/>
      <c r="CC481" s="359"/>
      <c r="CD481" s="359"/>
      <c r="CE481" s="359"/>
    </row>
    <row r="482" spans="1:83" ht="35.1" customHeight="1" x14ac:dyDescent="0.25">
      <c r="A482" s="27">
        <f>ROW(A471)</f>
        <v>471</v>
      </c>
      <c r="B482" s="375"/>
      <c r="C482" s="375"/>
      <c r="D482" s="376"/>
      <c r="E482" s="376"/>
      <c r="F482" s="376"/>
      <c r="G482" s="376"/>
      <c r="H482" s="376"/>
      <c r="I482" s="360"/>
      <c r="J482" s="360"/>
      <c r="K482" s="360"/>
      <c r="L482" s="360"/>
      <c r="M482" s="360"/>
      <c r="N482" s="360"/>
      <c r="O482" s="360"/>
      <c r="P482" s="360"/>
      <c r="Q482" s="377"/>
      <c r="R482" s="377"/>
      <c r="S482" s="377"/>
      <c r="T482" s="377"/>
      <c r="U482" s="377"/>
      <c r="V482" s="377"/>
      <c r="W482" s="377"/>
      <c r="X482" s="377"/>
      <c r="Y482" s="377"/>
      <c r="Z482" s="377"/>
      <c r="AA482" s="360"/>
      <c r="AB482" s="360"/>
      <c r="AC482" s="360"/>
      <c r="AD482" s="360"/>
      <c r="AE482" s="377"/>
      <c r="AF482" s="377"/>
      <c r="AG482" s="377"/>
      <c r="AH482" s="377"/>
      <c r="AI482" s="360"/>
      <c r="AJ482" s="360"/>
      <c r="AK482" s="360"/>
      <c r="AL482" s="360"/>
      <c r="AM482" s="360"/>
      <c r="AN482" s="360"/>
      <c r="AO482" s="361"/>
      <c r="AP482" s="361"/>
      <c r="AQ482" s="361"/>
      <c r="AR482" s="362"/>
      <c r="AS482" s="362"/>
      <c r="AT482" s="362"/>
      <c r="AU482" s="363"/>
      <c r="AV482" s="363"/>
      <c r="AW482" s="363"/>
      <c r="AX482" s="364"/>
      <c r="AY482" s="364"/>
      <c r="AZ482" s="45"/>
      <c r="BA482" s="46"/>
      <c r="BB482" s="45"/>
      <c r="BC482" s="46"/>
      <c r="BD482" s="45"/>
      <c r="BE482" s="46"/>
      <c r="BF482" s="45"/>
      <c r="BG482" s="46"/>
      <c r="BH482" s="45"/>
      <c r="BI482" s="43"/>
      <c r="BJ482" s="44"/>
      <c r="BK482" s="43"/>
      <c r="BL482" s="44"/>
      <c r="BM482" s="43"/>
      <c r="BN482" s="44"/>
      <c r="BO482" s="43"/>
      <c r="BP482" s="44"/>
      <c r="BQ482" s="43"/>
      <c r="BR482" s="359"/>
      <c r="BS482" s="359"/>
      <c r="BT482" s="359"/>
      <c r="BU482" s="359"/>
      <c r="BV482" s="359"/>
      <c r="BW482" s="359"/>
      <c r="BX482" s="359"/>
      <c r="BY482" s="359"/>
      <c r="BZ482" s="359"/>
      <c r="CA482" s="359"/>
      <c r="CB482" s="359"/>
      <c r="CC482" s="359"/>
      <c r="CD482" s="359"/>
      <c r="CE482" s="359"/>
    </row>
    <row r="483" spans="1:83" ht="35.1" customHeight="1" x14ac:dyDescent="0.25">
      <c r="A483" s="27">
        <f t="shared" ref="A483:A491" si="22">ROW(A472)</f>
        <v>472</v>
      </c>
      <c r="B483" s="375"/>
      <c r="C483" s="375"/>
      <c r="D483" s="376"/>
      <c r="E483" s="376"/>
      <c r="F483" s="376"/>
      <c r="G483" s="376"/>
      <c r="H483" s="376"/>
      <c r="I483" s="360"/>
      <c r="J483" s="360"/>
      <c r="K483" s="360"/>
      <c r="L483" s="360"/>
      <c r="M483" s="360"/>
      <c r="N483" s="360"/>
      <c r="O483" s="360"/>
      <c r="P483" s="360"/>
      <c r="Q483" s="377"/>
      <c r="R483" s="377"/>
      <c r="S483" s="377"/>
      <c r="T483" s="377"/>
      <c r="U483" s="377"/>
      <c r="V483" s="377"/>
      <c r="W483" s="377"/>
      <c r="X483" s="377"/>
      <c r="Y483" s="377"/>
      <c r="Z483" s="377"/>
      <c r="AA483" s="360"/>
      <c r="AB483" s="360"/>
      <c r="AC483" s="360"/>
      <c r="AD483" s="360"/>
      <c r="AE483" s="377"/>
      <c r="AF483" s="377"/>
      <c r="AG483" s="377"/>
      <c r="AH483" s="377"/>
      <c r="AI483" s="360"/>
      <c r="AJ483" s="360"/>
      <c r="AK483" s="360"/>
      <c r="AL483" s="360"/>
      <c r="AM483" s="360"/>
      <c r="AN483" s="360"/>
      <c r="AO483" s="361"/>
      <c r="AP483" s="361"/>
      <c r="AQ483" s="361"/>
      <c r="AR483" s="362"/>
      <c r="AS483" s="362"/>
      <c r="AT483" s="362"/>
      <c r="AU483" s="363"/>
      <c r="AV483" s="363"/>
      <c r="AW483" s="363"/>
      <c r="AX483" s="364"/>
      <c r="AY483" s="364"/>
      <c r="AZ483" s="45"/>
      <c r="BA483" s="46"/>
      <c r="BB483" s="45"/>
      <c r="BC483" s="46"/>
      <c r="BD483" s="45"/>
      <c r="BE483" s="46"/>
      <c r="BF483" s="45"/>
      <c r="BG483" s="46"/>
      <c r="BH483" s="45"/>
      <c r="BI483" s="43"/>
      <c r="BJ483" s="44"/>
      <c r="BK483" s="43"/>
      <c r="BL483" s="44"/>
      <c r="BM483" s="43"/>
      <c r="BN483" s="44"/>
      <c r="BO483" s="43"/>
      <c r="BP483" s="44"/>
      <c r="BQ483" s="43"/>
      <c r="BR483" s="359"/>
      <c r="BS483" s="359"/>
      <c r="BT483" s="359"/>
      <c r="BU483" s="359"/>
      <c r="BV483" s="359"/>
      <c r="BW483" s="359"/>
      <c r="BX483" s="359"/>
      <c r="BY483" s="359"/>
      <c r="BZ483" s="359"/>
      <c r="CA483" s="359"/>
      <c r="CB483" s="359"/>
      <c r="CC483" s="359"/>
      <c r="CD483" s="359"/>
      <c r="CE483" s="359"/>
    </row>
    <row r="484" spans="1:83" ht="35.1" customHeight="1" x14ac:dyDescent="0.25">
      <c r="A484" s="27">
        <f t="shared" si="22"/>
        <v>473</v>
      </c>
      <c r="B484" s="375"/>
      <c r="C484" s="375"/>
      <c r="D484" s="376"/>
      <c r="E484" s="376"/>
      <c r="F484" s="376"/>
      <c r="G484" s="376"/>
      <c r="H484" s="376"/>
      <c r="I484" s="360"/>
      <c r="J484" s="360"/>
      <c r="K484" s="360"/>
      <c r="L484" s="360"/>
      <c r="M484" s="360"/>
      <c r="N484" s="360"/>
      <c r="O484" s="360"/>
      <c r="P484" s="360"/>
      <c r="Q484" s="377"/>
      <c r="R484" s="377"/>
      <c r="S484" s="377"/>
      <c r="T484" s="377"/>
      <c r="U484" s="377"/>
      <c r="V484" s="377"/>
      <c r="W484" s="377"/>
      <c r="X484" s="377"/>
      <c r="Y484" s="377"/>
      <c r="Z484" s="377"/>
      <c r="AA484" s="360"/>
      <c r="AB484" s="360"/>
      <c r="AC484" s="360"/>
      <c r="AD484" s="360"/>
      <c r="AE484" s="377"/>
      <c r="AF484" s="377"/>
      <c r="AG484" s="377"/>
      <c r="AH484" s="377"/>
      <c r="AI484" s="360"/>
      <c r="AJ484" s="360"/>
      <c r="AK484" s="360"/>
      <c r="AL484" s="360"/>
      <c r="AM484" s="360"/>
      <c r="AN484" s="360"/>
      <c r="AO484" s="361"/>
      <c r="AP484" s="361"/>
      <c r="AQ484" s="361"/>
      <c r="AR484" s="362"/>
      <c r="AS484" s="362"/>
      <c r="AT484" s="362"/>
      <c r="AU484" s="363"/>
      <c r="AV484" s="363"/>
      <c r="AW484" s="363"/>
      <c r="AX484" s="364"/>
      <c r="AY484" s="364"/>
      <c r="AZ484" s="45"/>
      <c r="BA484" s="46"/>
      <c r="BB484" s="45"/>
      <c r="BC484" s="46"/>
      <c r="BD484" s="45"/>
      <c r="BE484" s="46"/>
      <c r="BF484" s="45"/>
      <c r="BG484" s="46"/>
      <c r="BH484" s="45"/>
      <c r="BI484" s="43"/>
      <c r="BJ484" s="44"/>
      <c r="BK484" s="43"/>
      <c r="BL484" s="44"/>
      <c r="BM484" s="43"/>
      <c r="BN484" s="44"/>
      <c r="BO484" s="43"/>
      <c r="BP484" s="44"/>
      <c r="BQ484" s="43"/>
      <c r="BR484" s="359"/>
      <c r="BS484" s="359"/>
      <c r="BT484" s="359"/>
      <c r="BU484" s="359"/>
      <c r="BV484" s="359"/>
      <c r="BW484" s="359"/>
      <c r="BX484" s="359"/>
      <c r="BY484" s="359"/>
      <c r="BZ484" s="359"/>
      <c r="CA484" s="359"/>
      <c r="CB484" s="359"/>
      <c r="CC484" s="359"/>
      <c r="CD484" s="359"/>
      <c r="CE484" s="359"/>
    </row>
    <row r="485" spans="1:83" ht="35.1" customHeight="1" x14ac:dyDescent="0.25">
      <c r="A485" s="27">
        <f t="shared" si="22"/>
        <v>474</v>
      </c>
      <c r="B485" s="375"/>
      <c r="C485" s="375"/>
      <c r="D485" s="376"/>
      <c r="E485" s="376"/>
      <c r="F485" s="376"/>
      <c r="G485" s="376"/>
      <c r="H485" s="376"/>
      <c r="I485" s="360"/>
      <c r="J485" s="360"/>
      <c r="K485" s="360"/>
      <c r="L485" s="360"/>
      <c r="M485" s="360"/>
      <c r="N485" s="360"/>
      <c r="O485" s="360"/>
      <c r="P485" s="360"/>
      <c r="Q485" s="377"/>
      <c r="R485" s="377"/>
      <c r="S485" s="377"/>
      <c r="T485" s="377"/>
      <c r="U485" s="377"/>
      <c r="V485" s="377"/>
      <c r="W485" s="377"/>
      <c r="X485" s="377"/>
      <c r="Y485" s="377"/>
      <c r="Z485" s="377"/>
      <c r="AA485" s="360"/>
      <c r="AB485" s="360"/>
      <c r="AC485" s="360"/>
      <c r="AD485" s="360"/>
      <c r="AE485" s="377"/>
      <c r="AF485" s="377"/>
      <c r="AG485" s="377"/>
      <c r="AH485" s="377"/>
      <c r="AI485" s="360"/>
      <c r="AJ485" s="360"/>
      <c r="AK485" s="360"/>
      <c r="AL485" s="360"/>
      <c r="AM485" s="360"/>
      <c r="AN485" s="360"/>
      <c r="AO485" s="361"/>
      <c r="AP485" s="361"/>
      <c r="AQ485" s="361"/>
      <c r="AR485" s="362"/>
      <c r="AS485" s="362"/>
      <c r="AT485" s="362"/>
      <c r="AU485" s="363"/>
      <c r="AV485" s="363"/>
      <c r="AW485" s="363"/>
      <c r="AX485" s="364"/>
      <c r="AY485" s="364"/>
      <c r="AZ485" s="45"/>
      <c r="BA485" s="46"/>
      <c r="BB485" s="45"/>
      <c r="BC485" s="46"/>
      <c r="BD485" s="45"/>
      <c r="BE485" s="46"/>
      <c r="BF485" s="45"/>
      <c r="BG485" s="46"/>
      <c r="BH485" s="45"/>
      <c r="BI485" s="43"/>
      <c r="BJ485" s="44"/>
      <c r="BK485" s="43"/>
      <c r="BL485" s="44"/>
      <c r="BM485" s="43"/>
      <c r="BN485" s="44"/>
      <c r="BO485" s="43"/>
      <c r="BP485" s="44"/>
      <c r="BQ485" s="43"/>
      <c r="BR485" s="359"/>
      <c r="BS485" s="359"/>
      <c r="BT485" s="359"/>
      <c r="BU485" s="359"/>
      <c r="BV485" s="359"/>
      <c r="BW485" s="359"/>
      <c r="BX485" s="359"/>
      <c r="BY485" s="359"/>
      <c r="BZ485" s="359"/>
      <c r="CA485" s="359"/>
      <c r="CB485" s="359"/>
      <c r="CC485" s="359"/>
      <c r="CD485" s="359"/>
      <c r="CE485" s="359"/>
    </row>
    <row r="486" spans="1:83" ht="35.1" customHeight="1" x14ac:dyDescent="0.25">
      <c r="A486" s="27">
        <f t="shared" si="22"/>
        <v>475</v>
      </c>
      <c r="B486" s="375"/>
      <c r="C486" s="375"/>
      <c r="D486" s="376"/>
      <c r="E486" s="376"/>
      <c r="F486" s="376"/>
      <c r="G486" s="376"/>
      <c r="H486" s="376"/>
      <c r="I486" s="360"/>
      <c r="J486" s="360"/>
      <c r="K486" s="360"/>
      <c r="L486" s="360"/>
      <c r="M486" s="360"/>
      <c r="N486" s="360"/>
      <c r="O486" s="360"/>
      <c r="P486" s="360"/>
      <c r="Q486" s="377"/>
      <c r="R486" s="377"/>
      <c r="S486" s="377"/>
      <c r="T486" s="377"/>
      <c r="U486" s="377"/>
      <c r="V486" s="377"/>
      <c r="W486" s="377"/>
      <c r="X486" s="377"/>
      <c r="Y486" s="377"/>
      <c r="Z486" s="377"/>
      <c r="AA486" s="360"/>
      <c r="AB486" s="360"/>
      <c r="AC486" s="360"/>
      <c r="AD486" s="360"/>
      <c r="AE486" s="377"/>
      <c r="AF486" s="377"/>
      <c r="AG486" s="377"/>
      <c r="AH486" s="377"/>
      <c r="AI486" s="360"/>
      <c r="AJ486" s="360"/>
      <c r="AK486" s="360"/>
      <c r="AL486" s="360"/>
      <c r="AM486" s="360"/>
      <c r="AN486" s="360"/>
      <c r="AO486" s="361"/>
      <c r="AP486" s="361"/>
      <c r="AQ486" s="361"/>
      <c r="AR486" s="362"/>
      <c r="AS486" s="362"/>
      <c r="AT486" s="362"/>
      <c r="AU486" s="363"/>
      <c r="AV486" s="363"/>
      <c r="AW486" s="363"/>
      <c r="AX486" s="364"/>
      <c r="AY486" s="364"/>
      <c r="AZ486" s="45"/>
      <c r="BA486" s="46"/>
      <c r="BB486" s="45"/>
      <c r="BC486" s="46"/>
      <c r="BD486" s="45"/>
      <c r="BE486" s="46"/>
      <c r="BF486" s="45"/>
      <c r="BG486" s="46"/>
      <c r="BH486" s="45"/>
      <c r="BI486" s="43"/>
      <c r="BJ486" s="44"/>
      <c r="BK486" s="43"/>
      <c r="BL486" s="44"/>
      <c r="BM486" s="43"/>
      <c r="BN486" s="44"/>
      <c r="BO486" s="43"/>
      <c r="BP486" s="44"/>
      <c r="BQ486" s="43"/>
      <c r="BR486" s="359"/>
      <c r="BS486" s="359"/>
      <c r="BT486" s="359"/>
      <c r="BU486" s="359"/>
      <c r="BV486" s="359"/>
      <c r="BW486" s="359"/>
      <c r="BX486" s="359"/>
      <c r="BY486" s="359"/>
      <c r="BZ486" s="359"/>
      <c r="CA486" s="359"/>
      <c r="CB486" s="359"/>
      <c r="CC486" s="359"/>
      <c r="CD486" s="359"/>
      <c r="CE486" s="359"/>
    </row>
    <row r="487" spans="1:83" ht="35.1" customHeight="1" x14ac:dyDescent="0.25">
      <c r="A487" s="27">
        <f t="shared" si="22"/>
        <v>476</v>
      </c>
      <c r="B487" s="375"/>
      <c r="C487" s="375"/>
      <c r="D487" s="376"/>
      <c r="E487" s="376"/>
      <c r="F487" s="376"/>
      <c r="G487" s="376"/>
      <c r="H487" s="376"/>
      <c r="I487" s="360"/>
      <c r="J487" s="360"/>
      <c r="K487" s="360"/>
      <c r="L487" s="360"/>
      <c r="M487" s="360"/>
      <c r="N487" s="360"/>
      <c r="O487" s="360"/>
      <c r="P487" s="360"/>
      <c r="Q487" s="377"/>
      <c r="R487" s="377"/>
      <c r="S487" s="377"/>
      <c r="T487" s="377"/>
      <c r="U487" s="377"/>
      <c r="V487" s="377"/>
      <c r="W487" s="377"/>
      <c r="X487" s="377"/>
      <c r="Y487" s="377"/>
      <c r="Z487" s="377"/>
      <c r="AA487" s="360"/>
      <c r="AB487" s="360"/>
      <c r="AC487" s="360"/>
      <c r="AD487" s="360"/>
      <c r="AE487" s="377"/>
      <c r="AF487" s="377"/>
      <c r="AG487" s="377"/>
      <c r="AH487" s="377"/>
      <c r="AI487" s="360"/>
      <c r="AJ487" s="360"/>
      <c r="AK487" s="360"/>
      <c r="AL487" s="360"/>
      <c r="AM487" s="360"/>
      <c r="AN487" s="360"/>
      <c r="AO487" s="361"/>
      <c r="AP487" s="361"/>
      <c r="AQ487" s="361"/>
      <c r="AR487" s="362"/>
      <c r="AS487" s="362"/>
      <c r="AT487" s="362"/>
      <c r="AU487" s="363"/>
      <c r="AV487" s="363"/>
      <c r="AW487" s="363"/>
      <c r="AX487" s="364"/>
      <c r="AY487" s="364"/>
      <c r="AZ487" s="45"/>
      <c r="BA487" s="46"/>
      <c r="BB487" s="45"/>
      <c r="BC487" s="46"/>
      <c r="BD487" s="45"/>
      <c r="BE487" s="46"/>
      <c r="BF487" s="45"/>
      <c r="BG487" s="46"/>
      <c r="BH487" s="45"/>
      <c r="BI487" s="43"/>
      <c r="BJ487" s="44"/>
      <c r="BK487" s="43"/>
      <c r="BL487" s="44"/>
      <c r="BM487" s="43"/>
      <c r="BN487" s="44"/>
      <c r="BO487" s="43"/>
      <c r="BP487" s="44"/>
      <c r="BQ487" s="43"/>
      <c r="BR487" s="359"/>
      <c r="BS487" s="359"/>
      <c r="BT487" s="359"/>
      <c r="BU487" s="359"/>
      <c r="BV487" s="359"/>
      <c r="BW487" s="359"/>
      <c r="BX487" s="359"/>
      <c r="BY487" s="359"/>
      <c r="BZ487" s="359"/>
      <c r="CA487" s="359"/>
      <c r="CB487" s="359"/>
      <c r="CC487" s="359"/>
      <c r="CD487" s="359"/>
      <c r="CE487" s="359"/>
    </row>
    <row r="488" spans="1:83" ht="35.1" customHeight="1" x14ac:dyDescent="0.25">
      <c r="A488" s="27">
        <f t="shared" si="22"/>
        <v>477</v>
      </c>
      <c r="B488" s="375"/>
      <c r="C488" s="375"/>
      <c r="D488" s="376"/>
      <c r="E488" s="376"/>
      <c r="F488" s="376"/>
      <c r="G488" s="376"/>
      <c r="H488" s="376"/>
      <c r="I488" s="360"/>
      <c r="J488" s="360"/>
      <c r="K488" s="360"/>
      <c r="L488" s="360"/>
      <c r="M488" s="360"/>
      <c r="N488" s="360"/>
      <c r="O488" s="360"/>
      <c r="P488" s="360"/>
      <c r="Q488" s="377"/>
      <c r="R488" s="377"/>
      <c r="S488" s="377"/>
      <c r="T488" s="377"/>
      <c r="U488" s="377"/>
      <c r="V488" s="377"/>
      <c r="W488" s="377"/>
      <c r="X488" s="377"/>
      <c r="Y488" s="377"/>
      <c r="Z488" s="377"/>
      <c r="AA488" s="360"/>
      <c r="AB488" s="360"/>
      <c r="AC488" s="360"/>
      <c r="AD488" s="360"/>
      <c r="AE488" s="377"/>
      <c r="AF488" s="377"/>
      <c r="AG488" s="377"/>
      <c r="AH488" s="377"/>
      <c r="AI488" s="360"/>
      <c r="AJ488" s="360"/>
      <c r="AK488" s="360"/>
      <c r="AL488" s="360"/>
      <c r="AM488" s="360"/>
      <c r="AN488" s="360"/>
      <c r="AO488" s="361"/>
      <c r="AP488" s="361"/>
      <c r="AQ488" s="361"/>
      <c r="AR488" s="362"/>
      <c r="AS488" s="362"/>
      <c r="AT488" s="362"/>
      <c r="AU488" s="363"/>
      <c r="AV488" s="363"/>
      <c r="AW488" s="363"/>
      <c r="AX488" s="364"/>
      <c r="AY488" s="364"/>
      <c r="AZ488" s="45"/>
      <c r="BA488" s="46"/>
      <c r="BB488" s="45"/>
      <c r="BC488" s="46"/>
      <c r="BD488" s="45"/>
      <c r="BE488" s="46"/>
      <c r="BF488" s="45"/>
      <c r="BG488" s="46"/>
      <c r="BH488" s="45"/>
      <c r="BI488" s="43"/>
      <c r="BJ488" s="44"/>
      <c r="BK488" s="43"/>
      <c r="BL488" s="44"/>
      <c r="BM488" s="43"/>
      <c r="BN488" s="44"/>
      <c r="BO488" s="43"/>
      <c r="BP488" s="44"/>
      <c r="BQ488" s="43"/>
      <c r="BR488" s="359"/>
      <c r="BS488" s="359"/>
      <c r="BT488" s="359"/>
      <c r="BU488" s="359"/>
      <c r="BV488" s="359"/>
      <c r="BW488" s="359"/>
      <c r="BX488" s="359"/>
      <c r="BY488" s="359"/>
      <c r="BZ488" s="359"/>
      <c r="CA488" s="359"/>
      <c r="CB488" s="359"/>
      <c r="CC488" s="359"/>
      <c r="CD488" s="359"/>
      <c r="CE488" s="359"/>
    </row>
    <row r="489" spans="1:83" ht="35.1" customHeight="1" x14ac:dyDescent="0.25">
      <c r="A489" s="27">
        <f t="shared" si="22"/>
        <v>478</v>
      </c>
      <c r="B489" s="375"/>
      <c r="C489" s="375"/>
      <c r="D489" s="376"/>
      <c r="E489" s="376"/>
      <c r="F489" s="376"/>
      <c r="G489" s="376"/>
      <c r="H489" s="376"/>
      <c r="I489" s="360"/>
      <c r="J489" s="360"/>
      <c r="K489" s="360"/>
      <c r="L489" s="360"/>
      <c r="M489" s="360"/>
      <c r="N489" s="360"/>
      <c r="O489" s="360"/>
      <c r="P489" s="360"/>
      <c r="Q489" s="377"/>
      <c r="R489" s="377"/>
      <c r="S489" s="377"/>
      <c r="T489" s="377"/>
      <c r="U489" s="377"/>
      <c r="V489" s="377"/>
      <c r="W489" s="377"/>
      <c r="X489" s="377"/>
      <c r="Y489" s="377"/>
      <c r="Z489" s="377"/>
      <c r="AA489" s="360"/>
      <c r="AB489" s="360"/>
      <c r="AC489" s="360"/>
      <c r="AD489" s="360"/>
      <c r="AE489" s="377"/>
      <c r="AF489" s="377"/>
      <c r="AG489" s="377"/>
      <c r="AH489" s="377"/>
      <c r="AI489" s="360"/>
      <c r="AJ489" s="360"/>
      <c r="AK489" s="360"/>
      <c r="AL489" s="360"/>
      <c r="AM489" s="360"/>
      <c r="AN489" s="360"/>
      <c r="AO489" s="361"/>
      <c r="AP489" s="361"/>
      <c r="AQ489" s="361"/>
      <c r="AR489" s="362"/>
      <c r="AS489" s="362"/>
      <c r="AT489" s="362"/>
      <c r="AU489" s="363"/>
      <c r="AV489" s="363"/>
      <c r="AW489" s="363"/>
      <c r="AX489" s="364"/>
      <c r="AY489" s="364"/>
      <c r="AZ489" s="45"/>
      <c r="BA489" s="46"/>
      <c r="BB489" s="45"/>
      <c r="BC489" s="46"/>
      <c r="BD489" s="45"/>
      <c r="BE489" s="46"/>
      <c r="BF489" s="45"/>
      <c r="BG489" s="46"/>
      <c r="BH489" s="45"/>
      <c r="BI489" s="43"/>
      <c r="BJ489" s="44"/>
      <c r="BK489" s="43"/>
      <c r="BL489" s="44"/>
      <c r="BM489" s="43"/>
      <c r="BN489" s="44"/>
      <c r="BO489" s="43"/>
      <c r="BP489" s="44"/>
      <c r="BQ489" s="43"/>
      <c r="BR489" s="359"/>
      <c r="BS489" s="359"/>
      <c r="BT489" s="359"/>
      <c r="BU489" s="359"/>
      <c r="BV489" s="359"/>
      <c r="BW489" s="359"/>
      <c r="BX489" s="359"/>
      <c r="BY489" s="359"/>
      <c r="BZ489" s="359"/>
      <c r="CA489" s="359"/>
      <c r="CB489" s="359"/>
      <c r="CC489" s="359"/>
      <c r="CD489" s="359"/>
      <c r="CE489" s="359"/>
    </row>
    <row r="490" spans="1:83" ht="35.1" customHeight="1" x14ac:dyDescent="0.25">
      <c r="A490" s="27">
        <f t="shared" si="22"/>
        <v>479</v>
      </c>
      <c r="B490" s="375"/>
      <c r="C490" s="375"/>
      <c r="D490" s="376"/>
      <c r="E490" s="376"/>
      <c r="F490" s="376"/>
      <c r="G490" s="376"/>
      <c r="H490" s="376"/>
      <c r="I490" s="360"/>
      <c r="J490" s="360"/>
      <c r="K490" s="360"/>
      <c r="L490" s="360"/>
      <c r="M490" s="360"/>
      <c r="N490" s="360"/>
      <c r="O490" s="360"/>
      <c r="P490" s="360"/>
      <c r="Q490" s="377"/>
      <c r="R490" s="377"/>
      <c r="S490" s="377"/>
      <c r="T490" s="377"/>
      <c r="U490" s="377"/>
      <c r="V490" s="377"/>
      <c r="W490" s="377"/>
      <c r="X490" s="377"/>
      <c r="Y490" s="377"/>
      <c r="Z490" s="377"/>
      <c r="AA490" s="360"/>
      <c r="AB490" s="360"/>
      <c r="AC490" s="360"/>
      <c r="AD490" s="360"/>
      <c r="AE490" s="377"/>
      <c r="AF490" s="377"/>
      <c r="AG490" s="377"/>
      <c r="AH490" s="377"/>
      <c r="AI490" s="360"/>
      <c r="AJ490" s="360"/>
      <c r="AK490" s="360"/>
      <c r="AL490" s="360"/>
      <c r="AM490" s="360"/>
      <c r="AN490" s="360"/>
      <c r="AO490" s="361"/>
      <c r="AP490" s="361"/>
      <c r="AQ490" s="361"/>
      <c r="AR490" s="362"/>
      <c r="AS490" s="362"/>
      <c r="AT490" s="362"/>
      <c r="AU490" s="363"/>
      <c r="AV490" s="363"/>
      <c r="AW490" s="363"/>
      <c r="AX490" s="364"/>
      <c r="AY490" s="364"/>
      <c r="AZ490" s="45"/>
      <c r="BA490" s="46"/>
      <c r="BB490" s="45"/>
      <c r="BC490" s="46"/>
      <c r="BD490" s="45"/>
      <c r="BE490" s="46"/>
      <c r="BF490" s="45"/>
      <c r="BG490" s="46"/>
      <c r="BH490" s="45"/>
      <c r="BI490" s="43"/>
      <c r="BJ490" s="44"/>
      <c r="BK490" s="43"/>
      <c r="BL490" s="44"/>
      <c r="BM490" s="43"/>
      <c r="BN490" s="44"/>
      <c r="BO490" s="43"/>
      <c r="BP490" s="44"/>
      <c r="BQ490" s="43"/>
      <c r="BR490" s="359"/>
      <c r="BS490" s="359"/>
      <c r="BT490" s="359"/>
      <c r="BU490" s="359"/>
      <c r="BV490" s="359"/>
      <c r="BW490" s="359"/>
      <c r="BX490" s="359"/>
      <c r="BY490" s="359"/>
      <c r="BZ490" s="359"/>
      <c r="CA490" s="359"/>
      <c r="CB490" s="359"/>
      <c r="CC490" s="359"/>
      <c r="CD490" s="359"/>
      <c r="CE490" s="359"/>
    </row>
    <row r="491" spans="1:83" ht="35.1" customHeight="1" x14ac:dyDescent="0.25">
      <c r="A491" s="27">
        <f t="shared" si="22"/>
        <v>480</v>
      </c>
      <c r="B491" s="375"/>
      <c r="C491" s="375"/>
      <c r="D491" s="376"/>
      <c r="E491" s="376"/>
      <c r="F491" s="376"/>
      <c r="G491" s="376"/>
      <c r="H491" s="376"/>
      <c r="I491" s="360"/>
      <c r="J491" s="360"/>
      <c r="K491" s="360"/>
      <c r="L491" s="360"/>
      <c r="M491" s="360"/>
      <c r="N491" s="360"/>
      <c r="O491" s="360"/>
      <c r="P491" s="360"/>
      <c r="Q491" s="377"/>
      <c r="R491" s="377"/>
      <c r="S491" s="377"/>
      <c r="T491" s="377"/>
      <c r="U491" s="377"/>
      <c r="V491" s="377"/>
      <c r="W491" s="377"/>
      <c r="X491" s="377"/>
      <c r="Y491" s="377"/>
      <c r="Z491" s="377"/>
      <c r="AA491" s="360"/>
      <c r="AB491" s="360"/>
      <c r="AC491" s="360"/>
      <c r="AD491" s="360"/>
      <c r="AE491" s="377"/>
      <c r="AF491" s="377"/>
      <c r="AG491" s="377"/>
      <c r="AH491" s="377"/>
      <c r="AI491" s="360"/>
      <c r="AJ491" s="360"/>
      <c r="AK491" s="360"/>
      <c r="AL491" s="360"/>
      <c r="AM491" s="360"/>
      <c r="AN491" s="360"/>
      <c r="AO491" s="361"/>
      <c r="AP491" s="361"/>
      <c r="AQ491" s="361"/>
      <c r="AR491" s="362"/>
      <c r="AS491" s="362"/>
      <c r="AT491" s="362"/>
      <c r="AU491" s="363"/>
      <c r="AV491" s="363"/>
      <c r="AW491" s="363"/>
      <c r="AX491" s="364"/>
      <c r="AY491" s="364"/>
      <c r="AZ491" s="45"/>
      <c r="BA491" s="46"/>
      <c r="BB491" s="45"/>
      <c r="BC491" s="46"/>
      <c r="BD491" s="45"/>
      <c r="BE491" s="46"/>
      <c r="BF491" s="45"/>
      <c r="BG491" s="46"/>
      <c r="BH491" s="45"/>
      <c r="BI491" s="43"/>
      <c r="BJ491" s="44"/>
      <c r="BK491" s="43"/>
      <c r="BL491" s="44"/>
      <c r="BM491" s="43"/>
      <c r="BN491" s="44"/>
      <c r="BO491" s="43"/>
      <c r="BP491" s="44"/>
      <c r="BQ491" s="43"/>
      <c r="BR491" s="359"/>
      <c r="BS491" s="359"/>
      <c r="BT491" s="359"/>
      <c r="BU491" s="359"/>
      <c r="BV491" s="359"/>
      <c r="BW491" s="359"/>
      <c r="BX491" s="359"/>
      <c r="BY491" s="359"/>
      <c r="BZ491" s="359"/>
      <c r="CA491" s="359"/>
      <c r="CB491" s="359"/>
      <c r="CC491" s="359"/>
      <c r="CD491" s="359"/>
      <c r="CE491" s="359"/>
    </row>
    <row r="492" spans="1:83" ht="35.1" customHeight="1" x14ac:dyDescent="0.25">
      <c r="A492" s="27">
        <f>ROW(A481)</f>
        <v>481</v>
      </c>
      <c r="B492" s="375"/>
      <c r="C492" s="375"/>
      <c r="D492" s="376"/>
      <c r="E492" s="376"/>
      <c r="F492" s="376"/>
      <c r="G492" s="376"/>
      <c r="H492" s="376"/>
      <c r="I492" s="360"/>
      <c r="J492" s="360"/>
      <c r="K492" s="360"/>
      <c r="L492" s="360"/>
      <c r="M492" s="360"/>
      <c r="N492" s="360"/>
      <c r="O492" s="360"/>
      <c r="P492" s="360"/>
      <c r="Q492" s="377"/>
      <c r="R492" s="377"/>
      <c r="S492" s="377"/>
      <c r="T492" s="377"/>
      <c r="U492" s="377"/>
      <c r="V492" s="377"/>
      <c r="W492" s="377"/>
      <c r="X492" s="377"/>
      <c r="Y492" s="377"/>
      <c r="Z492" s="377"/>
      <c r="AA492" s="360"/>
      <c r="AB492" s="360"/>
      <c r="AC492" s="360"/>
      <c r="AD492" s="360"/>
      <c r="AE492" s="377"/>
      <c r="AF492" s="377"/>
      <c r="AG492" s="377"/>
      <c r="AH492" s="377"/>
      <c r="AI492" s="360"/>
      <c r="AJ492" s="360"/>
      <c r="AK492" s="360"/>
      <c r="AL492" s="360"/>
      <c r="AM492" s="360"/>
      <c r="AN492" s="360"/>
      <c r="AO492" s="361"/>
      <c r="AP492" s="361"/>
      <c r="AQ492" s="361"/>
      <c r="AR492" s="362"/>
      <c r="AS492" s="362"/>
      <c r="AT492" s="362"/>
      <c r="AU492" s="363"/>
      <c r="AV492" s="363"/>
      <c r="AW492" s="363"/>
      <c r="AX492" s="364"/>
      <c r="AY492" s="364"/>
      <c r="AZ492" s="45"/>
      <c r="BA492" s="46"/>
      <c r="BB492" s="45"/>
      <c r="BC492" s="46"/>
      <c r="BD492" s="45"/>
      <c r="BE492" s="46"/>
      <c r="BF492" s="45"/>
      <c r="BG492" s="46"/>
      <c r="BH492" s="45"/>
      <c r="BI492" s="43"/>
      <c r="BJ492" s="44"/>
      <c r="BK492" s="43"/>
      <c r="BL492" s="44"/>
      <c r="BM492" s="43"/>
      <c r="BN492" s="44"/>
      <c r="BO492" s="43"/>
      <c r="BP492" s="44"/>
      <c r="BQ492" s="43"/>
      <c r="BR492" s="359"/>
      <c r="BS492" s="359"/>
      <c r="BT492" s="359"/>
      <c r="BU492" s="359"/>
      <c r="BV492" s="359"/>
      <c r="BW492" s="359"/>
      <c r="BX492" s="359"/>
      <c r="BY492" s="359"/>
      <c r="BZ492" s="359"/>
      <c r="CA492" s="359"/>
      <c r="CB492" s="359"/>
      <c r="CC492" s="359"/>
      <c r="CD492" s="359"/>
      <c r="CE492" s="359"/>
    </row>
    <row r="493" spans="1:83" ht="35.1" customHeight="1" x14ac:dyDescent="0.25">
      <c r="A493" s="27">
        <f t="shared" ref="A493:A501" si="23">ROW(A482)</f>
        <v>482</v>
      </c>
      <c r="B493" s="375"/>
      <c r="C493" s="375"/>
      <c r="D493" s="376"/>
      <c r="E493" s="376"/>
      <c r="F493" s="376"/>
      <c r="G493" s="376"/>
      <c r="H493" s="376"/>
      <c r="I493" s="360"/>
      <c r="J493" s="360"/>
      <c r="K493" s="360"/>
      <c r="L493" s="360"/>
      <c r="M493" s="360"/>
      <c r="N493" s="360"/>
      <c r="O493" s="360"/>
      <c r="P493" s="360"/>
      <c r="Q493" s="377"/>
      <c r="R493" s="377"/>
      <c r="S493" s="377"/>
      <c r="T493" s="377"/>
      <c r="U493" s="377"/>
      <c r="V493" s="377"/>
      <c r="W493" s="377"/>
      <c r="X493" s="377"/>
      <c r="Y493" s="377"/>
      <c r="Z493" s="377"/>
      <c r="AA493" s="360"/>
      <c r="AB493" s="360"/>
      <c r="AC493" s="360"/>
      <c r="AD493" s="360"/>
      <c r="AE493" s="377"/>
      <c r="AF493" s="377"/>
      <c r="AG493" s="377"/>
      <c r="AH493" s="377"/>
      <c r="AI493" s="360"/>
      <c r="AJ493" s="360"/>
      <c r="AK493" s="360"/>
      <c r="AL493" s="360"/>
      <c r="AM493" s="360"/>
      <c r="AN493" s="360"/>
      <c r="AO493" s="361"/>
      <c r="AP493" s="361"/>
      <c r="AQ493" s="361"/>
      <c r="AR493" s="362"/>
      <c r="AS493" s="362"/>
      <c r="AT493" s="362"/>
      <c r="AU493" s="363"/>
      <c r="AV493" s="363"/>
      <c r="AW493" s="363"/>
      <c r="AX493" s="364"/>
      <c r="AY493" s="364"/>
      <c r="AZ493" s="45"/>
      <c r="BA493" s="46"/>
      <c r="BB493" s="45"/>
      <c r="BC493" s="46"/>
      <c r="BD493" s="45"/>
      <c r="BE493" s="46"/>
      <c r="BF493" s="45"/>
      <c r="BG493" s="46"/>
      <c r="BH493" s="45"/>
      <c r="BI493" s="43"/>
      <c r="BJ493" s="44"/>
      <c r="BK493" s="43"/>
      <c r="BL493" s="44"/>
      <c r="BM493" s="43"/>
      <c r="BN493" s="44"/>
      <c r="BO493" s="43"/>
      <c r="BP493" s="44"/>
      <c r="BQ493" s="43"/>
      <c r="BR493" s="359"/>
      <c r="BS493" s="359"/>
      <c r="BT493" s="359"/>
      <c r="BU493" s="359"/>
      <c r="BV493" s="359"/>
      <c r="BW493" s="359"/>
      <c r="BX493" s="359"/>
      <c r="BY493" s="359"/>
      <c r="BZ493" s="359"/>
      <c r="CA493" s="359"/>
      <c r="CB493" s="359"/>
      <c r="CC493" s="359"/>
      <c r="CD493" s="359"/>
      <c r="CE493" s="359"/>
    </row>
    <row r="494" spans="1:83" ht="35.1" customHeight="1" x14ac:dyDescent="0.25">
      <c r="A494" s="27">
        <f t="shared" si="23"/>
        <v>483</v>
      </c>
      <c r="B494" s="375"/>
      <c r="C494" s="375"/>
      <c r="D494" s="376"/>
      <c r="E494" s="376"/>
      <c r="F494" s="376"/>
      <c r="G494" s="376"/>
      <c r="H494" s="376"/>
      <c r="I494" s="360"/>
      <c r="J494" s="360"/>
      <c r="K494" s="360"/>
      <c r="L494" s="360"/>
      <c r="M494" s="360"/>
      <c r="N494" s="360"/>
      <c r="O494" s="360"/>
      <c r="P494" s="360"/>
      <c r="Q494" s="377"/>
      <c r="R494" s="377"/>
      <c r="S494" s="377"/>
      <c r="T494" s="377"/>
      <c r="U494" s="377"/>
      <c r="V494" s="377"/>
      <c r="W494" s="377"/>
      <c r="X494" s="377"/>
      <c r="Y494" s="377"/>
      <c r="Z494" s="377"/>
      <c r="AA494" s="360"/>
      <c r="AB494" s="360"/>
      <c r="AC494" s="360"/>
      <c r="AD494" s="360"/>
      <c r="AE494" s="377"/>
      <c r="AF494" s="377"/>
      <c r="AG494" s="377"/>
      <c r="AH494" s="377"/>
      <c r="AI494" s="360"/>
      <c r="AJ494" s="360"/>
      <c r="AK494" s="360"/>
      <c r="AL494" s="360"/>
      <c r="AM494" s="360"/>
      <c r="AN494" s="360"/>
      <c r="AO494" s="361"/>
      <c r="AP494" s="361"/>
      <c r="AQ494" s="361"/>
      <c r="AR494" s="362"/>
      <c r="AS494" s="362"/>
      <c r="AT494" s="362"/>
      <c r="AU494" s="363"/>
      <c r="AV494" s="363"/>
      <c r="AW494" s="363"/>
      <c r="AX494" s="364"/>
      <c r="AY494" s="364"/>
      <c r="AZ494" s="45"/>
      <c r="BA494" s="46"/>
      <c r="BB494" s="45"/>
      <c r="BC494" s="46"/>
      <c r="BD494" s="45"/>
      <c r="BE494" s="46"/>
      <c r="BF494" s="45"/>
      <c r="BG494" s="46"/>
      <c r="BH494" s="45"/>
      <c r="BI494" s="43"/>
      <c r="BJ494" s="44"/>
      <c r="BK494" s="43"/>
      <c r="BL494" s="44"/>
      <c r="BM494" s="43"/>
      <c r="BN494" s="44"/>
      <c r="BO494" s="43"/>
      <c r="BP494" s="44"/>
      <c r="BQ494" s="43"/>
      <c r="BR494" s="359"/>
      <c r="BS494" s="359"/>
      <c r="BT494" s="359"/>
      <c r="BU494" s="359"/>
      <c r="BV494" s="359"/>
      <c r="BW494" s="359"/>
      <c r="BX494" s="359"/>
      <c r="BY494" s="359"/>
      <c r="BZ494" s="359"/>
      <c r="CA494" s="359"/>
      <c r="CB494" s="359"/>
      <c r="CC494" s="359"/>
      <c r="CD494" s="359"/>
      <c r="CE494" s="359"/>
    </row>
    <row r="495" spans="1:83" ht="35.1" customHeight="1" x14ac:dyDescent="0.25">
      <c r="A495" s="27">
        <f t="shared" si="23"/>
        <v>484</v>
      </c>
      <c r="B495" s="375"/>
      <c r="C495" s="375"/>
      <c r="D495" s="376"/>
      <c r="E495" s="376"/>
      <c r="F495" s="376"/>
      <c r="G495" s="376"/>
      <c r="H495" s="376"/>
      <c r="I495" s="360"/>
      <c r="J495" s="360"/>
      <c r="K495" s="360"/>
      <c r="L495" s="360"/>
      <c r="M495" s="360"/>
      <c r="N495" s="360"/>
      <c r="O495" s="360"/>
      <c r="P495" s="360"/>
      <c r="Q495" s="377"/>
      <c r="R495" s="377"/>
      <c r="S495" s="377"/>
      <c r="T495" s="377"/>
      <c r="U495" s="377"/>
      <c r="V495" s="377"/>
      <c r="W495" s="377"/>
      <c r="X495" s="377"/>
      <c r="Y495" s="377"/>
      <c r="Z495" s="377"/>
      <c r="AA495" s="360"/>
      <c r="AB495" s="360"/>
      <c r="AC495" s="360"/>
      <c r="AD495" s="360"/>
      <c r="AE495" s="377"/>
      <c r="AF495" s="377"/>
      <c r="AG495" s="377"/>
      <c r="AH495" s="377"/>
      <c r="AI495" s="360"/>
      <c r="AJ495" s="360"/>
      <c r="AK495" s="360"/>
      <c r="AL495" s="360"/>
      <c r="AM495" s="360"/>
      <c r="AN495" s="360"/>
      <c r="AO495" s="361"/>
      <c r="AP495" s="361"/>
      <c r="AQ495" s="361"/>
      <c r="AR495" s="362"/>
      <c r="AS495" s="362"/>
      <c r="AT495" s="362"/>
      <c r="AU495" s="363"/>
      <c r="AV495" s="363"/>
      <c r="AW495" s="363"/>
      <c r="AX495" s="364"/>
      <c r="AY495" s="364"/>
      <c r="AZ495" s="45"/>
      <c r="BA495" s="46"/>
      <c r="BB495" s="45"/>
      <c r="BC495" s="46"/>
      <c r="BD495" s="45"/>
      <c r="BE495" s="46"/>
      <c r="BF495" s="45"/>
      <c r="BG495" s="46"/>
      <c r="BH495" s="45"/>
      <c r="BI495" s="43"/>
      <c r="BJ495" s="44"/>
      <c r="BK495" s="43"/>
      <c r="BL495" s="44"/>
      <c r="BM495" s="43"/>
      <c r="BN495" s="44"/>
      <c r="BO495" s="43"/>
      <c r="BP495" s="44"/>
      <c r="BQ495" s="43"/>
      <c r="BR495" s="359"/>
      <c r="BS495" s="359"/>
      <c r="BT495" s="359"/>
      <c r="BU495" s="359"/>
      <c r="BV495" s="359"/>
      <c r="BW495" s="359"/>
      <c r="BX495" s="359"/>
      <c r="BY495" s="359"/>
      <c r="BZ495" s="359"/>
      <c r="CA495" s="359"/>
      <c r="CB495" s="359"/>
      <c r="CC495" s="359"/>
      <c r="CD495" s="359"/>
      <c r="CE495" s="359"/>
    </row>
    <row r="496" spans="1:83" ht="35.1" customHeight="1" x14ac:dyDescent="0.25">
      <c r="A496" s="27">
        <f t="shared" si="23"/>
        <v>485</v>
      </c>
      <c r="B496" s="375"/>
      <c r="C496" s="375"/>
      <c r="D496" s="376"/>
      <c r="E496" s="376"/>
      <c r="F496" s="376"/>
      <c r="G496" s="376"/>
      <c r="H496" s="376"/>
      <c r="I496" s="360"/>
      <c r="J496" s="360"/>
      <c r="K496" s="360"/>
      <c r="L496" s="360"/>
      <c r="M496" s="360"/>
      <c r="N496" s="360"/>
      <c r="O496" s="360"/>
      <c r="P496" s="360"/>
      <c r="Q496" s="377"/>
      <c r="R496" s="377"/>
      <c r="S496" s="377"/>
      <c r="T496" s="377"/>
      <c r="U496" s="377"/>
      <c r="V496" s="377"/>
      <c r="W496" s="377"/>
      <c r="X496" s="377"/>
      <c r="Y496" s="377"/>
      <c r="Z496" s="377"/>
      <c r="AA496" s="360"/>
      <c r="AB496" s="360"/>
      <c r="AC496" s="360"/>
      <c r="AD496" s="360"/>
      <c r="AE496" s="377"/>
      <c r="AF496" s="377"/>
      <c r="AG496" s="377"/>
      <c r="AH496" s="377"/>
      <c r="AI496" s="360"/>
      <c r="AJ496" s="360"/>
      <c r="AK496" s="360"/>
      <c r="AL496" s="360"/>
      <c r="AM496" s="360"/>
      <c r="AN496" s="360"/>
      <c r="AO496" s="361"/>
      <c r="AP496" s="361"/>
      <c r="AQ496" s="361"/>
      <c r="AR496" s="362"/>
      <c r="AS496" s="362"/>
      <c r="AT496" s="362"/>
      <c r="AU496" s="363"/>
      <c r="AV496" s="363"/>
      <c r="AW496" s="363"/>
      <c r="AX496" s="364"/>
      <c r="AY496" s="364"/>
      <c r="AZ496" s="45"/>
      <c r="BA496" s="46"/>
      <c r="BB496" s="45"/>
      <c r="BC496" s="46"/>
      <c r="BD496" s="45"/>
      <c r="BE496" s="46"/>
      <c r="BF496" s="45"/>
      <c r="BG496" s="46"/>
      <c r="BH496" s="45"/>
      <c r="BI496" s="43"/>
      <c r="BJ496" s="44"/>
      <c r="BK496" s="43"/>
      <c r="BL496" s="44"/>
      <c r="BM496" s="43"/>
      <c r="BN496" s="44"/>
      <c r="BO496" s="43"/>
      <c r="BP496" s="44"/>
      <c r="BQ496" s="43"/>
      <c r="BR496" s="359"/>
      <c r="BS496" s="359"/>
      <c r="BT496" s="359"/>
      <c r="BU496" s="359"/>
      <c r="BV496" s="359"/>
      <c r="BW496" s="359"/>
      <c r="BX496" s="359"/>
      <c r="BY496" s="359"/>
      <c r="BZ496" s="359"/>
      <c r="CA496" s="359"/>
      <c r="CB496" s="359"/>
      <c r="CC496" s="359"/>
      <c r="CD496" s="359"/>
      <c r="CE496" s="359"/>
    </row>
    <row r="497" spans="1:83" ht="35.1" customHeight="1" x14ac:dyDescent="0.25">
      <c r="A497" s="27">
        <f t="shared" si="23"/>
        <v>486</v>
      </c>
      <c r="B497" s="375"/>
      <c r="C497" s="375"/>
      <c r="D497" s="376"/>
      <c r="E497" s="376"/>
      <c r="F497" s="376"/>
      <c r="G497" s="376"/>
      <c r="H497" s="376"/>
      <c r="I497" s="360"/>
      <c r="J497" s="360"/>
      <c r="K497" s="360"/>
      <c r="L497" s="360"/>
      <c r="M497" s="360"/>
      <c r="N497" s="360"/>
      <c r="O497" s="360"/>
      <c r="P497" s="360"/>
      <c r="Q497" s="377"/>
      <c r="R497" s="377"/>
      <c r="S497" s="377"/>
      <c r="T497" s="377"/>
      <c r="U497" s="377"/>
      <c r="V497" s="377"/>
      <c r="W497" s="377"/>
      <c r="X497" s="377"/>
      <c r="Y497" s="377"/>
      <c r="Z497" s="377"/>
      <c r="AA497" s="360"/>
      <c r="AB497" s="360"/>
      <c r="AC497" s="360"/>
      <c r="AD497" s="360"/>
      <c r="AE497" s="377"/>
      <c r="AF497" s="377"/>
      <c r="AG497" s="377"/>
      <c r="AH497" s="377"/>
      <c r="AI497" s="360"/>
      <c r="AJ497" s="360"/>
      <c r="AK497" s="360"/>
      <c r="AL497" s="360"/>
      <c r="AM497" s="360"/>
      <c r="AN497" s="360"/>
      <c r="AO497" s="361"/>
      <c r="AP497" s="361"/>
      <c r="AQ497" s="361"/>
      <c r="AR497" s="362"/>
      <c r="AS497" s="362"/>
      <c r="AT497" s="362"/>
      <c r="AU497" s="363"/>
      <c r="AV497" s="363"/>
      <c r="AW497" s="363"/>
      <c r="AX497" s="364"/>
      <c r="AY497" s="364"/>
      <c r="AZ497" s="45"/>
      <c r="BA497" s="46"/>
      <c r="BB497" s="45"/>
      <c r="BC497" s="46"/>
      <c r="BD497" s="45"/>
      <c r="BE497" s="46"/>
      <c r="BF497" s="45"/>
      <c r="BG497" s="46"/>
      <c r="BH497" s="45"/>
      <c r="BI497" s="43"/>
      <c r="BJ497" s="44"/>
      <c r="BK497" s="43"/>
      <c r="BL497" s="44"/>
      <c r="BM497" s="43"/>
      <c r="BN497" s="44"/>
      <c r="BO497" s="43"/>
      <c r="BP497" s="44"/>
      <c r="BQ497" s="43"/>
      <c r="BR497" s="359"/>
      <c r="BS497" s="359"/>
      <c r="BT497" s="359"/>
      <c r="BU497" s="359"/>
      <c r="BV497" s="359"/>
      <c r="BW497" s="359"/>
      <c r="BX497" s="359"/>
      <c r="BY497" s="359"/>
      <c r="BZ497" s="359"/>
      <c r="CA497" s="359"/>
      <c r="CB497" s="359"/>
      <c r="CC497" s="359"/>
      <c r="CD497" s="359"/>
      <c r="CE497" s="359"/>
    </row>
    <row r="498" spans="1:83" ht="35.1" customHeight="1" x14ac:dyDescent="0.25">
      <c r="A498" s="27">
        <f t="shared" si="23"/>
        <v>487</v>
      </c>
      <c r="B498" s="375"/>
      <c r="C498" s="375"/>
      <c r="D498" s="376"/>
      <c r="E498" s="376"/>
      <c r="F498" s="376"/>
      <c r="G498" s="376"/>
      <c r="H498" s="376"/>
      <c r="I498" s="360"/>
      <c r="J498" s="360"/>
      <c r="K498" s="360"/>
      <c r="L498" s="360"/>
      <c r="M498" s="360"/>
      <c r="N498" s="360"/>
      <c r="O498" s="360"/>
      <c r="P498" s="360"/>
      <c r="Q498" s="377"/>
      <c r="R498" s="377"/>
      <c r="S498" s="377"/>
      <c r="T498" s="377"/>
      <c r="U498" s="377"/>
      <c r="V498" s="377"/>
      <c r="W498" s="377"/>
      <c r="X498" s="377"/>
      <c r="Y498" s="377"/>
      <c r="Z498" s="377"/>
      <c r="AA498" s="360"/>
      <c r="AB498" s="360"/>
      <c r="AC498" s="360"/>
      <c r="AD498" s="360"/>
      <c r="AE498" s="377"/>
      <c r="AF498" s="377"/>
      <c r="AG498" s="377"/>
      <c r="AH498" s="377"/>
      <c r="AI498" s="360"/>
      <c r="AJ498" s="360"/>
      <c r="AK498" s="360"/>
      <c r="AL498" s="360"/>
      <c r="AM498" s="360"/>
      <c r="AN498" s="360"/>
      <c r="AO498" s="361"/>
      <c r="AP498" s="361"/>
      <c r="AQ498" s="361"/>
      <c r="AR498" s="362"/>
      <c r="AS498" s="362"/>
      <c r="AT498" s="362"/>
      <c r="AU498" s="363"/>
      <c r="AV498" s="363"/>
      <c r="AW498" s="363"/>
      <c r="AX498" s="364"/>
      <c r="AY498" s="364"/>
      <c r="AZ498" s="45"/>
      <c r="BA498" s="46"/>
      <c r="BB498" s="45"/>
      <c r="BC498" s="46"/>
      <c r="BD498" s="45"/>
      <c r="BE498" s="46"/>
      <c r="BF498" s="45"/>
      <c r="BG498" s="46"/>
      <c r="BH498" s="45"/>
      <c r="BI498" s="43"/>
      <c r="BJ498" s="44"/>
      <c r="BK498" s="43"/>
      <c r="BL498" s="44"/>
      <c r="BM498" s="43"/>
      <c r="BN498" s="44"/>
      <c r="BO498" s="43"/>
      <c r="BP498" s="44"/>
      <c r="BQ498" s="43"/>
      <c r="BR498" s="359"/>
      <c r="BS498" s="359"/>
      <c r="BT498" s="359"/>
      <c r="BU498" s="359"/>
      <c r="BV498" s="359"/>
      <c r="BW498" s="359"/>
      <c r="BX498" s="359"/>
      <c r="BY498" s="359"/>
      <c r="BZ498" s="359"/>
      <c r="CA498" s="359"/>
      <c r="CB498" s="359"/>
      <c r="CC498" s="359"/>
      <c r="CD498" s="359"/>
      <c r="CE498" s="359"/>
    </row>
    <row r="499" spans="1:83" ht="35.1" customHeight="1" x14ac:dyDescent="0.25">
      <c r="A499" s="27">
        <f t="shared" si="23"/>
        <v>488</v>
      </c>
      <c r="B499" s="375"/>
      <c r="C499" s="375"/>
      <c r="D499" s="376"/>
      <c r="E499" s="376"/>
      <c r="F499" s="376"/>
      <c r="G499" s="376"/>
      <c r="H499" s="376"/>
      <c r="I499" s="360"/>
      <c r="J499" s="360"/>
      <c r="K499" s="360"/>
      <c r="L499" s="360"/>
      <c r="M499" s="360"/>
      <c r="N499" s="360"/>
      <c r="O499" s="360"/>
      <c r="P499" s="360"/>
      <c r="Q499" s="377"/>
      <c r="R499" s="377"/>
      <c r="S499" s="377"/>
      <c r="T499" s="377"/>
      <c r="U499" s="377"/>
      <c r="V499" s="377"/>
      <c r="W499" s="377"/>
      <c r="X499" s="377"/>
      <c r="Y499" s="377"/>
      <c r="Z499" s="377"/>
      <c r="AA499" s="360"/>
      <c r="AB499" s="360"/>
      <c r="AC499" s="360"/>
      <c r="AD499" s="360"/>
      <c r="AE499" s="377"/>
      <c r="AF499" s="377"/>
      <c r="AG499" s="377"/>
      <c r="AH499" s="377"/>
      <c r="AI499" s="360"/>
      <c r="AJ499" s="360"/>
      <c r="AK499" s="360"/>
      <c r="AL499" s="360"/>
      <c r="AM499" s="360"/>
      <c r="AN499" s="360"/>
      <c r="AO499" s="361"/>
      <c r="AP499" s="361"/>
      <c r="AQ499" s="361"/>
      <c r="AR499" s="362"/>
      <c r="AS499" s="362"/>
      <c r="AT499" s="362"/>
      <c r="AU499" s="363"/>
      <c r="AV499" s="363"/>
      <c r="AW499" s="363"/>
      <c r="AX499" s="364"/>
      <c r="AY499" s="364"/>
      <c r="AZ499" s="45"/>
      <c r="BA499" s="46"/>
      <c r="BB499" s="45"/>
      <c r="BC499" s="46"/>
      <c r="BD499" s="45"/>
      <c r="BE499" s="46"/>
      <c r="BF499" s="45"/>
      <c r="BG499" s="46"/>
      <c r="BH499" s="45"/>
      <c r="BI499" s="43"/>
      <c r="BJ499" s="44"/>
      <c r="BK499" s="43"/>
      <c r="BL499" s="44"/>
      <c r="BM499" s="43"/>
      <c r="BN499" s="44"/>
      <c r="BO499" s="43"/>
      <c r="BP499" s="44"/>
      <c r="BQ499" s="43"/>
      <c r="BR499" s="359"/>
      <c r="BS499" s="359"/>
      <c r="BT499" s="359"/>
      <c r="BU499" s="359"/>
      <c r="BV499" s="359"/>
      <c r="BW499" s="359"/>
      <c r="BX499" s="359"/>
      <c r="BY499" s="359"/>
      <c r="BZ499" s="359"/>
      <c r="CA499" s="359"/>
      <c r="CB499" s="359"/>
      <c r="CC499" s="359"/>
      <c r="CD499" s="359"/>
      <c r="CE499" s="359"/>
    </row>
    <row r="500" spans="1:83" ht="35.1" customHeight="1" x14ac:dyDescent="0.25">
      <c r="A500" s="27">
        <f t="shared" si="23"/>
        <v>489</v>
      </c>
      <c r="B500" s="375"/>
      <c r="C500" s="375"/>
      <c r="D500" s="376"/>
      <c r="E500" s="376"/>
      <c r="F500" s="376"/>
      <c r="G500" s="376"/>
      <c r="H500" s="376"/>
      <c r="I500" s="360"/>
      <c r="J500" s="360"/>
      <c r="K500" s="360"/>
      <c r="L500" s="360"/>
      <c r="M500" s="360"/>
      <c r="N500" s="360"/>
      <c r="O500" s="360"/>
      <c r="P500" s="360"/>
      <c r="Q500" s="377"/>
      <c r="R500" s="377"/>
      <c r="S500" s="377"/>
      <c r="T500" s="377"/>
      <c r="U500" s="377"/>
      <c r="V500" s="377"/>
      <c r="W500" s="377"/>
      <c r="X500" s="377"/>
      <c r="Y500" s="377"/>
      <c r="Z500" s="377"/>
      <c r="AA500" s="360"/>
      <c r="AB500" s="360"/>
      <c r="AC500" s="360"/>
      <c r="AD500" s="360"/>
      <c r="AE500" s="377"/>
      <c r="AF500" s="377"/>
      <c r="AG500" s="377"/>
      <c r="AH500" s="377"/>
      <c r="AI500" s="360"/>
      <c r="AJ500" s="360"/>
      <c r="AK500" s="360"/>
      <c r="AL500" s="360"/>
      <c r="AM500" s="360"/>
      <c r="AN500" s="360"/>
      <c r="AO500" s="361"/>
      <c r="AP500" s="361"/>
      <c r="AQ500" s="361"/>
      <c r="AR500" s="362"/>
      <c r="AS500" s="362"/>
      <c r="AT500" s="362"/>
      <c r="AU500" s="363"/>
      <c r="AV500" s="363"/>
      <c r="AW500" s="363"/>
      <c r="AX500" s="364"/>
      <c r="AY500" s="364"/>
      <c r="AZ500" s="45"/>
      <c r="BA500" s="46"/>
      <c r="BB500" s="45"/>
      <c r="BC500" s="46"/>
      <c r="BD500" s="45"/>
      <c r="BE500" s="46"/>
      <c r="BF500" s="45"/>
      <c r="BG500" s="46"/>
      <c r="BH500" s="45"/>
      <c r="BI500" s="43"/>
      <c r="BJ500" s="44"/>
      <c r="BK500" s="43"/>
      <c r="BL500" s="44"/>
      <c r="BM500" s="43"/>
      <c r="BN500" s="44"/>
      <c r="BO500" s="43"/>
      <c r="BP500" s="44"/>
      <c r="BQ500" s="43"/>
      <c r="BR500" s="359"/>
      <c r="BS500" s="359"/>
      <c r="BT500" s="359"/>
      <c r="BU500" s="359"/>
      <c r="BV500" s="359"/>
      <c r="BW500" s="359"/>
      <c r="BX500" s="359"/>
      <c r="BY500" s="359"/>
      <c r="BZ500" s="359"/>
      <c r="CA500" s="359"/>
      <c r="CB500" s="359"/>
      <c r="CC500" s="359"/>
      <c r="CD500" s="359"/>
      <c r="CE500" s="359"/>
    </row>
    <row r="501" spans="1:83" ht="35.1" customHeight="1" x14ac:dyDescent="0.25">
      <c r="A501" s="27">
        <f t="shared" si="23"/>
        <v>490</v>
      </c>
      <c r="B501" s="375"/>
      <c r="C501" s="375"/>
      <c r="D501" s="376"/>
      <c r="E501" s="376"/>
      <c r="F501" s="376"/>
      <c r="G501" s="376"/>
      <c r="H501" s="376"/>
      <c r="I501" s="360"/>
      <c r="J501" s="360"/>
      <c r="K501" s="360"/>
      <c r="L501" s="360"/>
      <c r="M501" s="360"/>
      <c r="N501" s="360"/>
      <c r="O501" s="360"/>
      <c r="P501" s="360"/>
      <c r="Q501" s="377"/>
      <c r="R501" s="377"/>
      <c r="S501" s="377"/>
      <c r="T501" s="377"/>
      <c r="U501" s="377"/>
      <c r="V501" s="377"/>
      <c r="W501" s="377"/>
      <c r="X501" s="377"/>
      <c r="Y501" s="377"/>
      <c r="Z501" s="377"/>
      <c r="AA501" s="360"/>
      <c r="AB501" s="360"/>
      <c r="AC501" s="360"/>
      <c r="AD501" s="360"/>
      <c r="AE501" s="377"/>
      <c r="AF501" s="377"/>
      <c r="AG501" s="377"/>
      <c r="AH501" s="377"/>
      <c r="AI501" s="360"/>
      <c r="AJ501" s="360"/>
      <c r="AK501" s="360"/>
      <c r="AL501" s="360"/>
      <c r="AM501" s="360"/>
      <c r="AN501" s="360"/>
      <c r="AO501" s="361"/>
      <c r="AP501" s="361"/>
      <c r="AQ501" s="361"/>
      <c r="AR501" s="362"/>
      <c r="AS501" s="362"/>
      <c r="AT501" s="362"/>
      <c r="AU501" s="363"/>
      <c r="AV501" s="363"/>
      <c r="AW501" s="363"/>
      <c r="AX501" s="364"/>
      <c r="AY501" s="364"/>
      <c r="AZ501" s="45"/>
      <c r="BA501" s="46"/>
      <c r="BB501" s="45"/>
      <c r="BC501" s="46"/>
      <c r="BD501" s="45"/>
      <c r="BE501" s="46"/>
      <c r="BF501" s="45"/>
      <c r="BG501" s="46"/>
      <c r="BH501" s="45"/>
      <c r="BI501" s="43"/>
      <c r="BJ501" s="44"/>
      <c r="BK501" s="43"/>
      <c r="BL501" s="44"/>
      <c r="BM501" s="43"/>
      <c r="BN501" s="44"/>
      <c r="BO501" s="43"/>
      <c r="BP501" s="44"/>
      <c r="BQ501" s="43"/>
      <c r="BR501" s="359"/>
      <c r="BS501" s="359"/>
      <c r="BT501" s="359"/>
      <c r="BU501" s="359"/>
      <c r="BV501" s="359"/>
      <c r="BW501" s="359"/>
      <c r="BX501" s="359"/>
      <c r="BY501" s="359"/>
      <c r="BZ501" s="359"/>
      <c r="CA501" s="359"/>
      <c r="CB501" s="359"/>
      <c r="CC501" s="359"/>
      <c r="CD501" s="359"/>
      <c r="CE501" s="359"/>
    </row>
    <row r="502" spans="1:83" ht="35.1" customHeight="1" x14ac:dyDescent="0.25">
      <c r="A502" s="27">
        <f>ROW(A491)</f>
        <v>491</v>
      </c>
      <c r="B502" s="375"/>
      <c r="C502" s="375"/>
      <c r="D502" s="376"/>
      <c r="E502" s="376"/>
      <c r="F502" s="376"/>
      <c r="G502" s="376"/>
      <c r="H502" s="376"/>
      <c r="I502" s="360"/>
      <c r="J502" s="360"/>
      <c r="K502" s="360"/>
      <c r="L502" s="360"/>
      <c r="M502" s="360"/>
      <c r="N502" s="360"/>
      <c r="O502" s="360"/>
      <c r="P502" s="360"/>
      <c r="Q502" s="377"/>
      <c r="R502" s="377"/>
      <c r="S502" s="377"/>
      <c r="T502" s="377"/>
      <c r="U502" s="377"/>
      <c r="V502" s="377"/>
      <c r="W502" s="377"/>
      <c r="X502" s="377"/>
      <c r="Y502" s="377"/>
      <c r="Z502" s="377"/>
      <c r="AA502" s="360"/>
      <c r="AB502" s="360"/>
      <c r="AC502" s="360"/>
      <c r="AD502" s="360"/>
      <c r="AE502" s="377"/>
      <c r="AF502" s="377"/>
      <c r="AG502" s="377"/>
      <c r="AH502" s="377"/>
      <c r="AI502" s="360"/>
      <c r="AJ502" s="360"/>
      <c r="AK502" s="360"/>
      <c r="AL502" s="360"/>
      <c r="AM502" s="360"/>
      <c r="AN502" s="360"/>
      <c r="AO502" s="361"/>
      <c r="AP502" s="361"/>
      <c r="AQ502" s="361"/>
      <c r="AR502" s="362"/>
      <c r="AS502" s="362"/>
      <c r="AT502" s="362"/>
      <c r="AU502" s="363"/>
      <c r="AV502" s="363"/>
      <c r="AW502" s="363"/>
      <c r="AX502" s="364"/>
      <c r="AY502" s="364"/>
      <c r="AZ502" s="45"/>
      <c r="BA502" s="46"/>
      <c r="BB502" s="45"/>
      <c r="BC502" s="46"/>
      <c r="BD502" s="45"/>
      <c r="BE502" s="46"/>
      <c r="BF502" s="45"/>
      <c r="BG502" s="46"/>
      <c r="BH502" s="45"/>
      <c r="BI502" s="43"/>
      <c r="BJ502" s="44"/>
      <c r="BK502" s="43"/>
      <c r="BL502" s="44"/>
      <c r="BM502" s="43"/>
      <c r="BN502" s="44"/>
      <c r="BO502" s="43"/>
      <c r="BP502" s="44"/>
      <c r="BQ502" s="43"/>
      <c r="BR502" s="359"/>
      <c r="BS502" s="359"/>
      <c r="BT502" s="359"/>
      <c r="BU502" s="359"/>
      <c r="BV502" s="359"/>
      <c r="BW502" s="359"/>
      <c r="BX502" s="359"/>
      <c r="BY502" s="359"/>
      <c r="BZ502" s="359"/>
      <c r="CA502" s="359"/>
      <c r="CB502" s="359"/>
      <c r="CC502" s="359"/>
      <c r="CD502" s="359"/>
      <c r="CE502" s="359"/>
    </row>
    <row r="503" spans="1:83" ht="35.1" customHeight="1" x14ac:dyDescent="0.25">
      <c r="A503" s="27">
        <f t="shared" ref="A503:A511" si="24">ROW(A492)</f>
        <v>492</v>
      </c>
      <c r="B503" s="375"/>
      <c r="C503" s="375"/>
      <c r="D503" s="376"/>
      <c r="E503" s="376"/>
      <c r="F503" s="376"/>
      <c r="G503" s="376"/>
      <c r="H503" s="376"/>
      <c r="I503" s="360"/>
      <c r="J503" s="360"/>
      <c r="K503" s="360"/>
      <c r="L503" s="360"/>
      <c r="M503" s="360"/>
      <c r="N503" s="360"/>
      <c r="O503" s="360"/>
      <c r="P503" s="360"/>
      <c r="Q503" s="377"/>
      <c r="R503" s="377"/>
      <c r="S503" s="377"/>
      <c r="T503" s="377"/>
      <c r="U503" s="377"/>
      <c r="V503" s="377"/>
      <c r="W503" s="377"/>
      <c r="X503" s="377"/>
      <c r="Y503" s="377"/>
      <c r="Z503" s="377"/>
      <c r="AA503" s="360"/>
      <c r="AB503" s="360"/>
      <c r="AC503" s="360"/>
      <c r="AD503" s="360"/>
      <c r="AE503" s="377"/>
      <c r="AF503" s="377"/>
      <c r="AG503" s="377"/>
      <c r="AH503" s="377"/>
      <c r="AI503" s="360"/>
      <c r="AJ503" s="360"/>
      <c r="AK503" s="360"/>
      <c r="AL503" s="360"/>
      <c r="AM503" s="360"/>
      <c r="AN503" s="360"/>
      <c r="AO503" s="361"/>
      <c r="AP503" s="361"/>
      <c r="AQ503" s="361"/>
      <c r="AR503" s="362"/>
      <c r="AS503" s="362"/>
      <c r="AT503" s="362"/>
      <c r="AU503" s="363"/>
      <c r="AV503" s="363"/>
      <c r="AW503" s="363"/>
      <c r="AX503" s="364"/>
      <c r="AY503" s="364"/>
      <c r="AZ503" s="45"/>
      <c r="BA503" s="46"/>
      <c r="BB503" s="45"/>
      <c r="BC503" s="46"/>
      <c r="BD503" s="45"/>
      <c r="BE503" s="46"/>
      <c r="BF503" s="45"/>
      <c r="BG503" s="46"/>
      <c r="BH503" s="45"/>
      <c r="BI503" s="43"/>
      <c r="BJ503" s="44"/>
      <c r="BK503" s="43"/>
      <c r="BL503" s="44"/>
      <c r="BM503" s="43"/>
      <c r="BN503" s="44"/>
      <c r="BO503" s="43"/>
      <c r="BP503" s="44"/>
      <c r="BQ503" s="43"/>
      <c r="BR503" s="359"/>
      <c r="BS503" s="359"/>
      <c r="BT503" s="359"/>
      <c r="BU503" s="359"/>
      <c r="BV503" s="359"/>
      <c r="BW503" s="359"/>
      <c r="BX503" s="359"/>
      <c r="BY503" s="359"/>
      <c r="BZ503" s="359"/>
      <c r="CA503" s="359"/>
      <c r="CB503" s="359"/>
      <c r="CC503" s="359"/>
      <c r="CD503" s="359"/>
      <c r="CE503" s="359"/>
    </row>
    <row r="504" spans="1:83" ht="35.1" customHeight="1" x14ac:dyDescent="0.25">
      <c r="A504" s="27">
        <f t="shared" si="24"/>
        <v>493</v>
      </c>
      <c r="B504" s="375"/>
      <c r="C504" s="375"/>
      <c r="D504" s="376"/>
      <c r="E504" s="376"/>
      <c r="F504" s="376"/>
      <c r="G504" s="376"/>
      <c r="H504" s="376"/>
      <c r="I504" s="360"/>
      <c r="J504" s="360"/>
      <c r="K504" s="360"/>
      <c r="L504" s="360"/>
      <c r="M504" s="360"/>
      <c r="N504" s="360"/>
      <c r="O504" s="360"/>
      <c r="P504" s="360"/>
      <c r="Q504" s="377"/>
      <c r="R504" s="377"/>
      <c r="S504" s="377"/>
      <c r="T504" s="377"/>
      <c r="U504" s="377"/>
      <c r="V504" s="377"/>
      <c r="W504" s="377"/>
      <c r="X504" s="377"/>
      <c r="Y504" s="377"/>
      <c r="Z504" s="377"/>
      <c r="AA504" s="360"/>
      <c r="AB504" s="360"/>
      <c r="AC504" s="360"/>
      <c r="AD504" s="360"/>
      <c r="AE504" s="377"/>
      <c r="AF504" s="377"/>
      <c r="AG504" s="377"/>
      <c r="AH504" s="377"/>
      <c r="AI504" s="360"/>
      <c r="AJ504" s="360"/>
      <c r="AK504" s="360"/>
      <c r="AL504" s="360"/>
      <c r="AM504" s="360"/>
      <c r="AN504" s="360"/>
      <c r="AO504" s="361"/>
      <c r="AP504" s="361"/>
      <c r="AQ504" s="361"/>
      <c r="AR504" s="362"/>
      <c r="AS504" s="362"/>
      <c r="AT504" s="362"/>
      <c r="AU504" s="363"/>
      <c r="AV504" s="363"/>
      <c r="AW504" s="363"/>
      <c r="AX504" s="364"/>
      <c r="AY504" s="364"/>
      <c r="AZ504" s="45"/>
      <c r="BA504" s="46"/>
      <c r="BB504" s="45"/>
      <c r="BC504" s="46"/>
      <c r="BD504" s="45"/>
      <c r="BE504" s="46"/>
      <c r="BF504" s="45"/>
      <c r="BG504" s="46"/>
      <c r="BH504" s="45"/>
      <c r="BI504" s="43"/>
      <c r="BJ504" s="44"/>
      <c r="BK504" s="43"/>
      <c r="BL504" s="44"/>
      <c r="BM504" s="43"/>
      <c r="BN504" s="44"/>
      <c r="BO504" s="43"/>
      <c r="BP504" s="44"/>
      <c r="BQ504" s="43"/>
      <c r="BR504" s="359"/>
      <c r="BS504" s="359"/>
      <c r="BT504" s="359"/>
      <c r="BU504" s="359"/>
      <c r="BV504" s="359"/>
      <c r="BW504" s="359"/>
      <c r="BX504" s="359"/>
      <c r="BY504" s="359"/>
      <c r="BZ504" s="359"/>
      <c r="CA504" s="359"/>
      <c r="CB504" s="359"/>
      <c r="CC504" s="359"/>
      <c r="CD504" s="359"/>
      <c r="CE504" s="359"/>
    </row>
    <row r="505" spans="1:83" ht="35.1" customHeight="1" x14ac:dyDescent="0.25">
      <c r="A505" s="27">
        <f t="shared" si="24"/>
        <v>494</v>
      </c>
      <c r="B505" s="375"/>
      <c r="C505" s="375"/>
      <c r="D505" s="376"/>
      <c r="E505" s="376"/>
      <c r="F505" s="376"/>
      <c r="G505" s="376"/>
      <c r="H505" s="376"/>
      <c r="I505" s="360"/>
      <c r="J505" s="360"/>
      <c r="K505" s="360"/>
      <c r="L505" s="360"/>
      <c r="M505" s="360"/>
      <c r="N505" s="360"/>
      <c r="O505" s="360"/>
      <c r="P505" s="360"/>
      <c r="Q505" s="377"/>
      <c r="R505" s="377"/>
      <c r="S505" s="377"/>
      <c r="T505" s="377"/>
      <c r="U505" s="377"/>
      <c r="V505" s="377"/>
      <c r="W505" s="377"/>
      <c r="X505" s="377"/>
      <c r="Y505" s="377"/>
      <c r="Z505" s="377"/>
      <c r="AA505" s="360"/>
      <c r="AB505" s="360"/>
      <c r="AC505" s="360"/>
      <c r="AD505" s="360"/>
      <c r="AE505" s="377"/>
      <c r="AF505" s="377"/>
      <c r="AG505" s="377"/>
      <c r="AH505" s="377"/>
      <c r="AI505" s="360"/>
      <c r="AJ505" s="360"/>
      <c r="AK505" s="360"/>
      <c r="AL505" s="360"/>
      <c r="AM505" s="360"/>
      <c r="AN505" s="360"/>
      <c r="AO505" s="361"/>
      <c r="AP505" s="361"/>
      <c r="AQ505" s="361"/>
      <c r="AR505" s="362"/>
      <c r="AS505" s="362"/>
      <c r="AT505" s="362"/>
      <c r="AU505" s="363"/>
      <c r="AV505" s="363"/>
      <c r="AW505" s="363"/>
      <c r="AX505" s="364"/>
      <c r="AY505" s="364"/>
      <c r="AZ505" s="45"/>
      <c r="BA505" s="46"/>
      <c r="BB505" s="45"/>
      <c r="BC505" s="46"/>
      <c r="BD505" s="45"/>
      <c r="BE505" s="46"/>
      <c r="BF505" s="45"/>
      <c r="BG505" s="46"/>
      <c r="BH505" s="45"/>
      <c r="BI505" s="43"/>
      <c r="BJ505" s="44"/>
      <c r="BK505" s="43"/>
      <c r="BL505" s="44"/>
      <c r="BM505" s="43"/>
      <c r="BN505" s="44"/>
      <c r="BO505" s="43"/>
      <c r="BP505" s="44"/>
      <c r="BQ505" s="43"/>
      <c r="BR505" s="359"/>
      <c r="BS505" s="359"/>
      <c r="BT505" s="359"/>
      <c r="BU505" s="359"/>
      <c r="BV505" s="359"/>
      <c r="BW505" s="359"/>
      <c r="BX505" s="359"/>
      <c r="BY505" s="359"/>
      <c r="BZ505" s="359"/>
      <c r="CA505" s="359"/>
      <c r="CB505" s="359"/>
      <c r="CC505" s="359"/>
      <c r="CD505" s="359"/>
      <c r="CE505" s="359"/>
    </row>
    <row r="506" spans="1:83" ht="35.1" customHeight="1" x14ac:dyDescent="0.25">
      <c r="A506" s="27">
        <f t="shared" si="24"/>
        <v>495</v>
      </c>
      <c r="B506" s="375"/>
      <c r="C506" s="375"/>
      <c r="D506" s="376"/>
      <c r="E506" s="376"/>
      <c r="F506" s="376"/>
      <c r="G506" s="376"/>
      <c r="H506" s="376"/>
      <c r="I506" s="360"/>
      <c r="J506" s="360"/>
      <c r="K506" s="360"/>
      <c r="L506" s="360"/>
      <c r="M506" s="360"/>
      <c r="N506" s="360"/>
      <c r="O506" s="360"/>
      <c r="P506" s="360"/>
      <c r="Q506" s="377"/>
      <c r="R506" s="377"/>
      <c r="S506" s="377"/>
      <c r="T506" s="377"/>
      <c r="U506" s="377"/>
      <c r="V506" s="377"/>
      <c r="W506" s="377"/>
      <c r="X506" s="377"/>
      <c r="Y506" s="377"/>
      <c r="Z506" s="377"/>
      <c r="AA506" s="360"/>
      <c r="AB506" s="360"/>
      <c r="AC506" s="360"/>
      <c r="AD506" s="360"/>
      <c r="AE506" s="377"/>
      <c r="AF506" s="377"/>
      <c r="AG506" s="377"/>
      <c r="AH506" s="377"/>
      <c r="AI506" s="360"/>
      <c r="AJ506" s="360"/>
      <c r="AK506" s="360"/>
      <c r="AL506" s="360"/>
      <c r="AM506" s="360"/>
      <c r="AN506" s="360"/>
      <c r="AO506" s="361"/>
      <c r="AP506" s="361"/>
      <c r="AQ506" s="361"/>
      <c r="AR506" s="362"/>
      <c r="AS506" s="362"/>
      <c r="AT506" s="362"/>
      <c r="AU506" s="363"/>
      <c r="AV506" s="363"/>
      <c r="AW506" s="363"/>
      <c r="AX506" s="364"/>
      <c r="AY506" s="364"/>
      <c r="AZ506" s="45"/>
      <c r="BA506" s="46"/>
      <c r="BB506" s="45"/>
      <c r="BC506" s="46"/>
      <c r="BD506" s="45"/>
      <c r="BE506" s="46"/>
      <c r="BF506" s="45"/>
      <c r="BG506" s="46"/>
      <c r="BH506" s="45"/>
      <c r="BI506" s="43"/>
      <c r="BJ506" s="44"/>
      <c r="BK506" s="43"/>
      <c r="BL506" s="44"/>
      <c r="BM506" s="43"/>
      <c r="BN506" s="44"/>
      <c r="BO506" s="43"/>
      <c r="BP506" s="44"/>
      <c r="BQ506" s="43"/>
      <c r="BR506" s="359"/>
      <c r="BS506" s="359"/>
      <c r="BT506" s="359"/>
      <c r="BU506" s="359"/>
      <c r="BV506" s="359"/>
      <c r="BW506" s="359"/>
      <c r="BX506" s="359"/>
      <c r="BY506" s="359"/>
      <c r="BZ506" s="359"/>
      <c r="CA506" s="359"/>
      <c r="CB506" s="359"/>
      <c r="CC506" s="359"/>
      <c r="CD506" s="359"/>
      <c r="CE506" s="359"/>
    </row>
    <row r="507" spans="1:83" ht="35.1" customHeight="1" x14ac:dyDescent="0.25">
      <c r="A507" s="27">
        <f t="shared" si="24"/>
        <v>496</v>
      </c>
      <c r="B507" s="375"/>
      <c r="C507" s="375"/>
      <c r="D507" s="376"/>
      <c r="E507" s="376"/>
      <c r="F507" s="376"/>
      <c r="G507" s="376"/>
      <c r="H507" s="376"/>
      <c r="I507" s="360"/>
      <c r="J507" s="360"/>
      <c r="K507" s="360"/>
      <c r="L507" s="360"/>
      <c r="M507" s="360"/>
      <c r="N507" s="360"/>
      <c r="O507" s="360"/>
      <c r="P507" s="360"/>
      <c r="Q507" s="377"/>
      <c r="R507" s="377"/>
      <c r="S507" s="377"/>
      <c r="T507" s="377"/>
      <c r="U507" s="377"/>
      <c r="V507" s="377"/>
      <c r="W507" s="377"/>
      <c r="X507" s="377"/>
      <c r="Y507" s="377"/>
      <c r="Z507" s="377"/>
      <c r="AA507" s="360"/>
      <c r="AB507" s="360"/>
      <c r="AC507" s="360"/>
      <c r="AD507" s="360"/>
      <c r="AE507" s="377"/>
      <c r="AF507" s="377"/>
      <c r="AG507" s="377"/>
      <c r="AH507" s="377"/>
      <c r="AI507" s="360"/>
      <c r="AJ507" s="360"/>
      <c r="AK507" s="360"/>
      <c r="AL507" s="360"/>
      <c r="AM507" s="360"/>
      <c r="AN507" s="360"/>
      <c r="AO507" s="361"/>
      <c r="AP507" s="361"/>
      <c r="AQ507" s="361"/>
      <c r="AR507" s="362"/>
      <c r="AS507" s="362"/>
      <c r="AT507" s="362"/>
      <c r="AU507" s="363"/>
      <c r="AV507" s="363"/>
      <c r="AW507" s="363"/>
      <c r="AX507" s="364"/>
      <c r="AY507" s="364"/>
      <c r="AZ507" s="45"/>
      <c r="BA507" s="46"/>
      <c r="BB507" s="45"/>
      <c r="BC507" s="46"/>
      <c r="BD507" s="45"/>
      <c r="BE507" s="46"/>
      <c r="BF507" s="45"/>
      <c r="BG507" s="46"/>
      <c r="BH507" s="45"/>
      <c r="BI507" s="43"/>
      <c r="BJ507" s="44"/>
      <c r="BK507" s="43"/>
      <c r="BL507" s="44"/>
      <c r="BM507" s="43"/>
      <c r="BN507" s="44"/>
      <c r="BO507" s="43"/>
      <c r="BP507" s="44"/>
      <c r="BQ507" s="43"/>
      <c r="BR507" s="359"/>
      <c r="BS507" s="359"/>
      <c r="BT507" s="359"/>
      <c r="BU507" s="359"/>
      <c r="BV507" s="359"/>
      <c r="BW507" s="359"/>
      <c r="BX507" s="359"/>
      <c r="BY507" s="359"/>
      <c r="BZ507" s="359"/>
      <c r="CA507" s="359"/>
      <c r="CB507" s="359"/>
      <c r="CC507" s="359"/>
      <c r="CD507" s="359"/>
      <c r="CE507" s="359"/>
    </row>
    <row r="508" spans="1:83" ht="35.1" customHeight="1" x14ac:dyDescent="0.25">
      <c r="A508" s="27">
        <f t="shared" si="24"/>
        <v>497</v>
      </c>
      <c r="B508" s="375"/>
      <c r="C508" s="375"/>
      <c r="D508" s="376"/>
      <c r="E508" s="376"/>
      <c r="F508" s="376"/>
      <c r="G508" s="376"/>
      <c r="H508" s="376"/>
      <c r="I508" s="360"/>
      <c r="J508" s="360"/>
      <c r="K508" s="360"/>
      <c r="L508" s="360"/>
      <c r="M508" s="360"/>
      <c r="N508" s="360"/>
      <c r="O508" s="360"/>
      <c r="P508" s="360"/>
      <c r="Q508" s="377"/>
      <c r="R508" s="377"/>
      <c r="S508" s="377"/>
      <c r="T508" s="377"/>
      <c r="U508" s="377"/>
      <c r="V508" s="377"/>
      <c r="W508" s="377"/>
      <c r="X508" s="377"/>
      <c r="Y508" s="377"/>
      <c r="Z508" s="377"/>
      <c r="AA508" s="360"/>
      <c r="AB508" s="360"/>
      <c r="AC508" s="360"/>
      <c r="AD508" s="360"/>
      <c r="AE508" s="377"/>
      <c r="AF508" s="377"/>
      <c r="AG508" s="377"/>
      <c r="AH508" s="377"/>
      <c r="AI508" s="360"/>
      <c r="AJ508" s="360"/>
      <c r="AK508" s="360"/>
      <c r="AL508" s="360"/>
      <c r="AM508" s="360"/>
      <c r="AN508" s="360"/>
      <c r="AO508" s="361"/>
      <c r="AP508" s="361"/>
      <c r="AQ508" s="361"/>
      <c r="AR508" s="362"/>
      <c r="AS508" s="362"/>
      <c r="AT508" s="362"/>
      <c r="AU508" s="363"/>
      <c r="AV508" s="363"/>
      <c r="AW508" s="363"/>
      <c r="AX508" s="364"/>
      <c r="AY508" s="364"/>
      <c r="AZ508" s="45"/>
      <c r="BA508" s="46"/>
      <c r="BB508" s="45"/>
      <c r="BC508" s="46"/>
      <c r="BD508" s="45"/>
      <c r="BE508" s="46"/>
      <c r="BF508" s="45"/>
      <c r="BG508" s="46"/>
      <c r="BH508" s="45"/>
      <c r="BI508" s="43"/>
      <c r="BJ508" s="44"/>
      <c r="BK508" s="43"/>
      <c r="BL508" s="44"/>
      <c r="BM508" s="43"/>
      <c r="BN508" s="44"/>
      <c r="BO508" s="43"/>
      <c r="BP508" s="44"/>
      <c r="BQ508" s="43"/>
      <c r="BR508" s="359"/>
      <c r="BS508" s="359"/>
      <c r="BT508" s="359"/>
      <c r="BU508" s="359"/>
      <c r="BV508" s="359"/>
      <c r="BW508" s="359"/>
      <c r="BX508" s="359"/>
      <c r="BY508" s="359"/>
      <c r="BZ508" s="359"/>
      <c r="CA508" s="359"/>
      <c r="CB508" s="359"/>
      <c r="CC508" s="359"/>
      <c r="CD508" s="359"/>
      <c r="CE508" s="359"/>
    </row>
    <row r="509" spans="1:83" ht="35.1" customHeight="1" x14ac:dyDescent="0.25">
      <c r="A509" s="27">
        <f t="shared" si="24"/>
        <v>498</v>
      </c>
      <c r="B509" s="375"/>
      <c r="C509" s="375"/>
      <c r="D509" s="376"/>
      <c r="E509" s="376"/>
      <c r="F509" s="376"/>
      <c r="G509" s="376"/>
      <c r="H509" s="376"/>
      <c r="I509" s="360"/>
      <c r="J509" s="360"/>
      <c r="K509" s="360"/>
      <c r="L509" s="360"/>
      <c r="M509" s="360"/>
      <c r="N509" s="360"/>
      <c r="O509" s="360"/>
      <c r="P509" s="360"/>
      <c r="Q509" s="377"/>
      <c r="R509" s="377"/>
      <c r="S509" s="377"/>
      <c r="T509" s="377"/>
      <c r="U509" s="377"/>
      <c r="V509" s="377"/>
      <c r="W509" s="377"/>
      <c r="X509" s="377"/>
      <c r="Y509" s="377"/>
      <c r="Z509" s="377"/>
      <c r="AA509" s="360"/>
      <c r="AB509" s="360"/>
      <c r="AC509" s="360"/>
      <c r="AD509" s="360"/>
      <c r="AE509" s="377"/>
      <c r="AF509" s="377"/>
      <c r="AG509" s="377"/>
      <c r="AH509" s="377"/>
      <c r="AI509" s="360"/>
      <c r="AJ509" s="360"/>
      <c r="AK509" s="360"/>
      <c r="AL509" s="360"/>
      <c r="AM509" s="360"/>
      <c r="AN509" s="360"/>
      <c r="AO509" s="361"/>
      <c r="AP509" s="361"/>
      <c r="AQ509" s="361"/>
      <c r="AR509" s="362"/>
      <c r="AS509" s="362"/>
      <c r="AT509" s="362"/>
      <c r="AU509" s="363"/>
      <c r="AV509" s="363"/>
      <c r="AW509" s="363"/>
      <c r="AX509" s="364"/>
      <c r="AY509" s="364"/>
      <c r="AZ509" s="45"/>
      <c r="BA509" s="46"/>
      <c r="BB509" s="45"/>
      <c r="BC509" s="46"/>
      <c r="BD509" s="45"/>
      <c r="BE509" s="46"/>
      <c r="BF509" s="45"/>
      <c r="BG509" s="46"/>
      <c r="BH509" s="45"/>
      <c r="BI509" s="43"/>
      <c r="BJ509" s="44"/>
      <c r="BK509" s="43"/>
      <c r="BL509" s="44"/>
      <c r="BM509" s="43"/>
      <c r="BN509" s="44"/>
      <c r="BO509" s="43"/>
      <c r="BP509" s="44"/>
      <c r="BQ509" s="43"/>
      <c r="BR509" s="359"/>
      <c r="BS509" s="359"/>
      <c r="BT509" s="359"/>
      <c r="BU509" s="359"/>
      <c r="BV509" s="359"/>
      <c r="BW509" s="359"/>
      <c r="BX509" s="359"/>
      <c r="BY509" s="359"/>
      <c r="BZ509" s="359"/>
      <c r="CA509" s="359"/>
      <c r="CB509" s="359"/>
      <c r="CC509" s="359"/>
      <c r="CD509" s="359"/>
      <c r="CE509" s="359"/>
    </row>
    <row r="510" spans="1:83" ht="35.1" customHeight="1" x14ac:dyDescent="0.25">
      <c r="A510" s="27">
        <f t="shared" si="24"/>
        <v>499</v>
      </c>
      <c r="B510" s="375"/>
      <c r="C510" s="375"/>
      <c r="D510" s="376"/>
      <c r="E510" s="376"/>
      <c r="F510" s="376"/>
      <c r="G510" s="376"/>
      <c r="H510" s="376"/>
      <c r="I510" s="360"/>
      <c r="J510" s="360"/>
      <c r="K510" s="360"/>
      <c r="L510" s="360"/>
      <c r="M510" s="360"/>
      <c r="N510" s="360"/>
      <c r="O510" s="360"/>
      <c r="P510" s="360"/>
      <c r="Q510" s="377"/>
      <c r="R510" s="377"/>
      <c r="S510" s="377"/>
      <c r="T510" s="377"/>
      <c r="U510" s="377"/>
      <c r="V510" s="377"/>
      <c r="W510" s="377"/>
      <c r="X510" s="377"/>
      <c r="Y510" s="377"/>
      <c r="Z510" s="377"/>
      <c r="AA510" s="360"/>
      <c r="AB510" s="360"/>
      <c r="AC510" s="360"/>
      <c r="AD510" s="360"/>
      <c r="AE510" s="377"/>
      <c r="AF510" s="377"/>
      <c r="AG510" s="377"/>
      <c r="AH510" s="377"/>
      <c r="AI510" s="360"/>
      <c r="AJ510" s="360"/>
      <c r="AK510" s="360"/>
      <c r="AL510" s="360"/>
      <c r="AM510" s="360"/>
      <c r="AN510" s="360"/>
      <c r="AO510" s="361"/>
      <c r="AP510" s="361"/>
      <c r="AQ510" s="361"/>
      <c r="AR510" s="362"/>
      <c r="AS510" s="362"/>
      <c r="AT510" s="362"/>
      <c r="AU510" s="363"/>
      <c r="AV510" s="363"/>
      <c r="AW510" s="363"/>
      <c r="AX510" s="364"/>
      <c r="AY510" s="364"/>
      <c r="AZ510" s="45"/>
      <c r="BA510" s="46"/>
      <c r="BB510" s="45"/>
      <c r="BC510" s="46"/>
      <c r="BD510" s="45"/>
      <c r="BE510" s="46"/>
      <c r="BF510" s="45"/>
      <c r="BG510" s="46"/>
      <c r="BH510" s="45"/>
      <c r="BI510" s="43"/>
      <c r="BJ510" s="44"/>
      <c r="BK510" s="43"/>
      <c r="BL510" s="44"/>
      <c r="BM510" s="43"/>
      <c r="BN510" s="44"/>
      <c r="BO510" s="43"/>
      <c r="BP510" s="44"/>
      <c r="BQ510" s="43"/>
      <c r="BR510" s="359"/>
      <c r="BS510" s="359"/>
      <c r="BT510" s="359"/>
      <c r="BU510" s="359"/>
      <c r="BV510" s="359"/>
      <c r="BW510" s="359"/>
      <c r="BX510" s="359"/>
      <c r="BY510" s="359"/>
      <c r="BZ510" s="359"/>
      <c r="CA510" s="359"/>
      <c r="CB510" s="359"/>
      <c r="CC510" s="359"/>
      <c r="CD510" s="359"/>
      <c r="CE510" s="359"/>
    </row>
    <row r="511" spans="1:83" ht="35.1" customHeight="1" x14ac:dyDescent="0.25">
      <c r="A511" s="27">
        <f t="shared" si="24"/>
        <v>500</v>
      </c>
      <c r="B511" s="375"/>
      <c r="C511" s="375"/>
      <c r="D511" s="376"/>
      <c r="E511" s="376"/>
      <c r="F511" s="376"/>
      <c r="G511" s="376"/>
      <c r="H511" s="376"/>
      <c r="I511" s="360"/>
      <c r="J511" s="360"/>
      <c r="K511" s="360"/>
      <c r="L511" s="360"/>
      <c r="M511" s="360"/>
      <c r="N511" s="360"/>
      <c r="O511" s="360"/>
      <c r="P511" s="360"/>
      <c r="Q511" s="377"/>
      <c r="R511" s="377"/>
      <c r="S511" s="377"/>
      <c r="T511" s="377"/>
      <c r="U511" s="377"/>
      <c r="V511" s="377"/>
      <c r="W511" s="377"/>
      <c r="X511" s="377"/>
      <c r="Y511" s="377"/>
      <c r="Z511" s="377"/>
      <c r="AA511" s="360"/>
      <c r="AB511" s="360"/>
      <c r="AC511" s="360"/>
      <c r="AD511" s="360"/>
      <c r="AE511" s="377"/>
      <c r="AF511" s="377"/>
      <c r="AG511" s="377"/>
      <c r="AH511" s="377"/>
      <c r="AI511" s="360"/>
      <c r="AJ511" s="360"/>
      <c r="AK511" s="360"/>
      <c r="AL511" s="360"/>
      <c r="AM511" s="360"/>
      <c r="AN511" s="360"/>
      <c r="AO511" s="361"/>
      <c r="AP511" s="361"/>
      <c r="AQ511" s="361"/>
      <c r="AR511" s="362"/>
      <c r="AS511" s="362"/>
      <c r="AT511" s="362"/>
      <c r="AU511" s="363"/>
      <c r="AV511" s="363"/>
      <c r="AW511" s="363"/>
      <c r="AX511" s="364"/>
      <c r="AY511" s="364"/>
      <c r="AZ511" s="45"/>
      <c r="BA511" s="46"/>
      <c r="BB511" s="45"/>
      <c r="BC511" s="46"/>
      <c r="BD511" s="45"/>
      <c r="BE511" s="46"/>
      <c r="BF511" s="45"/>
      <c r="BG511" s="46"/>
      <c r="BH511" s="45"/>
      <c r="BI511" s="43"/>
      <c r="BJ511" s="44"/>
      <c r="BK511" s="43"/>
      <c r="BL511" s="44"/>
      <c r="BM511" s="43"/>
      <c r="BN511" s="44"/>
      <c r="BO511" s="43"/>
      <c r="BP511" s="44"/>
      <c r="BQ511" s="43"/>
      <c r="BR511" s="359"/>
      <c r="BS511" s="359"/>
      <c r="BT511" s="359"/>
      <c r="BU511" s="359"/>
      <c r="BV511" s="359"/>
      <c r="BW511" s="359"/>
      <c r="BX511" s="359"/>
      <c r="BY511" s="359"/>
      <c r="BZ511" s="359"/>
      <c r="CA511" s="359"/>
      <c r="CB511" s="359"/>
      <c r="CC511" s="359"/>
      <c r="CD511" s="359"/>
      <c r="CE511" s="359"/>
    </row>
    <row r="514" spans="61:69" x14ac:dyDescent="0.25">
      <c r="BI514">
        <f t="shared" ref="BI514:BQ514" si="25">SUM(BI12:BI513)</f>
        <v>0</v>
      </c>
      <c r="BJ514">
        <f t="shared" si="25"/>
        <v>0</v>
      </c>
      <c r="BK514">
        <f t="shared" si="25"/>
        <v>0</v>
      </c>
      <c r="BL514">
        <f t="shared" si="25"/>
        <v>0</v>
      </c>
      <c r="BM514">
        <f t="shared" si="25"/>
        <v>0</v>
      </c>
      <c r="BN514">
        <f t="shared" si="25"/>
        <v>0</v>
      </c>
      <c r="BO514">
        <f t="shared" si="25"/>
        <v>0</v>
      </c>
      <c r="BP514">
        <f t="shared" si="25"/>
        <v>0</v>
      </c>
      <c r="BQ514">
        <f t="shared" si="25"/>
        <v>0</v>
      </c>
    </row>
    <row r="578" spans="61:69" x14ac:dyDescent="0.25">
      <c r="BI578">
        <f t="shared" ref="BI578:BQ578" si="26">SUM(BI26:BI577)</f>
        <v>0</v>
      </c>
      <c r="BJ578">
        <f t="shared" si="26"/>
        <v>0</v>
      </c>
      <c r="BK578">
        <f t="shared" si="26"/>
        <v>0</v>
      </c>
      <c r="BL578">
        <f t="shared" si="26"/>
        <v>0</v>
      </c>
      <c r="BM578">
        <f t="shared" si="26"/>
        <v>0</v>
      </c>
      <c r="BN578">
        <f t="shared" si="26"/>
        <v>0</v>
      </c>
      <c r="BO578">
        <f t="shared" si="26"/>
        <v>0</v>
      </c>
      <c r="BP578">
        <f t="shared" si="26"/>
        <v>0</v>
      </c>
      <c r="BQ578">
        <f t="shared" si="26"/>
        <v>0</v>
      </c>
    </row>
  </sheetData>
  <sheetProtection algorithmName="SHA-512" hashValue="OeojTuYulGtCfDTwbZfhkh3Ps4OlRl4hr/5qSqh5Ak6fqAW5B52K6qwdXKjTTRUgxTzQKDNYgEo7FIH8n2qpCw==" saltValue="mnLJzw7NQimjg53HO1RZjw==" spinCount="100000" sheet="1" objects="1" scenarios="1"/>
  <mergeCells count="6049">
    <mergeCell ref="AU510:AW510"/>
    <mergeCell ref="AX510:AY510"/>
    <mergeCell ref="BR510:CE510"/>
    <mergeCell ref="B511:C511"/>
    <mergeCell ref="D511:H511"/>
    <mergeCell ref="I511:P511"/>
    <mergeCell ref="Q511:Z511"/>
    <mergeCell ref="AA511:AD511"/>
    <mergeCell ref="AE511:AH511"/>
    <mergeCell ref="AI511:AN511"/>
    <mergeCell ref="AO511:AQ511"/>
    <mergeCell ref="AR511:AT511"/>
    <mergeCell ref="AU511:AW511"/>
    <mergeCell ref="AX511:AY511"/>
    <mergeCell ref="BR511:CE511"/>
    <mergeCell ref="B510:C510"/>
    <mergeCell ref="D510:H510"/>
    <mergeCell ref="I510:P510"/>
    <mergeCell ref="Q510:Z510"/>
    <mergeCell ref="AA510:AD510"/>
    <mergeCell ref="AE510:AH510"/>
    <mergeCell ref="AI510:AN510"/>
    <mergeCell ref="AO510:AQ510"/>
    <mergeCell ref="AR510:AT510"/>
    <mergeCell ref="AU508:AW508"/>
    <mergeCell ref="AX508:AY508"/>
    <mergeCell ref="BR508:CE508"/>
    <mergeCell ref="B509:C509"/>
    <mergeCell ref="D509:H509"/>
    <mergeCell ref="I509:P509"/>
    <mergeCell ref="Q509:Z509"/>
    <mergeCell ref="AA509:AD509"/>
    <mergeCell ref="AE509:AH509"/>
    <mergeCell ref="AI509:AN509"/>
    <mergeCell ref="AO509:AQ509"/>
    <mergeCell ref="AR509:AT509"/>
    <mergeCell ref="AU509:AW509"/>
    <mergeCell ref="AX509:AY509"/>
    <mergeCell ref="BR509:CE509"/>
    <mergeCell ref="B508:C508"/>
    <mergeCell ref="D508:H508"/>
    <mergeCell ref="I508:P508"/>
    <mergeCell ref="Q508:Z508"/>
    <mergeCell ref="AA508:AD508"/>
    <mergeCell ref="AE508:AH508"/>
    <mergeCell ref="AI508:AN508"/>
    <mergeCell ref="AO508:AQ508"/>
    <mergeCell ref="AR508:AT508"/>
    <mergeCell ref="AU506:AW506"/>
    <mergeCell ref="AX506:AY506"/>
    <mergeCell ref="BR506:CE506"/>
    <mergeCell ref="B507:C507"/>
    <mergeCell ref="D507:H507"/>
    <mergeCell ref="I507:P507"/>
    <mergeCell ref="Q507:Z507"/>
    <mergeCell ref="AA507:AD507"/>
    <mergeCell ref="AE507:AH507"/>
    <mergeCell ref="AI507:AN507"/>
    <mergeCell ref="AO507:AQ507"/>
    <mergeCell ref="AR507:AT507"/>
    <mergeCell ref="AU507:AW507"/>
    <mergeCell ref="AX507:AY507"/>
    <mergeCell ref="BR507:CE507"/>
    <mergeCell ref="B506:C506"/>
    <mergeCell ref="D506:H506"/>
    <mergeCell ref="I506:P506"/>
    <mergeCell ref="Q506:Z506"/>
    <mergeCell ref="AA506:AD506"/>
    <mergeCell ref="AE506:AH506"/>
    <mergeCell ref="AI506:AN506"/>
    <mergeCell ref="AO506:AQ506"/>
    <mergeCell ref="AR506:AT506"/>
    <mergeCell ref="AU504:AW504"/>
    <mergeCell ref="AX504:AY504"/>
    <mergeCell ref="BR504:CE504"/>
    <mergeCell ref="B505:C505"/>
    <mergeCell ref="D505:H505"/>
    <mergeCell ref="I505:P505"/>
    <mergeCell ref="Q505:Z505"/>
    <mergeCell ref="AA505:AD505"/>
    <mergeCell ref="AE505:AH505"/>
    <mergeCell ref="AI505:AN505"/>
    <mergeCell ref="AO505:AQ505"/>
    <mergeCell ref="AR505:AT505"/>
    <mergeCell ref="AU505:AW505"/>
    <mergeCell ref="AX505:AY505"/>
    <mergeCell ref="BR505:CE505"/>
    <mergeCell ref="B504:C504"/>
    <mergeCell ref="D504:H504"/>
    <mergeCell ref="I504:P504"/>
    <mergeCell ref="Q504:Z504"/>
    <mergeCell ref="AA504:AD504"/>
    <mergeCell ref="AE504:AH504"/>
    <mergeCell ref="AI504:AN504"/>
    <mergeCell ref="AO504:AQ504"/>
    <mergeCell ref="AR504:AT504"/>
    <mergeCell ref="AU502:AW502"/>
    <mergeCell ref="AX502:AY502"/>
    <mergeCell ref="BR502:CE502"/>
    <mergeCell ref="B503:C503"/>
    <mergeCell ref="D503:H503"/>
    <mergeCell ref="I503:P503"/>
    <mergeCell ref="Q503:Z503"/>
    <mergeCell ref="AA503:AD503"/>
    <mergeCell ref="AE503:AH503"/>
    <mergeCell ref="AI503:AN503"/>
    <mergeCell ref="AO503:AQ503"/>
    <mergeCell ref="AR503:AT503"/>
    <mergeCell ref="AU503:AW503"/>
    <mergeCell ref="AX503:AY503"/>
    <mergeCell ref="BR503:CE503"/>
    <mergeCell ref="B502:C502"/>
    <mergeCell ref="D502:H502"/>
    <mergeCell ref="I502:P502"/>
    <mergeCell ref="Q502:Z502"/>
    <mergeCell ref="AA502:AD502"/>
    <mergeCell ref="AE502:AH502"/>
    <mergeCell ref="AI502:AN502"/>
    <mergeCell ref="AO502:AQ502"/>
    <mergeCell ref="AR502:AT502"/>
    <mergeCell ref="AU500:AW500"/>
    <mergeCell ref="AX500:AY500"/>
    <mergeCell ref="BR500:CE500"/>
    <mergeCell ref="B501:C501"/>
    <mergeCell ref="D501:H501"/>
    <mergeCell ref="I501:P501"/>
    <mergeCell ref="Q501:Z501"/>
    <mergeCell ref="AA501:AD501"/>
    <mergeCell ref="AE501:AH501"/>
    <mergeCell ref="AI501:AN501"/>
    <mergeCell ref="AO501:AQ501"/>
    <mergeCell ref="AR501:AT501"/>
    <mergeCell ref="AU501:AW501"/>
    <mergeCell ref="AX501:AY501"/>
    <mergeCell ref="BR501:CE501"/>
    <mergeCell ref="B500:C500"/>
    <mergeCell ref="D500:H500"/>
    <mergeCell ref="I500:P500"/>
    <mergeCell ref="Q500:Z500"/>
    <mergeCell ref="AA500:AD500"/>
    <mergeCell ref="AE500:AH500"/>
    <mergeCell ref="AI500:AN500"/>
    <mergeCell ref="AO500:AQ500"/>
    <mergeCell ref="AR500:AT500"/>
    <mergeCell ref="AU498:AW498"/>
    <mergeCell ref="AX498:AY498"/>
    <mergeCell ref="BR498:CE498"/>
    <mergeCell ref="B499:C499"/>
    <mergeCell ref="D499:H499"/>
    <mergeCell ref="I499:P499"/>
    <mergeCell ref="Q499:Z499"/>
    <mergeCell ref="AA499:AD499"/>
    <mergeCell ref="AE499:AH499"/>
    <mergeCell ref="AI499:AN499"/>
    <mergeCell ref="AO499:AQ499"/>
    <mergeCell ref="AR499:AT499"/>
    <mergeCell ref="AU499:AW499"/>
    <mergeCell ref="AX499:AY499"/>
    <mergeCell ref="BR499:CE499"/>
    <mergeCell ref="B498:C498"/>
    <mergeCell ref="D498:H498"/>
    <mergeCell ref="I498:P498"/>
    <mergeCell ref="Q498:Z498"/>
    <mergeCell ref="AA498:AD498"/>
    <mergeCell ref="AE498:AH498"/>
    <mergeCell ref="AI498:AN498"/>
    <mergeCell ref="AO498:AQ498"/>
    <mergeCell ref="AR498:AT498"/>
    <mergeCell ref="AU496:AW496"/>
    <mergeCell ref="AX496:AY496"/>
    <mergeCell ref="BR496:CE496"/>
    <mergeCell ref="B497:C497"/>
    <mergeCell ref="D497:H497"/>
    <mergeCell ref="I497:P497"/>
    <mergeCell ref="Q497:Z497"/>
    <mergeCell ref="AA497:AD497"/>
    <mergeCell ref="AE497:AH497"/>
    <mergeCell ref="AI497:AN497"/>
    <mergeCell ref="AO497:AQ497"/>
    <mergeCell ref="AR497:AT497"/>
    <mergeCell ref="AU497:AW497"/>
    <mergeCell ref="AX497:AY497"/>
    <mergeCell ref="BR497:CE497"/>
    <mergeCell ref="B496:C496"/>
    <mergeCell ref="D496:H496"/>
    <mergeCell ref="I496:P496"/>
    <mergeCell ref="Q496:Z496"/>
    <mergeCell ref="AA496:AD496"/>
    <mergeCell ref="AE496:AH496"/>
    <mergeCell ref="AI496:AN496"/>
    <mergeCell ref="AO496:AQ496"/>
    <mergeCell ref="AR496:AT496"/>
    <mergeCell ref="AU494:AW494"/>
    <mergeCell ref="AX494:AY494"/>
    <mergeCell ref="BR494:CE494"/>
    <mergeCell ref="B495:C495"/>
    <mergeCell ref="D495:H495"/>
    <mergeCell ref="I495:P495"/>
    <mergeCell ref="Q495:Z495"/>
    <mergeCell ref="AA495:AD495"/>
    <mergeCell ref="AE495:AH495"/>
    <mergeCell ref="AI495:AN495"/>
    <mergeCell ref="AO495:AQ495"/>
    <mergeCell ref="AR495:AT495"/>
    <mergeCell ref="AU495:AW495"/>
    <mergeCell ref="AX495:AY495"/>
    <mergeCell ref="BR495:CE495"/>
    <mergeCell ref="B494:C494"/>
    <mergeCell ref="D494:H494"/>
    <mergeCell ref="I494:P494"/>
    <mergeCell ref="Q494:Z494"/>
    <mergeCell ref="AA494:AD494"/>
    <mergeCell ref="AE494:AH494"/>
    <mergeCell ref="AI494:AN494"/>
    <mergeCell ref="AO494:AQ494"/>
    <mergeCell ref="AR494:AT494"/>
    <mergeCell ref="AU492:AW492"/>
    <mergeCell ref="AX492:AY492"/>
    <mergeCell ref="BR492:CE492"/>
    <mergeCell ref="B493:C493"/>
    <mergeCell ref="D493:H493"/>
    <mergeCell ref="I493:P493"/>
    <mergeCell ref="Q493:Z493"/>
    <mergeCell ref="AA493:AD493"/>
    <mergeCell ref="AE493:AH493"/>
    <mergeCell ref="AI493:AN493"/>
    <mergeCell ref="AO493:AQ493"/>
    <mergeCell ref="AR493:AT493"/>
    <mergeCell ref="AU493:AW493"/>
    <mergeCell ref="AX493:AY493"/>
    <mergeCell ref="BR493:CE493"/>
    <mergeCell ref="B492:C492"/>
    <mergeCell ref="D492:H492"/>
    <mergeCell ref="I492:P492"/>
    <mergeCell ref="Q492:Z492"/>
    <mergeCell ref="AA492:AD492"/>
    <mergeCell ref="AE492:AH492"/>
    <mergeCell ref="AI492:AN492"/>
    <mergeCell ref="AO492:AQ492"/>
    <mergeCell ref="AR492:AT492"/>
    <mergeCell ref="AU490:AW490"/>
    <mergeCell ref="AX490:AY490"/>
    <mergeCell ref="BR490:CE490"/>
    <mergeCell ref="B491:C491"/>
    <mergeCell ref="D491:H491"/>
    <mergeCell ref="I491:P491"/>
    <mergeCell ref="Q491:Z491"/>
    <mergeCell ref="AA491:AD491"/>
    <mergeCell ref="AE491:AH491"/>
    <mergeCell ref="AI491:AN491"/>
    <mergeCell ref="AO491:AQ491"/>
    <mergeCell ref="AR491:AT491"/>
    <mergeCell ref="AU491:AW491"/>
    <mergeCell ref="AX491:AY491"/>
    <mergeCell ref="BR491:CE491"/>
    <mergeCell ref="B490:C490"/>
    <mergeCell ref="D490:H490"/>
    <mergeCell ref="I490:P490"/>
    <mergeCell ref="Q490:Z490"/>
    <mergeCell ref="AA490:AD490"/>
    <mergeCell ref="AE490:AH490"/>
    <mergeCell ref="AI490:AN490"/>
    <mergeCell ref="AO490:AQ490"/>
    <mergeCell ref="AR490:AT490"/>
    <mergeCell ref="AU488:AW488"/>
    <mergeCell ref="AX488:AY488"/>
    <mergeCell ref="BR488:CE488"/>
    <mergeCell ref="B489:C489"/>
    <mergeCell ref="D489:H489"/>
    <mergeCell ref="I489:P489"/>
    <mergeCell ref="Q489:Z489"/>
    <mergeCell ref="AA489:AD489"/>
    <mergeCell ref="AE489:AH489"/>
    <mergeCell ref="AI489:AN489"/>
    <mergeCell ref="AO489:AQ489"/>
    <mergeCell ref="AR489:AT489"/>
    <mergeCell ref="AU489:AW489"/>
    <mergeCell ref="AX489:AY489"/>
    <mergeCell ref="BR489:CE489"/>
    <mergeCell ref="B488:C488"/>
    <mergeCell ref="D488:H488"/>
    <mergeCell ref="I488:P488"/>
    <mergeCell ref="Q488:Z488"/>
    <mergeCell ref="AA488:AD488"/>
    <mergeCell ref="AE488:AH488"/>
    <mergeCell ref="AI488:AN488"/>
    <mergeCell ref="AO488:AQ488"/>
    <mergeCell ref="AR488:AT488"/>
    <mergeCell ref="AU486:AW486"/>
    <mergeCell ref="AX486:AY486"/>
    <mergeCell ref="BR486:CE486"/>
    <mergeCell ref="B487:C487"/>
    <mergeCell ref="D487:H487"/>
    <mergeCell ref="I487:P487"/>
    <mergeCell ref="Q487:Z487"/>
    <mergeCell ref="AA487:AD487"/>
    <mergeCell ref="AE487:AH487"/>
    <mergeCell ref="AI487:AN487"/>
    <mergeCell ref="AO487:AQ487"/>
    <mergeCell ref="AR487:AT487"/>
    <mergeCell ref="AU487:AW487"/>
    <mergeCell ref="AX487:AY487"/>
    <mergeCell ref="BR487:CE487"/>
    <mergeCell ref="B486:C486"/>
    <mergeCell ref="D486:H486"/>
    <mergeCell ref="I486:P486"/>
    <mergeCell ref="Q486:Z486"/>
    <mergeCell ref="AA486:AD486"/>
    <mergeCell ref="AE486:AH486"/>
    <mergeCell ref="AI486:AN486"/>
    <mergeCell ref="AO486:AQ486"/>
    <mergeCell ref="AR486:AT486"/>
    <mergeCell ref="AU484:AW484"/>
    <mergeCell ref="AX484:AY484"/>
    <mergeCell ref="BR484:CE484"/>
    <mergeCell ref="B485:C485"/>
    <mergeCell ref="D485:H485"/>
    <mergeCell ref="I485:P485"/>
    <mergeCell ref="Q485:Z485"/>
    <mergeCell ref="AA485:AD485"/>
    <mergeCell ref="AE485:AH485"/>
    <mergeCell ref="AI485:AN485"/>
    <mergeCell ref="AO485:AQ485"/>
    <mergeCell ref="AR485:AT485"/>
    <mergeCell ref="AU485:AW485"/>
    <mergeCell ref="AX485:AY485"/>
    <mergeCell ref="BR485:CE485"/>
    <mergeCell ref="B484:C484"/>
    <mergeCell ref="D484:H484"/>
    <mergeCell ref="I484:P484"/>
    <mergeCell ref="Q484:Z484"/>
    <mergeCell ref="AA484:AD484"/>
    <mergeCell ref="AE484:AH484"/>
    <mergeCell ref="AI484:AN484"/>
    <mergeCell ref="AO484:AQ484"/>
    <mergeCell ref="AR484:AT484"/>
    <mergeCell ref="AU482:AW482"/>
    <mergeCell ref="AX482:AY482"/>
    <mergeCell ref="BR482:CE482"/>
    <mergeCell ref="B483:C483"/>
    <mergeCell ref="D483:H483"/>
    <mergeCell ref="I483:P483"/>
    <mergeCell ref="Q483:Z483"/>
    <mergeCell ref="AA483:AD483"/>
    <mergeCell ref="AE483:AH483"/>
    <mergeCell ref="AI483:AN483"/>
    <mergeCell ref="AO483:AQ483"/>
    <mergeCell ref="AR483:AT483"/>
    <mergeCell ref="AU483:AW483"/>
    <mergeCell ref="AX483:AY483"/>
    <mergeCell ref="BR483:CE483"/>
    <mergeCell ref="B482:C482"/>
    <mergeCell ref="D482:H482"/>
    <mergeCell ref="I482:P482"/>
    <mergeCell ref="Q482:Z482"/>
    <mergeCell ref="AA482:AD482"/>
    <mergeCell ref="AE482:AH482"/>
    <mergeCell ref="AI482:AN482"/>
    <mergeCell ref="AO482:AQ482"/>
    <mergeCell ref="AR482:AT482"/>
    <mergeCell ref="AU480:AW480"/>
    <mergeCell ref="AX480:AY480"/>
    <mergeCell ref="BR480:CE480"/>
    <mergeCell ref="B481:C481"/>
    <mergeCell ref="D481:H481"/>
    <mergeCell ref="I481:P481"/>
    <mergeCell ref="Q481:Z481"/>
    <mergeCell ref="AA481:AD481"/>
    <mergeCell ref="AE481:AH481"/>
    <mergeCell ref="AI481:AN481"/>
    <mergeCell ref="AO481:AQ481"/>
    <mergeCell ref="AR481:AT481"/>
    <mergeCell ref="AU481:AW481"/>
    <mergeCell ref="AX481:AY481"/>
    <mergeCell ref="BR481:CE481"/>
    <mergeCell ref="B480:C480"/>
    <mergeCell ref="D480:H480"/>
    <mergeCell ref="I480:P480"/>
    <mergeCell ref="Q480:Z480"/>
    <mergeCell ref="AA480:AD480"/>
    <mergeCell ref="AE480:AH480"/>
    <mergeCell ref="AI480:AN480"/>
    <mergeCell ref="AO480:AQ480"/>
    <mergeCell ref="AR480:AT480"/>
    <mergeCell ref="AU478:AW478"/>
    <mergeCell ref="AX478:AY478"/>
    <mergeCell ref="BR478:CE478"/>
    <mergeCell ref="B479:C479"/>
    <mergeCell ref="D479:H479"/>
    <mergeCell ref="I479:P479"/>
    <mergeCell ref="Q479:Z479"/>
    <mergeCell ref="AA479:AD479"/>
    <mergeCell ref="AE479:AH479"/>
    <mergeCell ref="AI479:AN479"/>
    <mergeCell ref="AO479:AQ479"/>
    <mergeCell ref="AR479:AT479"/>
    <mergeCell ref="AU479:AW479"/>
    <mergeCell ref="AX479:AY479"/>
    <mergeCell ref="BR479:CE479"/>
    <mergeCell ref="B478:C478"/>
    <mergeCell ref="D478:H478"/>
    <mergeCell ref="I478:P478"/>
    <mergeCell ref="Q478:Z478"/>
    <mergeCell ref="AA478:AD478"/>
    <mergeCell ref="AE478:AH478"/>
    <mergeCell ref="AI478:AN478"/>
    <mergeCell ref="AO478:AQ478"/>
    <mergeCell ref="AR478:AT478"/>
    <mergeCell ref="AU476:AW476"/>
    <mergeCell ref="AX476:AY476"/>
    <mergeCell ref="BR476:CE476"/>
    <mergeCell ref="B477:C477"/>
    <mergeCell ref="D477:H477"/>
    <mergeCell ref="I477:P477"/>
    <mergeCell ref="Q477:Z477"/>
    <mergeCell ref="AA477:AD477"/>
    <mergeCell ref="AE477:AH477"/>
    <mergeCell ref="AI477:AN477"/>
    <mergeCell ref="AO477:AQ477"/>
    <mergeCell ref="AR477:AT477"/>
    <mergeCell ref="AU477:AW477"/>
    <mergeCell ref="AX477:AY477"/>
    <mergeCell ref="BR477:CE477"/>
    <mergeCell ref="B476:C476"/>
    <mergeCell ref="D476:H476"/>
    <mergeCell ref="I476:P476"/>
    <mergeCell ref="Q476:Z476"/>
    <mergeCell ref="AA476:AD476"/>
    <mergeCell ref="AE476:AH476"/>
    <mergeCell ref="AI476:AN476"/>
    <mergeCell ref="AO476:AQ476"/>
    <mergeCell ref="AR476:AT476"/>
    <mergeCell ref="AU474:AW474"/>
    <mergeCell ref="AX474:AY474"/>
    <mergeCell ref="BR474:CE474"/>
    <mergeCell ref="B475:C475"/>
    <mergeCell ref="D475:H475"/>
    <mergeCell ref="I475:P475"/>
    <mergeCell ref="Q475:Z475"/>
    <mergeCell ref="AA475:AD475"/>
    <mergeCell ref="AE475:AH475"/>
    <mergeCell ref="AI475:AN475"/>
    <mergeCell ref="AO475:AQ475"/>
    <mergeCell ref="AR475:AT475"/>
    <mergeCell ref="AU475:AW475"/>
    <mergeCell ref="AX475:AY475"/>
    <mergeCell ref="BR475:CE475"/>
    <mergeCell ref="B474:C474"/>
    <mergeCell ref="D474:H474"/>
    <mergeCell ref="I474:P474"/>
    <mergeCell ref="Q474:Z474"/>
    <mergeCell ref="AA474:AD474"/>
    <mergeCell ref="AE474:AH474"/>
    <mergeCell ref="AI474:AN474"/>
    <mergeCell ref="AO474:AQ474"/>
    <mergeCell ref="AR474:AT474"/>
    <mergeCell ref="AU472:AW472"/>
    <mergeCell ref="AX472:AY472"/>
    <mergeCell ref="BR472:CE472"/>
    <mergeCell ref="B473:C473"/>
    <mergeCell ref="D473:H473"/>
    <mergeCell ref="I473:P473"/>
    <mergeCell ref="Q473:Z473"/>
    <mergeCell ref="AA473:AD473"/>
    <mergeCell ref="AE473:AH473"/>
    <mergeCell ref="AI473:AN473"/>
    <mergeCell ref="AO473:AQ473"/>
    <mergeCell ref="AR473:AT473"/>
    <mergeCell ref="AU473:AW473"/>
    <mergeCell ref="AX473:AY473"/>
    <mergeCell ref="BR473:CE473"/>
    <mergeCell ref="B472:C472"/>
    <mergeCell ref="D472:H472"/>
    <mergeCell ref="I472:P472"/>
    <mergeCell ref="Q472:Z472"/>
    <mergeCell ref="AA472:AD472"/>
    <mergeCell ref="AE472:AH472"/>
    <mergeCell ref="AI472:AN472"/>
    <mergeCell ref="AO472:AQ472"/>
    <mergeCell ref="AR472:AT472"/>
    <mergeCell ref="AU470:AW470"/>
    <mergeCell ref="AX470:AY470"/>
    <mergeCell ref="BR470:CE470"/>
    <mergeCell ref="B471:C471"/>
    <mergeCell ref="D471:H471"/>
    <mergeCell ref="I471:P471"/>
    <mergeCell ref="Q471:Z471"/>
    <mergeCell ref="AA471:AD471"/>
    <mergeCell ref="AE471:AH471"/>
    <mergeCell ref="AI471:AN471"/>
    <mergeCell ref="AO471:AQ471"/>
    <mergeCell ref="AR471:AT471"/>
    <mergeCell ref="AU471:AW471"/>
    <mergeCell ref="AX471:AY471"/>
    <mergeCell ref="BR471:CE471"/>
    <mergeCell ref="B470:C470"/>
    <mergeCell ref="D470:H470"/>
    <mergeCell ref="I470:P470"/>
    <mergeCell ref="Q470:Z470"/>
    <mergeCell ref="AA470:AD470"/>
    <mergeCell ref="AE470:AH470"/>
    <mergeCell ref="AI470:AN470"/>
    <mergeCell ref="AO470:AQ470"/>
    <mergeCell ref="AR470:AT470"/>
    <mergeCell ref="AU468:AW468"/>
    <mergeCell ref="AX468:AY468"/>
    <mergeCell ref="BR468:CE468"/>
    <mergeCell ref="B469:C469"/>
    <mergeCell ref="D469:H469"/>
    <mergeCell ref="I469:P469"/>
    <mergeCell ref="Q469:Z469"/>
    <mergeCell ref="AA469:AD469"/>
    <mergeCell ref="AE469:AH469"/>
    <mergeCell ref="AI469:AN469"/>
    <mergeCell ref="AO469:AQ469"/>
    <mergeCell ref="AR469:AT469"/>
    <mergeCell ref="AU469:AW469"/>
    <mergeCell ref="AX469:AY469"/>
    <mergeCell ref="BR469:CE469"/>
    <mergeCell ref="B468:C468"/>
    <mergeCell ref="D468:H468"/>
    <mergeCell ref="I468:P468"/>
    <mergeCell ref="Q468:Z468"/>
    <mergeCell ref="AA468:AD468"/>
    <mergeCell ref="AE468:AH468"/>
    <mergeCell ref="AI468:AN468"/>
    <mergeCell ref="AO468:AQ468"/>
    <mergeCell ref="AR468:AT468"/>
    <mergeCell ref="AU466:AW466"/>
    <mergeCell ref="AX466:AY466"/>
    <mergeCell ref="BR466:CE466"/>
    <mergeCell ref="B467:C467"/>
    <mergeCell ref="D467:H467"/>
    <mergeCell ref="I467:P467"/>
    <mergeCell ref="Q467:Z467"/>
    <mergeCell ref="AA467:AD467"/>
    <mergeCell ref="AE467:AH467"/>
    <mergeCell ref="AI467:AN467"/>
    <mergeCell ref="AO467:AQ467"/>
    <mergeCell ref="AR467:AT467"/>
    <mergeCell ref="AU467:AW467"/>
    <mergeCell ref="AX467:AY467"/>
    <mergeCell ref="BR467:CE467"/>
    <mergeCell ref="B466:C466"/>
    <mergeCell ref="D466:H466"/>
    <mergeCell ref="I466:P466"/>
    <mergeCell ref="Q466:Z466"/>
    <mergeCell ref="AA466:AD466"/>
    <mergeCell ref="AE466:AH466"/>
    <mergeCell ref="AI466:AN466"/>
    <mergeCell ref="AO466:AQ466"/>
    <mergeCell ref="AR466:AT466"/>
    <mergeCell ref="AU464:AW464"/>
    <mergeCell ref="AX464:AY464"/>
    <mergeCell ref="BR464:CE464"/>
    <mergeCell ref="B465:C465"/>
    <mergeCell ref="D465:H465"/>
    <mergeCell ref="I465:P465"/>
    <mergeCell ref="Q465:Z465"/>
    <mergeCell ref="AA465:AD465"/>
    <mergeCell ref="AE465:AH465"/>
    <mergeCell ref="AI465:AN465"/>
    <mergeCell ref="AO465:AQ465"/>
    <mergeCell ref="AR465:AT465"/>
    <mergeCell ref="AU465:AW465"/>
    <mergeCell ref="AX465:AY465"/>
    <mergeCell ref="BR465:CE465"/>
    <mergeCell ref="B464:C464"/>
    <mergeCell ref="D464:H464"/>
    <mergeCell ref="I464:P464"/>
    <mergeCell ref="Q464:Z464"/>
    <mergeCell ref="AA464:AD464"/>
    <mergeCell ref="AE464:AH464"/>
    <mergeCell ref="AI464:AN464"/>
    <mergeCell ref="AO464:AQ464"/>
    <mergeCell ref="AR464:AT464"/>
    <mergeCell ref="AU462:AW462"/>
    <mergeCell ref="AX462:AY462"/>
    <mergeCell ref="BR462:CE462"/>
    <mergeCell ref="B463:C463"/>
    <mergeCell ref="D463:H463"/>
    <mergeCell ref="I463:P463"/>
    <mergeCell ref="Q463:Z463"/>
    <mergeCell ref="AA463:AD463"/>
    <mergeCell ref="AE463:AH463"/>
    <mergeCell ref="AI463:AN463"/>
    <mergeCell ref="AO463:AQ463"/>
    <mergeCell ref="AR463:AT463"/>
    <mergeCell ref="AU463:AW463"/>
    <mergeCell ref="AX463:AY463"/>
    <mergeCell ref="BR463:CE463"/>
    <mergeCell ref="B462:C462"/>
    <mergeCell ref="D462:H462"/>
    <mergeCell ref="I462:P462"/>
    <mergeCell ref="Q462:Z462"/>
    <mergeCell ref="AA462:AD462"/>
    <mergeCell ref="AE462:AH462"/>
    <mergeCell ref="AI462:AN462"/>
    <mergeCell ref="AO462:AQ462"/>
    <mergeCell ref="AR462:AT462"/>
    <mergeCell ref="AU460:AW460"/>
    <mergeCell ref="AX460:AY460"/>
    <mergeCell ref="BR460:CE460"/>
    <mergeCell ref="B461:C461"/>
    <mergeCell ref="D461:H461"/>
    <mergeCell ref="I461:P461"/>
    <mergeCell ref="Q461:Z461"/>
    <mergeCell ref="AA461:AD461"/>
    <mergeCell ref="AE461:AH461"/>
    <mergeCell ref="AI461:AN461"/>
    <mergeCell ref="AO461:AQ461"/>
    <mergeCell ref="AR461:AT461"/>
    <mergeCell ref="AU461:AW461"/>
    <mergeCell ref="AX461:AY461"/>
    <mergeCell ref="BR461:CE461"/>
    <mergeCell ref="B460:C460"/>
    <mergeCell ref="D460:H460"/>
    <mergeCell ref="I460:P460"/>
    <mergeCell ref="Q460:Z460"/>
    <mergeCell ref="AA460:AD460"/>
    <mergeCell ref="AE460:AH460"/>
    <mergeCell ref="AI460:AN460"/>
    <mergeCell ref="AO460:AQ460"/>
    <mergeCell ref="AR460:AT460"/>
    <mergeCell ref="AU458:AW458"/>
    <mergeCell ref="AX458:AY458"/>
    <mergeCell ref="BR458:CE458"/>
    <mergeCell ref="B459:C459"/>
    <mergeCell ref="D459:H459"/>
    <mergeCell ref="I459:P459"/>
    <mergeCell ref="Q459:Z459"/>
    <mergeCell ref="AA459:AD459"/>
    <mergeCell ref="AE459:AH459"/>
    <mergeCell ref="AI459:AN459"/>
    <mergeCell ref="AO459:AQ459"/>
    <mergeCell ref="AR459:AT459"/>
    <mergeCell ref="AU459:AW459"/>
    <mergeCell ref="AX459:AY459"/>
    <mergeCell ref="BR459:CE459"/>
    <mergeCell ref="B458:C458"/>
    <mergeCell ref="D458:H458"/>
    <mergeCell ref="I458:P458"/>
    <mergeCell ref="Q458:Z458"/>
    <mergeCell ref="AA458:AD458"/>
    <mergeCell ref="AE458:AH458"/>
    <mergeCell ref="AI458:AN458"/>
    <mergeCell ref="AO458:AQ458"/>
    <mergeCell ref="AR458:AT458"/>
    <mergeCell ref="AU456:AW456"/>
    <mergeCell ref="AX456:AY456"/>
    <mergeCell ref="BR456:CE456"/>
    <mergeCell ref="B457:C457"/>
    <mergeCell ref="D457:H457"/>
    <mergeCell ref="I457:P457"/>
    <mergeCell ref="Q457:Z457"/>
    <mergeCell ref="AA457:AD457"/>
    <mergeCell ref="AE457:AH457"/>
    <mergeCell ref="AI457:AN457"/>
    <mergeCell ref="AO457:AQ457"/>
    <mergeCell ref="AR457:AT457"/>
    <mergeCell ref="AU457:AW457"/>
    <mergeCell ref="AX457:AY457"/>
    <mergeCell ref="BR457:CE457"/>
    <mergeCell ref="B456:C456"/>
    <mergeCell ref="D456:H456"/>
    <mergeCell ref="I456:P456"/>
    <mergeCell ref="Q456:Z456"/>
    <mergeCell ref="AA456:AD456"/>
    <mergeCell ref="AE456:AH456"/>
    <mergeCell ref="AI456:AN456"/>
    <mergeCell ref="AO456:AQ456"/>
    <mergeCell ref="AR456:AT456"/>
    <mergeCell ref="AU454:AW454"/>
    <mergeCell ref="AX454:AY454"/>
    <mergeCell ref="BR454:CE454"/>
    <mergeCell ref="B455:C455"/>
    <mergeCell ref="D455:H455"/>
    <mergeCell ref="I455:P455"/>
    <mergeCell ref="Q455:Z455"/>
    <mergeCell ref="AA455:AD455"/>
    <mergeCell ref="AE455:AH455"/>
    <mergeCell ref="AI455:AN455"/>
    <mergeCell ref="AO455:AQ455"/>
    <mergeCell ref="AR455:AT455"/>
    <mergeCell ref="AU455:AW455"/>
    <mergeCell ref="AX455:AY455"/>
    <mergeCell ref="BR455:CE455"/>
    <mergeCell ref="B454:C454"/>
    <mergeCell ref="D454:H454"/>
    <mergeCell ref="I454:P454"/>
    <mergeCell ref="Q454:Z454"/>
    <mergeCell ref="AA454:AD454"/>
    <mergeCell ref="AE454:AH454"/>
    <mergeCell ref="AI454:AN454"/>
    <mergeCell ref="AO454:AQ454"/>
    <mergeCell ref="AR454:AT454"/>
    <mergeCell ref="AU452:AW452"/>
    <mergeCell ref="AX452:AY452"/>
    <mergeCell ref="BR452:CE452"/>
    <mergeCell ref="B453:C453"/>
    <mergeCell ref="D453:H453"/>
    <mergeCell ref="I453:P453"/>
    <mergeCell ref="Q453:Z453"/>
    <mergeCell ref="AA453:AD453"/>
    <mergeCell ref="AE453:AH453"/>
    <mergeCell ref="AI453:AN453"/>
    <mergeCell ref="AO453:AQ453"/>
    <mergeCell ref="AR453:AT453"/>
    <mergeCell ref="AU453:AW453"/>
    <mergeCell ref="AX453:AY453"/>
    <mergeCell ref="BR453:CE453"/>
    <mergeCell ref="B452:C452"/>
    <mergeCell ref="D452:H452"/>
    <mergeCell ref="I452:P452"/>
    <mergeCell ref="Q452:Z452"/>
    <mergeCell ref="AA452:AD452"/>
    <mergeCell ref="AE452:AH452"/>
    <mergeCell ref="AI452:AN452"/>
    <mergeCell ref="AO452:AQ452"/>
    <mergeCell ref="AR452:AT452"/>
    <mergeCell ref="AU450:AW450"/>
    <mergeCell ref="AX450:AY450"/>
    <mergeCell ref="BR450:CE450"/>
    <mergeCell ref="B451:C451"/>
    <mergeCell ref="D451:H451"/>
    <mergeCell ref="I451:P451"/>
    <mergeCell ref="Q451:Z451"/>
    <mergeCell ref="AA451:AD451"/>
    <mergeCell ref="AE451:AH451"/>
    <mergeCell ref="AI451:AN451"/>
    <mergeCell ref="AO451:AQ451"/>
    <mergeCell ref="AR451:AT451"/>
    <mergeCell ref="AU451:AW451"/>
    <mergeCell ref="AX451:AY451"/>
    <mergeCell ref="BR451:CE451"/>
    <mergeCell ref="B450:C450"/>
    <mergeCell ref="D450:H450"/>
    <mergeCell ref="I450:P450"/>
    <mergeCell ref="Q450:Z450"/>
    <mergeCell ref="AA450:AD450"/>
    <mergeCell ref="AE450:AH450"/>
    <mergeCell ref="AI450:AN450"/>
    <mergeCell ref="AO450:AQ450"/>
    <mergeCell ref="AR450:AT450"/>
    <mergeCell ref="AU448:AW448"/>
    <mergeCell ref="AX448:AY448"/>
    <mergeCell ref="BR448:CE448"/>
    <mergeCell ref="B449:C449"/>
    <mergeCell ref="D449:H449"/>
    <mergeCell ref="I449:P449"/>
    <mergeCell ref="Q449:Z449"/>
    <mergeCell ref="AA449:AD449"/>
    <mergeCell ref="AE449:AH449"/>
    <mergeCell ref="AI449:AN449"/>
    <mergeCell ref="AO449:AQ449"/>
    <mergeCell ref="AR449:AT449"/>
    <mergeCell ref="AU449:AW449"/>
    <mergeCell ref="AX449:AY449"/>
    <mergeCell ref="BR449:CE449"/>
    <mergeCell ref="B448:C448"/>
    <mergeCell ref="D448:H448"/>
    <mergeCell ref="I448:P448"/>
    <mergeCell ref="Q448:Z448"/>
    <mergeCell ref="AA448:AD448"/>
    <mergeCell ref="AE448:AH448"/>
    <mergeCell ref="AI448:AN448"/>
    <mergeCell ref="AO448:AQ448"/>
    <mergeCell ref="AR448:AT448"/>
    <mergeCell ref="AU446:AW446"/>
    <mergeCell ref="AX446:AY446"/>
    <mergeCell ref="BR446:CE446"/>
    <mergeCell ref="B447:C447"/>
    <mergeCell ref="D447:H447"/>
    <mergeCell ref="I447:P447"/>
    <mergeCell ref="Q447:Z447"/>
    <mergeCell ref="AA447:AD447"/>
    <mergeCell ref="AE447:AH447"/>
    <mergeCell ref="AI447:AN447"/>
    <mergeCell ref="AO447:AQ447"/>
    <mergeCell ref="AR447:AT447"/>
    <mergeCell ref="AU447:AW447"/>
    <mergeCell ref="AX447:AY447"/>
    <mergeCell ref="BR447:CE447"/>
    <mergeCell ref="B446:C446"/>
    <mergeCell ref="D446:H446"/>
    <mergeCell ref="I446:P446"/>
    <mergeCell ref="Q446:Z446"/>
    <mergeCell ref="AA446:AD446"/>
    <mergeCell ref="AE446:AH446"/>
    <mergeCell ref="AI446:AN446"/>
    <mergeCell ref="AO446:AQ446"/>
    <mergeCell ref="AR446:AT446"/>
    <mergeCell ref="AU444:AW444"/>
    <mergeCell ref="AX444:AY444"/>
    <mergeCell ref="BR444:CE444"/>
    <mergeCell ref="B445:C445"/>
    <mergeCell ref="D445:H445"/>
    <mergeCell ref="I445:P445"/>
    <mergeCell ref="Q445:Z445"/>
    <mergeCell ref="AA445:AD445"/>
    <mergeCell ref="AE445:AH445"/>
    <mergeCell ref="AI445:AN445"/>
    <mergeCell ref="AO445:AQ445"/>
    <mergeCell ref="AR445:AT445"/>
    <mergeCell ref="AU445:AW445"/>
    <mergeCell ref="AX445:AY445"/>
    <mergeCell ref="BR445:CE445"/>
    <mergeCell ref="B444:C444"/>
    <mergeCell ref="D444:H444"/>
    <mergeCell ref="I444:P444"/>
    <mergeCell ref="Q444:Z444"/>
    <mergeCell ref="AA444:AD444"/>
    <mergeCell ref="AE444:AH444"/>
    <mergeCell ref="AI444:AN444"/>
    <mergeCell ref="AO444:AQ444"/>
    <mergeCell ref="AR444:AT444"/>
    <mergeCell ref="AU442:AW442"/>
    <mergeCell ref="AX442:AY442"/>
    <mergeCell ref="BR442:CE442"/>
    <mergeCell ref="B443:C443"/>
    <mergeCell ref="D443:H443"/>
    <mergeCell ref="I443:P443"/>
    <mergeCell ref="Q443:Z443"/>
    <mergeCell ref="AA443:AD443"/>
    <mergeCell ref="AE443:AH443"/>
    <mergeCell ref="AI443:AN443"/>
    <mergeCell ref="AO443:AQ443"/>
    <mergeCell ref="AR443:AT443"/>
    <mergeCell ref="AU443:AW443"/>
    <mergeCell ref="AX443:AY443"/>
    <mergeCell ref="BR443:CE443"/>
    <mergeCell ref="B442:C442"/>
    <mergeCell ref="D442:H442"/>
    <mergeCell ref="I442:P442"/>
    <mergeCell ref="Q442:Z442"/>
    <mergeCell ref="AA442:AD442"/>
    <mergeCell ref="AE442:AH442"/>
    <mergeCell ref="AI442:AN442"/>
    <mergeCell ref="AO442:AQ442"/>
    <mergeCell ref="AR442:AT442"/>
    <mergeCell ref="AU440:AW440"/>
    <mergeCell ref="AX440:AY440"/>
    <mergeCell ref="BR440:CE440"/>
    <mergeCell ref="B441:C441"/>
    <mergeCell ref="D441:H441"/>
    <mergeCell ref="I441:P441"/>
    <mergeCell ref="Q441:Z441"/>
    <mergeCell ref="AA441:AD441"/>
    <mergeCell ref="AE441:AH441"/>
    <mergeCell ref="AI441:AN441"/>
    <mergeCell ref="AO441:AQ441"/>
    <mergeCell ref="AR441:AT441"/>
    <mergeCell ref="AU441:AW441"/>
    <mergeCell ref="AX441:AY441"/>
    <mergeCell ref="BR441:CE441"/>
    <mergeCell ref="B440:C440"/>
    <mergeCell ref="D440:H440"/>
    <mergeCell ref="I440:P440"/>
    <mergeCell ref="Q440:Z440"/>
    <mergeCell ref="AA440:AD440"/>
    <mergeCell ref="AE440:AH440"/>
    <mergeCell ref="AI440:AN440"/>
    <mergeCell ref="AO440:AQ440"/>
    <mergeCell ref="AR440:AT440"/>
    <mergeCell ref="AU438:AW438"/>
    <mergeCell ref="AX438:AY438"/>
    <mergeCell ref="BR438:CE438"/>
    <mergeCell ref="B439:C439"/>
    <mergeCell ref="D439:H439"/>
    <mergeCell ref="I439:P439"/>
    <mergeCell ref="Q439:Z439"/>
    <mergeCell ref="AA439:AD439"/>
    <mergeCell ref="AE439:AH439"/>
    <mergeCell ref="AI439:AN439"/>
    <mergeCell ref="AO439:AQ439"/>
    <mergeCell ref="AR439:AT439"/>
    <mergeCell ref="AU439:AW439"/>
    <mergeCell ref="AX439:AY439"/>
    <mergeCell ref="BR439:CE439"/>
    <mergeCell ref="B438:C438"/>
    <mergeCell ref="D438:H438"/>
    <mergeCell ref="I438:P438"/>
    <mergeCell ref="Q438:Z438"/>
    <mergeCell ref="AA438:AD438"/>
    <mergeCell ref="AE438:AH438"/>
    <mergeCell ref="AI438:AN438"/>
    <mergeCell ref="AO438:AQ438"/>
    <mergeCell ref="AR438:AT438"/>
    <mergeCell ref="AU436:AW436"/>
    <mergeCell ref="AX436:AY436"/>
    <mergeCell ref="BR436:CE436"/>
    <mergeCell ref="B437:C437"/>
    <mergeCell ref="D437:H437"/>
    <mergeCell ref="I437:P437"/>
    <mergeCell ref="Q437:Z437"/>
    <mergeCell ref="AA437:AD437"/>
    <mergeCell ref="AE437:AH437"/>
    <mergeCell ref="AI437:AN437"/>
    <mergeCell ref="AO437:AQ437"/>
    <mergeCell ref="AR437:AT437"/>
    <mergeCell ref="AU437:AW437"/>
    <mergeCell ref="AX437:AY437"/>
    <mergeCell ref="BR437:CE437"/>
    <mergeCell ref="B436:C436"/>
    <mergeCell ref="D436:H436"/>
    <mergeCell ref="I436:P436"/>
    <mergeCell ref="Q436:Z436"/>
    <mergeCell ref="AA436:AD436"/>
    <mergeCell ref="AE436:AH436"/>
    <mergeCell ref="AI436:AN436"/>
    <mergeCell ref="AO436:AQ436"/>
    <mergeCell ref="AR436:AT436"/>
    <mergeCell ref="AU434:AW434"/>
    <mergeCell ref="AX434:AY434"/>
    <mergeCell ref="BR434:CE434"/>
    <mergeCell ref="B435:C435"/>
    <mergeCell ref="D435:H435"/>
    <mergeCell ref="I435:P435"/>
    <mergeCell ref="Q435:Z435"/>
    <mergeCell ref="AA435:AD435"/>
    <mergeCell ref="AE435:AH435"/>
    <mergeCell ref="AI435:AN435"/>
    <mergeCell ref="AO435:AQ435"/>
    <mergeCell ref="AR435:AT435"/>
    <mergeCell ref="AU435:AW435"/>
    <mergeCell ref="AX435:AY435"/>
    <mergeCell ref="BR435:CE435"/>
    <mergeCell ref="B434:C434"/>
    <mergeCell ref="D434:H434"/>
    <mergeCell ref="I434:P434"/>
    <mergeCell ref="Q434:Z434"/>
    <mergeCell ref="AA434:AD434"/>
    <mergeCell ref="AE434:AH434"/>
    <mergeCell ref="AI434:AN434"/>
    <mergeCell ref="AO434:AQ434"/>
    <mergeCell ref="AR434:AT434"/>
    <mergeCell ref="AU432:AW432"/>
    <mergeCell ref="AX432:AY432"/>
    <mergeCell ref="BR432:CE432"/>
    <mergeCell ref="B433:C433"/>
    <mergeCell ref="D433:H433"/>
    <mergeCell ref="I433:P433"/>
    <mergeCell ref="Q433:Z433"/>
    <mergeCell ref="AA433:AD433"/>
    <mergeCell ref="AE433:AH433"/>
    <mergeCell ref="AI433:AN433"/>
    <mergeCell ref="AO433:AQ433"/>
    <mergeCell ref="AR433:AT433"/>
    <mergeCell ref="AU433:AW433"/>
    <mergeCell ref="AX433:AY433"/>
    <mergeCell ref="BR433:CE433"/>
    <mergeCell ref="B432:C432"/>
    <mergeCell ref="D432:H432"/>
    <mergeCell ref="I432:P432"/>
    <mergeCell ref="Q432:Z432"/>
    <mergeCell ref="AA432:AD432"/>
    <mergeCell ref="AE432:AH432"/>
    <mergeCell ref="AI432:AN432"/>
    <mergeCell ref="AO432:AQ432"/>
    <mergeCell ref="AR432:AT432"/>
    <mergeCell ref="AU430:AW430"/>
    <mergeCell ref="AX430:AY430"/>
    <mergeCell ref="BR430:CE430"/>
    <mergeCell ref="B431:C431"/>
    <mergeCell ref="D431:H431"/>
    <mergeCell ref="I431:P431"/>
    <mergeCell ref="Q431:Z431"/>
    <mergeCell ref="AA431:AD431"/>
    <mergeCell ref="AE431:AH431"/>
    <mergeCell ref="AI431:AN431"/>
    <mergeCell ref="AO431:AQ431"/>
    <mergeCell ref="AR431:AT431"/>
    <mergeCell ref="AU431:AW431"/>
    <mergeCell ref="AX431:AY431"/>
    <mergeCell ref="BR431:CE431"/>
    <mergeCell ref="B430:C430"/>
    <mergeCell ref="D430:H430"/>
    <mergeCell ref="I430:P430"/>
    <mergeCell ref="Q430:Z430"/>
    <mergeCell ref="AA430:AD430"/>
    <mergeCell ref="AE430:AH430"/>
    <mergeCell ref="AI430:AN430"/>
    <mergeCell ref="AO430:AQ430"/>
    <mergeCell ref="AR430:AT430"/>
    <mergeCell ref="AU428:AW428"/>
    <mergeCell ref="AX428:AY428"/>
    <mergeCell ref="BR428:CE428"/>
    <mergeCell ref="B429:C429"/>
    <mergeCell ref="D429:H429"/>
    <mergeCell ref="I429:P429"/>
    <mergeCell ref="Q429:Z429"/>
    <mergeCell ref="AA429:AD429"/>
    <mergeCell ref="AE429:AH429"/>
    <mergeCell ref="AI429:AN429"/>
    <mergeCell ref="AO429:AQ429"/>
    <mergeCell ref="AR429:AT429"/>
    <mergeCell ref="AU429:AW429"/>
    <mergeCell ref="AX429:AY429"/>
    <mergeCell ref="BR429:CE429"/>
    <mergeCell ref="B428:C428"/>
    <mergeCell ref="D428:H428"/>
    <mergeCell ref="I428:P428"/>
    <mergeCell ref="Q428:Z428"/>
    <mergeCell ref="AA428:AD428"/>
    <mergeCell ref="AE428:AH428"/>
    <mergeCell ref="AI428:AN428"/>
    <mergeCell ref="AO428:AQ428"/>
    <mergeCell ref="AR428:AT428"/>
    <mergeCell ref="AU426:AW426"/>
    <mergeCell ref="AX426:AY426"/>
    <mergeCell ref="BR426:CE426"/>
    <mergeCell ref="B427:C427"/>
    <mergeCell ref="D427:H427"/>
    <mergeCell ref="I427:P427"/>
    <mergeCell ref="Q427:Z427"/>
    <mergeCell ref="AA427:AD427"/>
    <mergeCell ref="AE427:AH427"/>
    <mergeCell ref="AI427:AN427"/>
    <mergeCell ref="AO427:AQ427"/>
    <mergeCell ref="AR427:AT427"/>
    <mergeCell ref="AU427:AW427"/>
    <mergeCell ref="AX427:AY427"/>
    <mergeCell ref="BR427:CE427"/>
    <mergeCell ref="B426:C426"/>
    <mergeCell ref="D426:H426"/>
    <mergeCell ref="I426:P426"/>
    <mergeCell ref="Q426:Z426"/>
    <mergeCell ref="AA426:AD426"/>
    <mergeCell ref="AE426:AH426"/>
    <mergeCell ref="AI426:AN426"/>
    <mergeCell ref="AO426:AQ426"/>
    <mergeCell ref="AR426:AT426"/>
    <mergeCell ref="AU424:AW424"/>
    <mergeCell ref="AX424:AY424"/>
    <mergeCell ref="BR424:CE424"/>
    <mergeCell ref="B425:C425"/>
    <mergeCell ref="D425:H425"/>
    <mergeCell ref="I425:P425"/>
    <mergeCell ref="Q425:Z425"/>
    <mergeCell ref="AA425:AD425"/>
    <mergeCell ref="AE425:AH425"/>
    <mergeCell ref="AI425:AN425"/>
    <mergeCell ref="AO425:AQ425"/>
    <mergeCell ref="AR425:AT425"/>
    <mergeCell ref="AU425:AW425"/>
    <mergeCell ref="AX425:AY425"/>
    <mergeCell ref="BR425:CE425"/>
    <mergeCell ref="B424:C424"/>
    <mergeCell ref="D424:H424"/>
    <mergeCell ref="I424:P424"/>
    <mergeCell ref="Q424:Z424"/>
    <mergeCell ref="AA424:AD424"/>
    <mergeCell ref="AE424:AH424"/>
    <mergeCell ref="AI424:AN424"/>
    <mergeCell ref="AO424:AQ424"/>
    <mergeCell ref="AR424:AT424"/>
    <mergeCell ref="AU422:AW422"/>
    <mergeCell ref="AX422:AY422"/>
    <mergeCell ref="BR422:CE422"/>
    <mergeCell ref="B423:C423"/>
    <mergeCell ref="D423:H423"/>
    <mergeCell ref="I423:P423"/>
    <mergeCell ref="Q423:Z423"/>
    <mergeCell ref="AA423:AD423"/>
    <mergeCell ref="AE423:AH423"/>
    <mergeCell ref="AI423:AN423"/>
    <mergeCell ref="AO423:AQ423"/>
    <mergeCell ref="AR423:AT423"/>
    <mergeCell ref="AU423:AW423"/>
    <mergeCell ref="AX423:AY423"/>
    <mergeCell ref="BR423:CE423"/>
    <mergeCell ref="B422:C422"/>
    <mergeCell ref="D422:H422"/>
    <mergeCell ref="I422:P422"/>
    <mergeCell ref="Q422:Z422"/>
    <mergeCell ref="AA422:AD422"/>
    <mergeCell ref="AE422:AH422"/>
    <mergeCell ref="AI422:AN422"/>
    <mergeCell ref="AO422:AQ422"/>
    <mergeCell ref="AR422:AT422"/>
    <mergeCell ref="AU420:AW420"/>
    <mergeCell ref="AX420:AY420"/>
    <mergeCell ref="BR420:CE420"/>
    <mergeCell ref="B421:C421"/>
    <mergeCell ref="D421:H421"/>
    <mergeCell ref="I421:P421"/>
    <mergeCell ref="Q421:Z421"/>
    <mergeCell ref="AA421:AD421"/>
    <mergeCell ref="AE421:AH421"/>
    <mergeCell ref="AI421:AN421"/>
    <mergeCell ref="AO421:AQ421"/>
    <mergeCell ref="AR421:AT421"/>
    <mergeCell ref="AU421:AW421"/>
    <mergeCell ref="AX421:AY421"/>
    <mergeCell ref="BR421:CE421"/>
    <mergeCell ref="B420:C420"/>
    <mergeCell ref="D420:H420"/>
    <mergeCell ref="I420:P420"/>
    <mergeCell ref="Q420:Z420"/>
    <mergeCell ref="AA420:AD420"/>
    <mergeCell ref="AE420:AH420"/>
    <mergeCell ref="AI420:AN420"/>
    <mergeCell ref="AO420:AQ420"/>
    <mergeCell ref="AR420:AT420"/>
    <mergeCell ref="AU418:AW418"/>
    <mergeCell ref="AX418:AY418"/>
    <mergeCell ref="BR418:CE418"/>
    <mergeCell ref="B419:C419"/>
    <mergeCell ref="D419:H419"/>
    <mergeCell ref="I419:P419"/>
    <mergeCell ref="Q419:Z419"/>
    <mergeCell ref="AA419:AD419"/>
    <mergeCell ref="AE419:AH419"/>
    <mergeCell ref="AI419:AN419"/>
    <mergeCell ref="AO419:AQ419"/>
    <mergeCell ref="AR419:AT419"/>
    <mergeCell ref="AU419:AW419"/>
    <mergeCell ref="AX419:AY419"/>
    <mergeCell ref="BR419:CE419"/>
    <mergeCell ref="B418:C418"/>
    <mergeCell ref="D418:H418"/>
    <mergeCell ref="I418:P418"/>
    <mergeCell ref="Q418:Z418"/>
    <mergeCell ref="AA418:AD418"/>
    <mergeCell ref="AE418:AH418"/>
    <mergeCell ref="AI418:AN418"/>
    <mergeCell ref="AO418:AQ418"/>
    <mergeCell ref="AR418:AT418"/>
    <mergeCell ref="AU416:AW416"/>
    <mergeCell ref="AX416:AY416"/>
    <mergeCell ref="BR416:CE416"/>
    <mergeCell ref="B417:C417"/>
    <mergeCell ref="D417:H417"/>
    <mergeCell ref="I417:P417"/>
    <mergeCell ref="Q417:Z417"/>
    <mergeCell ref="AA417:AD417"/>
    <mergeCell ref="AE417:AH417"/>
    <mergeCell ref="AI417:AN417"/>
    <mergeCell ref="AO417:AQ417"/>
    <mergeCell ref="AR417:AT417"/>
    <mergeCell ref="AU417:AW417"/>
    <mergeCell ref="AX417:AY417"/>
    <mergeCell ref="BR417:CE417"/>
    <mergeCell ref="B416:C416"/>
    <mergeCell ref="D416:H416"/>
    <mergeCell ref="I416:P416"/>
    <mergeCell ref="Q416:Z416"/>
    <mergeCell ref="AA416:AD416"/>
    <mergeCell ref="AE416:AH416"/>
    <mergeCell ref="AI416:AN416"/>
    <mergeCell ref="AO416:AQ416"/>
    <mergeCell ref="AR416:AT416"/>
    <mergeCell ref="AU414:AW414"/>
    <mergeCell ref="AX414:AY414"/>
    <mergeCell ref="BR414:CE414"/>
    <mergeCell ref="B415:C415"/>
    <mergeCell ref="D415:H415"/>
    <mergeCell ref="I415:P415"/>
    <mergeCell ref="Q415:Z415"/>
    <mergeCell ref="AA415:AD415"/>
    <mergeCell ref="AE415:AH415"/>
    <mergeCell ref="AI415:AN415"/>
    <mergeCell ref="AO415:AQ415"/>
    <mergeCell ref="AR415:AT415"/>
    <mergeCell ref="AU415:AW415"/>
    <mergeCell ref="AX415:AY415"/>
    <mergeCell ref="BR415:CE415"/>
    <mergeCell ref="B414:C414"/>
    <mergeCell ref="D414:H414"/>
    <mergeCell ref="I414:P414"/>
    <mergeCell ref="Q414:Z414"/>
    <mergeCell ref="AA414:AD414"/>
    <mergeCell ref="AE414:AH414"/>
    <mergeCell ref="AI414:AN414"/>
    <mergeCell ref="AO414:AQ414"/>
    <mergeCell ref="AR414:AT414"/>
    <mergeCell ref="AU412:AW412"/>
    <mergeCell ref="AX412:AY412"/>
    <mergeCell ref="BR412:CE412"/>
    <mergeCell ref="B413:C413"/>
    <mergeCell ref="D413:H413"/>
    <mergeCell ref="I413:P413"/>
    <mergeCell ref="Q413:Z413"/>
    <mergeCell ref="AA413:AD413"/>
    <mergeCell ref="AE413:AH413"/>
    <mergeCell ref="AI413:AN413"/>
    <mergeCell ref="AO413:AQ413"/>
    <mergeCell ref="AR413:AT413"/>
    <mergeCell ref="AU413:AW413"/>
    <mergeCell ref="AX413:AY413"/>
    <mergeCell ref="BR413:CE413"/>
    <mergeCell ref="B412:C412"/>
    <mergeCell ref="D412:H412"/>
    <mergeCell ref="I412:P412"/>
    <mergeCell ref="Q412:Z412"/>
    <mergeCell ref="AA412:AD412"/>
    <mergeCell ref="AE412:AH412"/>
    <mergeCell ref="AI412:AN412"/>
    <mergeCell ref="AO412:AQ412"/>
    <mergeCell ref="AR412:AT412"/>
    <mergeCell ref="AU410:AW410"/>
    <mergeCell ref="AX410:AY410"/>
    <mergeCell ref="BR410:CE410"/>
    <mergeCell ref="B411:C411"/>
    <mergeCell ref="D411:H411"/>
    <mergeCell ref="I411:P411"/>
    <mergeCell ref="Q411:Z411"/>
    <mergeCell ref="AA411:AD411"/>
    <mergeCell ref="AE411:AH411"/>
    <mergeCell ref="AI411:AN411"/>
    <mergeCell ref="AO411:AQ411"/>
    <mergeCell ref="AR411:AT411"/>
    <mergeCell ref="AU411:AW411"/>
    <mergeCell ref="AX411:AY411"/>
    <mergeCell ref="BR411:CE411"/>
    <mergeCell ref="B410:C410"/>
    <mergeCell ref="D410:H410"/>
    <mergeCell ref="I410:P410"/>
    <mergeCell ref="Q410:Z410"/>
    <mergeCell ref="AA410:AD410"/>
    <mergeCell ref="AE410:AH410"/>
    <mergeCell ref="AI410:AN410"/>
    <mergeCell ref="AO410:AQ410"/>
    <mergeCell ref="AR410:AT410"/>
    <mergeCell ref="AU408:AW408"/>
    <mergeCell ref="AX408:AY408"/>
    <mergeCell ref="BR408:CE408"/>
    <mergeCell ref="B409:C409"/>
    <mergeCell ref="D409:H409"/>
    <mergeCell ref="I409:P409"/>
    <mergeCell ref="Q409:Z409"/>
    <mergeCell ref="AA409:AD409"/>
    <mergeCell ref="AE409:AH409"/>
    <mergeCell ref="AI409:AN409"/>
    <mergeCell ref="AO409:AQ409"/>
    <mergeCell ref="AR409:AT409"/>
    <mergeCell ref="AU409:AW409"/>
    <mergeCell ref="AX409:AY409"/>
    <mergeCell ref="BR409:CE409"/>
    <mergeCell ref="B408:C408"/>
    <mergeCell ref="D408:H408"/>
    <mergeCell ref="I408:P408"/>
    <mergeCell ref="Q408:Z408"/>
    <mergeCell ref="AA408:AD408"/>
    <mergeCell ref="AE408:AH408"/>
    <mergeCell ref="AI408:AN408"/>
    <mergeCell ref="AO408:AQ408"/>
    <mergeCell ref="AR408:AT408"/>
    <mergeCell ref="AU406:AW406"/>
    <mergeCell ref="AX406:AY406"/>
    <mergeCell ref="BR406:CE406"/>
    <mergeCell ref="B407:C407"/>
    <mergeCell ref="D407:H407"/>
    <mergeCell ref="I407:P407"/>
    <mergeCell ref="Q407:Z407"/>
    <mergeCell ref="AA407:AD407"/>
    <mergeCell ref="AE407:AH407"/>
    <mergeCell ref="AI407:AN407"/>
    <mergeCell ref="AO407:AQ407"/>
    <mergeCell ref="AR407:AT407"/>
    <mergeCell ref="AU407:AW407"/>
    <mergeCell ref="AX407:AY407"/>
    <mergeCell ref="BR407:CE407"/>
    <mergeCell ref="B406:C406"/>
    <mergeCell ref="D406:H406"/>
    <mergeCell ref="I406:P406"/>
    <mergeCell ref="Q406:Z406"/>
    <mergeCell ref="AA406:AD406"/>
    <mergeCell ref="AE406:AH406"/>
    <mergeCell ref="AI406:AN406"/>
    <mergeCell ref="AO406:AQ406"/>
    <mergeCell ref="AR406:AT406"/>
    <mergeCell ref="AU404:AW404"/>
    <mergeCell ref="AX404:AY404"/>
    <mergeCell ref="BR404:CE404"/>
    <mergeCell ref="B405:C405"/>
    <mergeCell ref="D405:H405"/>
    <mergeCell ref="I405:P405"/>
    <mergeCell ref="Q405:Z405"/>
    <mergeCell ref="AA405:AD405"/>
    <mergeCell ref="AE405:AH405"/>
    <mergeCell ref="AI405:AN405"/>
    <mergeCell ref="AO405:AQ405"/>
    <mergeCell ref="AR405:AT405"/>
    <mergeCell ref="AU405:AW405"/>
    <mergeCell ref="AX405:AY405"/>
    <mergeCell ref="BR405:CE405"/>
    <mergeCell ref="B404:C404"/>
    <mergeCell ref="D404:H404"/>
    <mergeCell ref="I404:P404"/>
    <mergeCell ref="Q404:Z404"/>
    <mergeCell ref="AA404:AD404"/>
    <mergeCell ref="AE404:AH404"/>
    <mergeCell ref="AI404:AN404"/>
    <mergeCell ref="AO404:AQ404"/>
    <mergeCell ref="AR404:AT404"/>
    <mergeCell ref="AU402:AW402"/>
    <mergeCell ref="AX402:AY402"/>
    <mergeCell ref="BR402:CE402"/>
    <mergeCell ref="B403:C403"/>
    <mergeCell ref="D403:H403"/>
    <mergeCell ref="I403:P403"/>
    <mergeCell ref="Q403:Z403"/>
    <mergeCell ref="AA403:AD403"/>
    <mergeCell ref="AE403:AH403"/>
    <mergeCell ref="AI403:AN403"/>
    <mergeCell ref="AO403:AQ403"/>
    <mergeCell ref="AR403:AT403"/>
    <mergeCell ref="AU403:AW403"/>
    <mergeCell ref="AX403:AY403"/>
    <mergeCell ref="BR403:CE403"/>
    <mergeCell ref="B402:C402"/>
    <mergeCell ref="D402:H402"/>
    <mergeCell ref="I402:P402"/>
    <mergeCell ref="Q402:Z402"/>
    <mergeCell ref="AA402:AD402"/>
    <mergeCell ref="AE402:AH402"/>
    <mergeCell ref="AI402:AN402"/>
    <mergeCell ref="AO402:AQ402"/>
    <mergeCell ref="AR402:AT402"/>
    <mergeCell ref="AU400:AW400"/>
    <mergeCell ref="AX400:AY400"/>
    <mergeCell ref="BR400:CE400"/>
    <mergeCell ref="B401:C401"/>
    <mergeCell ref="D401:H401"/>
    <mergeCell ref="I401:P401"/>
    <mergeCell ref="Q401:Z401"/>
    <mergeCell ref="AA401:AD401"/>
    <mergeCell ref="AE401:AH401"/>
    <mergeCell ref="AI401:AN401"/>
    <mergeCell ref="AO401:AQ401"/>
    <mergeCell ref="AR401:AT401"/>
    <mergeCell ref="AU401:AW401"/>
    <mergeCell ref="AX401:AY401"/>
    <mergeCell ref="BR401:CE401"/>
    <mergeCell ref="B400:C400"/>
    <mergeCell ref="D400:H400"/>
    <mergeCell ref="I400:P400"/>
    <mergeCell ref="Q400:Z400"/>
    <mergeCell ref="AA400:AD400"/>
    <mergeCell ref="AE400:AH400"/>
    <mergeCell ref="AI400:AN400"/>
    <mergeCell ref="AO400:AQ400"/>
    <mergeCell ref="AR400:AT400"/>
    <mergeCell ref="AU398:AW398"/>
    <mergeCell ref="AX398:AY398"/>
    <mergeCell ref="BR398:CE398"/>
    <mergeCell ref="B399:C399"/>
    <mergeCell ref="D399:H399"/>
    <mergeCell ref="I399:P399"/>
    <mergeCell ref="Q399:Z399"/>
    <mergeCell ref="AA399:AD399"/>
    <mergeCell ref="AE399:AH399"/>
    <mergeCell ref="AI399:AN399"/>
    <mergeCell ref="AO399:AQ399"/>
    <mergeCell ref="AR399:AT399"/>
    <mergeCell ref="AU399:AW399"/>
    <mergeCell ref="AX399:AY399"/>
    <mergeCell ref="BR399:CE399"/>
    <mergeCell ref="B398:C398"/>
    <mergeCell ref="D398:H398"/>
    <mergeCell ref="I398:P398"/>
    <mergeCell ref="Q398:Z398"/>
    <mergeCell ref="AA398:AD398"/>
    <mergeCell ref="AE398:AH398"/>
    <mergeCell ref="AI398:AN398"/>
    <mergeCell ref="AO398:AQ398"/>
    <mergeCell ref="AR398:AT398"/>
    <mergeCell ref="AU396:AW396"/>
    <mergeCell ref="AX396:AY396"/>
    <mergeCell ref="BR396:CE396"/>
    <mergeCell ref="B397:C397"/>
    <mergeCell ref="D397:H397"/>
    <mergeCell ref="I397:P397"/>
    <mergeCell ref="Q397:Z397"/>
    <mergeCell ref="AA397:AD397"/>
    <mergeCell ref="AE397:AH397"/>
    <mergeCell ref="AI397:AN397"/>
    <mergeCell ref="AO397:AQ397"/>
    <mergeCell ref="AR397:AT397"/>
    <mergeCell ref="AU397:AW397"/>
    <mergeCell ref="AX397:AY397"/>
    <mergeCell ref="BR397:CE397"/>
    <mergeCell ref="B396:C396"/>
    <mergeCell ref="D396:H396"/>
    <mergeCell ref="I396:P396"/>
    <mergeCell ref="Q396:Z396"/>
    <mergeCell ref="AA396:AD396"/>
    <mergeCell ref="AE396:AH396"/>
    <mergeCell ref="AI396:AN396"/>
    <mergeCell ref="AO396:AQ396"/>
    <mergeCell ref="AR396:AT396"/>
    <mergeCell ref="AU394:AW394"/>
    <mergeCell ref="AX394:AY394"/>
    <mergeCell ref="BR394:CE394"/>
    <mergeCell ref="B395:C395"/>
    <mergeCell ref="D395:H395"/>
    <mergeCell ref="I395:P395"/>
    <mergeCell ref="Q395:Z395"/>
    <mergeCell ref="AA395:AD395"/>
    <mergeCell ref="AE395:AH395"/>
    <mergeCell ref="AI395:AN395"/>
    <mergeCell ref="AO395:AQ395"/>
    <mergeCell ref="AR395:AT395"/>
    <mergeCell ref="AU395:AW395"/>
    <mergeCell ref="AX395:AY395"/>
    <mergeCell ref="BR395:CE395"/>
    <mergeCell ref="B394:C394"/>
    <mergeCell ref="D394:H394"/>
    <mergeCell ref="I394:P394"/>
    <mergeCell ref="Q394:Z394"/>
    <mergeCell ref="AA394:AD394"/>
    <mergeCell ref="AE394:AH394"/>
    <mergeCell ref="AI394:AN394"/>
    <mergeCell ref="AO394:AQ394"/>
    <mergeCell ref="AR394:AT394"/>
    <mergeCell ref="AU392:AW392"/>
    <mergeCell ref="AX392:AY392"/>
    <mergeCell ref="BR392:CE392"/>
    <mergeCell ref="B393:C393"/>
    <mergeCell ref="D393:H393"/>
    <mergeCell ref="I393:P393"/>
    <mergeCell ref="Q393:Z393"/>
    <mergeCell ref="AA393:AD393"/>
    <mergeCell ref="AE393:AH393"/>
    <mergeCell ref="AI393:AN393"/>
    <mergeCell ref="AO393:AQ393"/>
    <mergeCell ref="AR393:AT393"/>
    <mergeCell ref="AU393:AW393"/>
    <mergeCell ref="AX393:AY393"/>
    <mergeCell ref="BR393:CE393"/>
    <mergeCell ref="B392:C392"/>
    <mergeCell ref="D392:H392"/>
    <mergeCell ref="I392:P392"/>
    <mergeCell ref="Q392:Z392"/>
    <mergeCell ref="AA392:AD392"/>
    <mergeCell ref="AE392:AH392"/>
    <mergeCell ref="AI392:AN392"/>
    <mergeCell ref="AO392:AQ392"/>
    <mergeCell ref="AR392:AT392"/>
    <mergeCell ref="AU390:AW390"/>
    <mergeCell ref="AX390:AY390"/>
    <mergeCell ref="BR390:CE390"/>
    <mergeCell ref="B391:C391"/>
    <mergeCell ref="D391:H391"/>
    <mergeCell ref="I391:P391"/>
    <mergeCell ref="Q391:Z391"/>
    <mergeCell ref="AA391:AD391"/>
    <mergeCell ref="AE391:AH391"/>
    <mergeCell ref="AI391:AN391"/>
    <mergeCell ref="AO391:AQ391"/>
    <mergeCell ref="AR391:AT391"/>
    <mergeCell ref="AU391:AW391"/>
    <mergeCell ref="AX391:AY391"/>
    <mergeCell ref="BR391:CE391"/>
    <mergeCell ref="B390:C390"/>
    <mergeCell ref="D390:H390"/>
    <mergeCell ref="I390:P390"/>
    <mergeCell ref="Q390:Z390"/>
    <mergeCell ref="AA390:AD390"/>
    <mergeCell ref="AE390:AH390"/>
    <mergeCell ref="AI390:AN390"/>
    <mergeCell ref="AO390:AQ390"/>
    <mergeCell ref="AR390:AT390"/>
    <mergeCell ref="AU388:AW388"/>
    <mergeCell ref="AX388:AY388"/>
    <mergeCell ref="BR388:CE388"/>
    <mergeCell ref="B389:C389"/>
    <mergeCell ref="D389:H389"/>
    <mergeCell ref="I389:P389"/>
    <mergeCell ref="Q389:Z389"/>
    <mergeCell ref="AA389:AD389"/>
    <mergeCell ref="AE389:AH389"/>
    <mergeCell ref="AI389:AN389"/>
    <mergeCell ref="AO389:AQ389"/>
    <mergeCell ref="AR389:AT389"/>
    <mergeCell ref="AU389:AW389"/>
    <mergeCell ref="AX389:AY389"/>
    <mergeCell ref="BR389:CE389"/>
    <mergeCell ref="B388:C388"/>
    <mergeCell ref="D388:H388"/>
    <mergeCell ref="I388:P388"/>
    <mergeCell ref="Q388:Z388"/>
    <mergeCell ref="AA388:AD388"/>
    <mergeCell ref="AE388:AH388"/>
    <mergeCell ref="AI388:AN388"/>
    <mergeCell ref="AO388:AQ388"/>
    <mergeCell ref="AR388:AT388"/>
    <mergeCell ref="AU386:AW386"/>
    <mergeCell ref="AX386:AY386"/>
    <mergeCell ref="BR386:CE386"/>
    <mergeCell ref="B387:C387"/>
    <mergeCell ref="D387:H387"/>
    <mergeCell ref="I387:P387"/>
    <mergeCell ref="Q387:Z387"/>
    <mergeCell ref="AA387:AD387"/>
    <mergeCell ref="AE387:AH387"/>
    <mergeCell ref="AI387:AN387"/>
    <mergeCell ref="AO387:AQ387"/>
    <mergeCell ref="AR387:AT387"/>
    <mergeCell ref="AU387:AW387"/>
    <mergeCell ref="AX387:AY387"/>
    <mergeCell ref="BR387:CE387"/>
    <mergeCell ref="B386:C386"/>
    <mergeCell ref="D386:H386"/>
    <mergeCell ref="I386:P386"/>
    <mergeCell ref="Q386:Z386"/>
    <mergeCell ref="AA386:AD386"/>
    <mergeCell ref="AE386:AH386"/>
    <mergeCell ref="AI386:AN386"/>
    <mergeCell ref="AO386:AQ386"/>
    <mergeCell ref="AR386:AT386"/>
    <mergeCell ref="AU384:AW384"/>
    <mergeCell ref="AX384:AY384"/>
    <mergeCell ref="BR384:CE384"/>
    <mergeCell ref="B385:C385"/>
    <mergeCell ref="D385:H385"/>
    <mergeCell ref="I385:P385"/>
    <mergeCell ref="Q385:Z385"/>
    <mergeCell ref="AA385:AD385"/>
    <mergeCell ref="AE385:AH385"/>
    <mergeCell ref="AI385:AN385"/>
    <mergeCell ref="AO385:AQ385"/>
    <mergeCell ref="AR385:AT385"/>
    <mergeCell ref="AU385:AW385"/>
    <mergeCell ref="AX385:AY385"/>
    <mergeCell ref="BR385:CE385"/>
    <mergeCell ref="B384:C384"/>
    <mergeCell ref="D384:H384"/>
    <mergeCell ref="I384:P384"/>
    <mergeCell ref="Q384:Z384"/>
    <mergeCell ref="AA384:AD384"/>
    <mergeCell ref="AE384:AH384"/>
    <mergeCell ref="AI384:AN384"/>
    <mergeCell ref="AO384:AQ384"/>
    <mergeCell ref="AR384:AT384"/>
    <mergeCell ref="AU382:AW382"/>
    <mergeCell ref="AX382:AY382"/>
    <mergeCell ref="BR382:CE382"/>
    <mergeCell ref="B383:C383"/>
    <mergeCell ref="D383:H383"/>
    <mergeCell ref="I383:P383"/>
    <mergeCell ref="Q383:Z383"/>
    <mergeCell ref="AA383:AD383"/>
    <mergeCell ref="AE383:AH383"/>
    <mergeCell ref="AI383:AN383"/>
    <mergeCell ref="AO383:AQ383"/>
    <mergeCell ref="AR383:AT383"/>
    <mergeCell ref="AU383:AW383"/>
    <mergeCell ref="AX383:AY383"/>
    <mergeCell ref="BR383:CE383"/>
    <mergeCell ref="B382:C382"/>
    <mergeCell ref="D382:H382"/>
    <mergeCell ref="I382:P382"/>
    <mergeCell ref="Q382:Z382"/>
    <mergeCell ref="AA382:AD382"/>
    <mergeCell ref="AE382:AH382"/>
    <mergeCell ref="AI382:AN382"/>
    <mergeCell ref="AO382:AQ382"/>
    <mergeCell ref="AR382:AT382"/>
    <mergeCell ref="AU380:AW380"/>
    <mergeCell ref="AX380:AY380"/>
    <mergeCell ref="BR380:CE380"/>
    <mergeCell ref="B381:C381"/>
    <mergeCell ref="D381:H381"/>
    <mergeCell ref="I381:P381"/>
    <mergeCell ref="Q381:Z381"/>
    <mergeCell ref="AA381:AD381"/>
    <mergeCell ref="AE381:AH381"/>
    <mergeCell ref="AI381:AN381"/>
    <mergeCell ref="AO381:AQ381"/>
    <mergeCell ref="AR381:AT381"/>
    <mergeCell ref="AU381:AW381"/>
    <mergeCell ref="AX381:AY381"/>
    <mergeCell ref="BR381:CE381"/>
    <mergeCell ref="B380:C380"/>
    <mergeCell ref="D380:H380"/>
    <mergeCell ref="I380:P380"/>
    <mergeCell ref="Q380:Z380"/>
    <mergeCell ref="AA380:AD380"/>
    <mergeCell ref="AE380:AH380"/>
    <mergeCell ref="AI380:AN380"/>
    <mergeCell ref="AO380:AQ380"/>
    <mergeCell ref="AR380:AT380"/>
    <mergeCell ref="AU378:AW378"/>
    <mergeCell ref="AX378:AY378"/>
    <mergeCell ref="BR378:CE378"/>
    <mergeCell ref="B379:C379"/>
    <mergeCell ref="D379:H379"/>
    <mergeCell ref="I379:P379"/>
    <mergeCell ref="Q379:Z379"/>
    <mergeCell ref="AA379:AD379"/>
    <mergeCell ref="AE379:AH379"/>
    <mergeCell ref="AI379:AN379"/>
    <mergeCell ref="AO379:AQ379"/>
    <mergeCell ref="AR379:AT379"/>
    <mergeCell ref="AU379:AW379"/>
    <mergeCell ref="AX379:AY379"/>
    <mergeCell ref="BR379:CE379"/>
    <mergeCell ref="B378:C378"/>
    <mergeCell ref="D378:H378"/>
    <mergeCell ref="I378:P378"/>
    <mergeCell ref="Q378:Z378"/>
    <mergeCell ref="AA378:AD378"/>
    <mergeCell ref="AE378:AH378"/>
    <mergeCell ref="AI378:AN378"/>
    <mergeCell ref="AO378:AQ378"/>
    <mergeCell ref="AR378:AT378"/>
    <mergeCell ref="AU376:AW376"/>
    <mergeCell ref="AX376:AY376"/>
    <mergeCell ref="BR376:CE376"/>
    <mergeCell ref="B377:C377"/>
    <mergeCell ref="D377:H377"/>
    <mergeCell ref="I377:P377"/>
    <mergeCell ref="Q377:Z377"/>
    <mergeCell ref="AA377:AD377"/>
    <mergeCell ref="AE377:AH377"/>
    <mergeCell ref="AI377:AN377"/>
    <mergeCell ref="AO377:AQ377"/>
    <mergeCell ref="AR377:AT377"/>
    <mergeCell ref="AU377:AW377"/>
    <mergeCell ref="AX377:AY377"/>
    <mergeCell ref="BR377:CE377"/>
    <mergeCell ref="B376:C376"/>
    <mergeCell ref="D376:H376"/>
    <mergeCell ref="I376:P376"/>
    <mergeCell ref="Q376:Z376"/>
    <mergeCell ref="AA376:AD376"/>
    <mergeCell ref="AE376:AH376"/>
    <mergeCell ref="AI376:AN376"/>
    <mergeCell ref="AO376:AQ376"/>
    <mergeCell ref="AR376:AT376"/>
    <mergeCell ref="AU374:AW374"/>
    <mergeCell ref="AX374:AY374"/>
    <mergeCell ref="BR374:CE374"/>
    <mergeCell ref="B375:C375"/>
    <mergeCell ref="D375:H375"/>
    <mergeCell ref="I375:P375"/>
    <mergeCell ref="Q375:Z375"/>
    <mergeCell ref="AA375:AD375"/>
    <mergeCell ref="AE375:AH375"/>
    <mergeCell ref="AI375:AN375"/>
    <mergeCell ref="AO375:AQ375"/>
    <mergeCell ref="AR375:AT375"/>
    <mergeCell ref="AU375:AW375"/>
    <mergeCell ref="AX375:AY375"/>
    <mergeCell ref="BR375:CE375"/>
    <mergeCell ref="B374:C374"/>
    <mergeCell ref="D374:H374"/>
    <mergeCell ref="I374:P374"/>
    <mergeCell ref="Q374:Z374"/>
    <mergeCell ref="AA374:AD374"/>
    <mergeCell ref="AE374:AH374"/>
    <mergeCell ref="AI374:AN374"/>
    <mergeCell ref="AO374:AQ374"/>
    <mergeCell ref="AR374:AT374"/>
    <mergeCell ref="AU372:AW372"/>
    <mergeCell ref="AX372:AY372"/>
    <mergeCell ref="BR372:CE372"/>
    <mergeCell ref="B373:C373"/>
    <mergeCell ref="D373:H373"/>
    <mergeCell ref="I373:P373"/>
    <mergeCell ref="Q373:Z373"/>
    <mergeCell ref="AA373:AD373"/>
    <mergeCell ref="AE373:AH373"/>
    <mergeCell ref="AI373:AN373"/>
    <mergeCell ref="AO373:AQ373"/>
    <mergeCell ref="AR373:AT373"/>
    <mergeCell ref="AU373:AW373"/>
    <mergeCell ref="AX373:AY373"/>
    <mergeCell ref="BR373:CE373"/>
    <mergeCell ref="B372:C372"/>
    <mergeCell ref="D372:H372"/>
    <mergeCell ref="I372:P372"/>
    <mergeCell ref="Q372:Z372"/>
    <mergeCell ref="AA372:AD372"/>
    <mergeCell ref="AE372:AH372"/>
    <mergeCell ref="AI372:AN372"/>
    <mergeCell ref="AO372:AQ372"/>
    <mergeCell ref="AR372:AT372"/>
    <mergeCell ref="AU370:AW370"/>
    <mergeCell ref="AX370:AY370"/>
    <mergeCell ref="BR370:CE370"/>
    <mergeCell ref="B371:C371"/>
    <mergeCell ref="D371:H371"/>
    <mergeCell ref="I371:P371"/>
    <mergeCell ref="Q371:Z371"/>
    <mergeCell ref="AA371:AD371"/>
    <mergeCell ref="AE371:AH371"/>
    <mergeCell ref="AI371:AN371"/>
    <mergeCell ref="AO371:AQ371"/>
    <mergeCell ref="AR371:AT371"/>
    <mergeCell ref="AU371:AW371"/>
    <mergeCell ref="AX371:AY371"/>
    <mergeCell ref="BR371:CE371"/>
    <mergeCell ref="B370:C370"/>
    <mergeCell ref="D370:H370"/>
    <mergeCell ref="I370:P370"/>
    <mergeCell ref="Q370:Z370"/>
    <mergeCell ref="AA370:AD370"/>
    <mergeCell ref="AE370:AH370"/>
    <mergeCell ref="AI370:AN370"/>
    <mergeCell ref="AO370:AQ370"/>
    <mergeCell ref="AR370:AT370"/>
    <mergeCell ref="AU368:AW368"/>
    <mergeCell ref="AX368:AY368"/>
    <mergeCell ref="BR368:CE368"/>
    <mergeCell ref="B369:C369"/>
    <mergeCell ref="D369:H369"/>
    <mergeCell ref="I369:P369"/>
    <mergeCell ref="Q369:Z369"/>
    <mergeCell ref="AA369:AD369"/>
    <mergeCell ref="AE369:AH369"/>
    <mergeCell ref="AI369:AN369"/>
    <mergeCell ref="AO369:AQ369"/>
    <mergeCell ref="AR369:AT369"/>
    <mergeCell ref="AU369:AW369"/>
    <mergeCell ref="AX369:AY369"/>
    <mergeCell ref="BR369:CE369"/>
    <mergeCell ref="B368:C368"/>
    <mergeCell ref="D368:H368"/>
    <mergeCell ref="I368:P368"/>
    <mergeCell ref="Q368:Z368"/>
    <mergeCell ref="AA368:AD368"/>
    <mergeCell ref="AE368:AH368"/>
    <mergeCell ref="AI368:AN368"/>
    <mergeCell ref="AO368:AQ368"/>
    <mergeCell ref="AR368:AT368"/>
    <mergeCell ref="AU366:AW366"/>
    <mergeCell ref="AX366:AY366"/>
    <mergeCell ref="BR366:CE366"/>
    <mergeCell ref="B367:C367"/>
    <mergeCell ref="D367:H367"/>
    <mergeCell ref="I367:P367"/>
    <mergeCell ref="Q367:Z367"/>
    <mergeCell ref="AA367:AD367"/>
    <mergeCell ref="AE367:AH367"/>
    <mergeCell ref="AI367:AN367"/>
    <mergeCell ref="AO367:AQ367"/>
    <mergeCell ref="AR367:AT367"/>
    <mergeCell ref="AU367:AW367"/>
    <mergeCell ref="AX367:AY367"/>
    <mergeCell ref="BR367:CE367"/>
    <mergeCell ref="B366:C366"/>
    <mergeCell ref="D366:H366"/>
    <mergeCell ref="I366:P366"/>
    <mergeCell ref="Q366:Z366"/>
    <mergeCell ref="AA366:AD366"/>
    <mergeCell ref="AE366:AH366"/>
    <mergeCell ref="AI366:AN366"/>
    <mergeCell ref="AO366:AQ366"/>
    <mergeCell ref="AR366:AT366"/>
    <mergeCell ref="AU364:AW364"/>
    <mergeCell ref="AX364:AY364"/>
    <mergeCell ref="BR364:CE364"/>
    <mergeCell ref="B365:C365"/>
    <mergeCell ref="D365:H365"/>
    <mergeCell ref="I365:P365"/>
    <mergeCell ref="Q365:Z365"/>
    <mergeCell ref="AA365:AD365"/>
    <mergeCell ref="AE365:AH365"/>
    <mergeCell ref="AI365:AN365"/>
    <mergeCell ref="AO365:AQ365"/>
    <mergeCell ref="AR365:AT365"/>
    <mergeCell ref="AU365:AW365"/>
    <mergeCell ref="AX365:AY365"/>
    <mergeCell ref="BR365:CE365"/>
    <mergeCell ref="B364:C364"/>
    <mergeCell ref="D364:H364"/>
    <mergeCell ref="I364:P364"/>
    <mergeCell ref="Q364:Z364"/>
    <mergeCell ref="AA364:AD364"/>
    <mergeCell ref="AE364:AH364"/>
    <mergeCell ref="AI364:AN364"/>
    <mergeCell ref="AO364:AQ364"/>
    <mergeCell ref="AR364:AT364"/>
    <mergeCell ref="AU362:AW362"/>
    <mergeCell ref="AX362:AY362"/>
    <mergeCell ref="BR362:CE362"/>
    <mergeCell ref="B363:C363"/>
    <mergeCell ref="D363:H363"/>
    <mergeCell ref="I363:P363"/>
    <mergeCell ref="Q363:Z363"/>
    <mergeCell ref="AA363:AD363"/>
    <mergeCell ref="AE363:AH363"/>
    <mergeCell ref="AI363:AN363"/>
    <mergeCell ref="AO363:AQ363"/>
    <mergeCell ref="AR363:AT363"/>
    <mergeCell ref="AU363:AW363"/>
    <mergeCell ref="AX363:AY363"/>
    <mergeCell ref="BR363:CE363"/>
    <mergeCell ref="B362:C362"/>
    <mergeCell ref="D362:H362"/>
    <mergeCell ref="I362:P362"/>
    <mergeCell ref="Q362:Z362"/>
    <mergeCell ref="AA362:AD362"/>
    <mergeCell ref="AE362:AH362"/>
    <mergeCell ref="AI362:AN362"/>
    <mergeCell ref="AO362:AQ362"/>
    <mergeCell ref="AR362:AT362"/>
    <mergeCell ref="AU360:AW360"/>
    <mergeCell ref="AX360:AY360"/>
    <mergeCell ref="BR360:CE360"/>
    <mergeCell ref="B361:C361"/>
    <mergeCell ref="D361:H361"/>
    <mergeCell ref="I361:P361"/>
    <mergeCell ref="Q361:Z361"/>
    <mergeCell ref="AA361:AD361"/>
    <mergeCell ref="AE361:AH361"/>
    <mergeCell ref="AI361:AN361"/>
    <mergeCell ref="AO361:AQ361"/>
    <mergeCell ref="AR361:AT361"/>
    <mergeCell ref="AU361:AW361"/>
    <mergeCell ref="AX361:AY361"/>
    <mergeCell ref="BR361:CE361"/>
    <mergeCell ref="B360:C360"/>
    <mergeCell ref="D360:H360"/>
    <mergeCell ref="I360:P360"/>
    <mergeCell ref="Q360:Z360"/>
    <mergeCell ref="AA360:AD360"/>
    <mergeCell ref="AE360:AH360"/>
    <mergeCell ref="AI360:AN360"/>
    <mergeCell ref="AO360:AQ360"/>
    <mergeCell ref="AR360:AT360"/>
    <mergeCell ref="AU358:AW358"/>
    <mergeCell ref="AX358:AY358"/>
    <mergeCell ref="BR358:CE358"/>
    <mergeCell ref="B359:C359"/>
    <mergeCell ref="D359:H359"/>
    <mergeCell ref="I359:P359"/>
    <mergeCell ref="Q359:Z359"/>
    <mergeCell ref="AA359:AD359"/>
    <mergeCell ref="AE359:AH359"/>
    <mergeCell ref="AI359:AN359"/>
    <mergeCell ref="AO359:AQ359"/>
    <mergeCell ref="AR359:AT359"/>
    <mergeCell ref="AU359:AW359"/>
    <mergeCell ref="AX359:AY359"/>
    <mergeCell ref="BR359:CE359"/>
    <mergeCell ref="B358:C358"/>
    <mergeCell ref="D358:H358"/>
    <mergeCell ref="I358:P358"/>
    <mergeCell ref="Q358:Z358"/>
    <mergeCell ref="AA358:AD358"/>
    <mergeCell ref="AE358:AH358"/>
    <mergeCell ref="AI358:AN358"/>
    <mergeCell ref="AO358:AQ358"/>
    <mergeCell ref="AR358:AT358"/>
    <mergeCell ref="AU356:AW356"/>
    <mergeCell ref="AX356:AY356"/>
    <mergeCell ref="BR356:CE356"/>
    <mergeCell ref="B357:C357"/>
    <mergeCell ref="D357:H357"/>
    <mergeCell ref="I357:P357"/>
    <mergeCell ref="Q357:Z357"/>
    <mergeCell ref="AA357:AD357"/>
    <mergeCell ref="AE357:AH357"/>
    <mergeCell ref="AI357:AN357"/>
    <mergeCell ref="AO357:AQ357"/>
    <mergeCell ref="AR357:AT357"/>
    <mergeCell ref="AU357:AW357"/>
    <mergeCell ref="AX357:AY357"/>
    <mergeCell ref="BR357:CE357"/>
    <mergeCell ref="B356:C356"/>
    <mergeCell ref="D356:H356"/>
    <mergeCell ref="I356:P356"/>
    <mergeCell ref="Q356:Z356"/>
    <mergeCell ref="AA356:AD356"/>
    <mergeCell ref="AE356:AH356"/>
    <mergeCell ref="AI356:AN356"/>
    <mergeCell ref="AO356:AQ356"/>
    <mergeCell ref="AR356:AT356"/>
    <mergeCell ref="AU354:AW354"/>
    <mergeCell ref="AX354:AY354"/>
    <mergeCell ref="BR354:CE354"/>
    <mergeCell ref="B355:C355"/>
    <mergeCell ref="D355:H355"/>
    <mergeCell ref="I355:P355"/>
    <mergeCell ref="Q355:Z355"/>
    <mergeCell ref="AA355:AD355"/>
    <mergeCell ref="AE355:AH355"/>
    <mergeCell ref="AI355:AN355"/>
    <mergeCell ref="AO355:AQ355"/>
    <mergeCell ref="AR355:AT355"/>
    <mergeCell ref="AU355:AW355"/>
    <mergeCell ref="AX355:AY355"/>
    <mergeCell ref="BR355:CE355"/>
    <mergeCell ref="B354:C354"/>
    <mergeCell ref="D354:H354"/>
    <mergeCell ref="I354:P354"/>
    <mergeCell ref="Q354:Z354"/>
    <mergeCell ref="AA354:AD354"/>
    <mergeCell ref="AE354:AH354"/>
    <mergeCell ref="AI354:AN354"/>
    <mergeCell ref="AO354:AQ354"/>
    <mergeCell ref="AR354:AT354"/>
    <mergeCell ref="AU352:AW352"/>
    <mergeCell ref="AX352:AY352"/>
    <mergeCell ref="BR352:CE352"/>
    <mergeCell ref="B353:C353"/>
    <mergeCell ref="D353:H353"/>
    <mergeCell ref="I353:P353"/>
    <mergeCell ref="Q353:Z353"/>
    <mergeCell ref="AA353:AD353"/>
    <mergeCell ref="AE353:AH353"/>
    <mergeCell ref="AI353:AN353"/>
    <mergeCell ref="AO353:AQ353"/>
    <mergeCell ref="AR353:AT353"/>
    <mergeCell ref="AU353:AW353"/>
    <mergeCell ref="AX353:AY353"/>
    <mergeCell ref="BR353:CE353"/>
    <mergeCell ref="B352:C352"/>
    <mergeCell ref="D352:H352"/>
    <mergeCell ref="I352:P352"/>
    <mergeCell ref="Q352:Z352"/>
    <mergeCell ref="AA352:AD352"/>
    <mergeCell ref="AE352:AH352"/>
    <mergeCell ref="AI352:AN352"/>
    <mergeCell ref="AO352:AQ352"/>
    <mergeCell ref="AR352:AT352"/>
    <mergeCell ref="AU350:AW350"/>
    <mergeCell ref="AX350:AY350"/>
    <mergeCell ref="BR350:CE350"/>
    <mergeCell ref="B351:C351"/>
    <mergeCell ref="D351:H351"/>
    <mergeCell ref="I351:P351"/>
    <mergeCell ref="Q351:Z351"/>
    <mergeCell ref="AA351:AD351"/>
    <mergeCell ref="AE351:AH351"/>
    <mergeCell ref="AI351:AN351"/>
    <mergeCell ref="AO351:AQ351"/>
    <mergeCell ref="AR351:AT351"/>
    <mergeCell ref="AU351:AW351"/>
    <mergeCell ref="AX351:AY351"/>
    <mergeCell ref="BR351:CE351"/>
    <mergeCell ref="B350:C350"/>
    <mergeCell ref="D350:H350"/>
    <mergeCell ref="I350:P350"/>
    <mergeCell ref="Q350:Z350"/>
    <mergeCell ref="AA350:AD350"/>
    <mergeCell ref="AE350:AH350"/>
    <mergeCell ref="AI350:AN350"/>
    <mergeCell ref="AO350:AQ350"/>
    <mergeCell ref="AR350:AT350"/>
    <mergeCell ref="AU348:AW348"/>
    <mergeCell ref="AX348:AY348"/>
    <mergeCell ref="BR348:CE348"/>
    <mergeCell ref="B349:C349"/>
    <mergeCell ref="D349:H349"/>
    <mergeCell ref="I349:P349"/>
    <mergeCell ref="Q349:Z349"/>
    <mergeCell ref="AA349:AD349"/>
    <mergeCell ref="AE349:AH349"/>
    <mergeCell ref="AI349:AN349"/>
    <mergeCell ref="AO349:AQ349"/>
    <mergeCell ref="AR349:AT349"/>
    <mergeCell ref="AU349:AW349"/>
    <mergeCell ref="AX349:AY349"/>
    <mergeCell ref="BR349:CE349"/>
    <mergeCell ref="B348:C348"/>
    <mergeCell ref="D348:H348"/>
    <mergeCell ref="I348:P348"/>
    <mergeCell ref="Q348:Z348"/>
    <mergeCell ref="AA348:AD348"/>
    <mergeCell ref="AE348:AH348"/>
    <mergeCell ref="AI348:AN348"/>
    <mergeCell ref="AO348:AQ348"/>
    <mergeCell ref="AR348:AT348"/>
    <mergeCell ref="AU346:AW346"/>
    <mergeCell ref="AX346:AY346"/>
    <mergeCell ref="BR346:CE346"/>
    <mergeCell ref="B347:C347"/>
    <mergeCell ref="D347:H347"/>
    <mergeCell ref="I347:P347"/>
    <mergeCell ref="Q347:Z347"/>
    <mergeCell ref="AA347:AD347"/>
    <mergeCell ref="AE347:AH347"/>
    <mergeCell ref="AI347:AN347"/>
    <mergeCell ref="AO347:AQ347"/>
    <mergeCell ref="AR347:AT347"/>
    <mergeCell ref="AU347:AW347"/>
    <mergeCell ref="AX347:AY347"/>
    <mergeCell ref="BR347:CE347"/>
    <mergeCell ref="B346:C346"/>
    <mergeCell ref="D346:H346"/>
    <mergeCell ref="I346:P346"/>
    <mergeCell ref="Q346:Z346"/>
    <mergeCell ref="AA346:AD346"/>
    <mergeCell ref="AE346:AH346"/>
    <mergeCell ref="AI346:AN346"/>
    <mergeCell ref="AO346:AQ346"/>
    <mergeCell ref="AR346:AT346"/>
    <mergeCell ref="AU344:AW344"/>
    <mergeCell ref="AX344:AY344"/>
    <mergeCell ref="BR344:CE344"/>
    <mergeCell ref="B345:C345"/>
    <mergeCell ref="D345:H345"/>
    <mergeCell ref="I345:P345"/>
    <mergeCell ref="Q345:Z345"/>
    <mergeCell ref="AA345:AD345"/>
    <mergeCell ref="AE345:AH345"/>
    <mergeCell ref="AI345:AN345"/>
    <mergeCell ref="AO345:AQ345"/>
    <mergeCell ref="AR345:AT345"/>
    <mergeCell ref="AU345:AW345"/>
    <mergeCell ref="AX345:AY345"/>
    <mergeCell ref="BR345:CE345"/>
    <mergeCell ref="B344:C344"/>
    <mergeCell ref="D344:H344"/>
    <mergeCell ref="I344:P344"/>
    <mergeCell ref="Q344:Z344"/>
    <mergeCell ref="AA344:AD344"/>
    <mergeCell ref="AE344:AH344"/>
    <mergeCell ref="AI344:AN344"/>
    <mergeCell ref="AO344:AQ344"/>
    <mergeCell ref="AR344:AT344"/>
    <mergeCell ref="AU342:AW342"/>
    <mergeCell ref="AX342:AY342"/>
    <mergeCell ref="BR342:CE342"/>
    <mergeCell ref="B343:C343"/>
    <mergeCell ref="D343:H343"/>
    <mergeCell ref="I343:P343"/>
    <mergeCell ref="Q343:Z343"/>
    <mergeCell ref="AA343:AD343"/>
    <mergeCell ref="AE343:AH343"/>
    <mergeCell ref="AI343:AN343"/>
    <mergeCell ref="AO343:AQ343"/>
    <mergeCell ref="AR343:AT343"/>
    <mergeCell ref="AU343:AW343"/>
    <mergeCell ref="AX343:AY343"/>
    <mergeCell ref="BR343:CE343"/>
    <mergeCell ref="B342:C342"/>
    <mergeCell ref="D342:H342"/>
    <mergeCell ref="I342:P342"/>
    <mergeCell ref="Q342:Z342"/>
    <mergeCell ref="AA342:AD342"/>
    <mergeCell ref="AE342:AH342"/>
    <mergeCell ref="AI342:AN342"/>
    <mergeCell ref="AO342:AQ342"/>
    <mergeCell ref="AR342:AT342"/>
    <mergeCell ref="AU340:AW340"/>
    <mergeCell ref="AX340:AY340"/>
    <mergeCell ref="BR340:CE340"/>
    <mergeCell ref="B341:C341"/>
    <mergeCell ref="D341:H341"/>
    <mergeCell ref="I341:P341"/>
    <mergeCell ref="Q341:Z341"/>
    <mergeCell ref="AA341:AD341"/>
    <mergeCell ref="AE341:AH341"/>
    <mergeCell ref="AI341:AN341"/>
    <mergeCell ref="AO341:AQ341"/>
    <mergeCell ref="AR341:AT341"/>
    <mergeCell ref="AU341:AW341"/>
    <mergeCell ref="AX341:AY341"/>
    <mergeCell ref="BR341:CE341"/>
    <mergeCell ref="B340:C340"/>
    <mergeCell ref="D340:H340"/>
    <mergeCell ref="I340:P340"/>
    <mergeCell ref="Q340:Z340"/>
    <mergeCell ref="AA340:AD340"/>
    <mergeCell ref="AE340:AH340"/>
    <mergeCell ref="AI340:AN340"/>
    <mergeCell ref="AO340:AQ340"/>
    <mergeCell ref="AR340:AT340"/>
    <mergeCell ref="AU338:AW338"/>
    <mergeCell ref="AX338:AY338"/>
    <mergeCell ref="BR338:CE338"/>
    <mergeCell ref="B339:C339"/>
    <mergeCell ref="D339:H339"/>
    <mergeCell ref="I339:P339"/>
    <mergeCell ref="Q339:Z339"/>
    <mergeCell ref="AA339:AD339"/>
    <mergeCell ref="AE339:AH339"/>
    <mergeCell ref="AI339:AN339"/>
    <mergeCell ref="AO339:AQ339"/>
    <mergeCell ref="AR339:AT339"/>
    <mergeCell ref="AU339:AW339"/>
    <mergeCell ref="AX339:AY339"/>
    <mergeCell ref="BR339:CE339"/>
    <mergeCell ref="B338:C338"/>
    <mergeCell ref="D338:H338"/>
    <mergeCell ref="I338:P338"/>
    <mergeCell ref="Q338:Z338"/>
    <mergeCell ref="AA338:AD338"/>
    <mergeCell ref="AE338:AH338"/>
    <mergeCell ref="AI338:AN338"/>
    <mergeCell ref="AO338:AQ338"/>
    <mergeCell ref="AR338:AT338"/>
    <mergeCell ref="AU336:AW336"/>
    <mergeCell ref="AX336:AY336"/>
    <mergeCell ref="BR336:CE336"/>
    <mergeCell ref="B337:C337"/>
    <mergeCell ref="D337:H337"/>
    <mergeCell ref="I337:P337"/>
    <mergeCell ref="Q337:Z337"/>
    <mergeCell ref="AA337:AD337"/>
    <mergeCell ref="AE337:AH337"/>
    <mergeCell ref="AI337:AN337"/>
    <mergeCell ref="AO337:AQ337"/>
    <mergeCell ref="AR337:AT337"/>
    <mergeCell ref="AU337:AW337"/>
    <mergeCell ref="AX337:AY337"/>
    <mergeCell ref="BR337:CE337"/>
    <mergeCell ref="B336:C336"/>
    <mergeCell ref="D336:H336"/>
    <mergeCell ref="I336:P336"/>
    <mergeCell ref="Q336:Z336"/>
    <mergeCell ref="AA336:AD336"/>
    <mergeCell ref="AE336:AH336"/>
    <mergeCell ref="AI336:AN336"/>
    <mergeCell ref="AO336:AQ336"/>
    <mergeCell ref="AR336:AT336"/>
    <mergeCell ref="AU334:AW334"/>
    <mergeCell ref="AX334:AY334"/>
    <mergeCell ref="BR334:CE334"/>
    <mergeCell ref="B335:C335"/>
    <mergeCell ref="D335:H335"/>
    <mergeCell ref="I335:P335"/>
    <mergeCell ref="Q335:Z335"/>
    <mergeCell ref="AA335:AD335"/>
    <mergeCell ref="AE335:AH335"/>
    <mergeCell ref="AI335:AN335"/>
    <mergeCell ref="AO335:AQ335"/>
    <mergeCell ref="AR335:AT335"/>
    <mergeCell ref="AU335:AW335"/>
    <mergeCell ref="AX335:AY335"/>
    <mergeCell ref="BR335:CE335"/>
    <mergeCell ref="B334:C334"/>
    <mergeCell ref="D334:H334"/>
    <mergeCell ref="I334:P334"/>
    <mergeCell ref="Q334:Z334"/>
    <mergeCell ref="AA334:AD334"/>
    <mergeCell ref="AE334:AH334"/>
    <mergeCell ref="AI334:AN334"/>
    <mergeCell ref="AO334:AQ334"/>
    <mergeCell ref="AR334:AT334"/>
    <mergeCell ref="AU332:AW332"/>
    <mergeCell ref="AX332:AY332"/>
    <mergeCell ref="BR332:CE332"/>
    <mergeCell ref="B333:C333"/>
    <mergeCell ref="D333:H333"/>
    <mergeCell ref="I333:P333"/>
    <mergeCell ref="Q333:Z333"/>
    <mergeCell ref="AA333:AD333"/>
    <mergeCell ref="AE333:AH333"/>
    <mergeCell ref="AI333:AN333"/>
    <mergeCell ref="AO333:AQ333"/>
    <mergeCell ref="AR333:AT333"/>
    <mergeCell ref="AU333:AW333"/>
    <mergeCell ref="AX333:AY333"/>
    <mergeCell ref="BR333:CE333"/>
    <mergeCell ref="B332:C332"/>
    <mergeCell ref="D332:H332"/>
    <mergeCell ref="I332:P332"/>
    <mergeCell ref="Q332:Z332"/>
    <mergeCell ref="AA332:AD332"/>
    <mergeCell ref="AE332:AH332"/>
    <mergeCell ref="AI332:AN332"/>
    <mergeCell ref="AO332:AQ332"/>
    <mergeCell ref="AR332:AT332"/>
    <mergeCell ref="AU330:AW330"/>
    <mergeCell ref="AX330:AY330"/>
    <mergeCell ref="BR330:CE330"/>
    <mergeCell ref="B331:C331"/>
    <mergeCell ref="D331:H331"/>
    <mergeCell ref="I331:P331"/>
    <mergeCell ref="Q331:Z331"/>
    <mergeCell ref="AA331:AD331"/>
    <mergeCell ref="AE331:AH331"/>
    <mergeCell ref="AI331:AN331"/>
    <mergeCell ref="AO331:AQ331"/>
    <mergeCell ref="AR331:AT331"/>
    <mergeCell ref="AU331:AW331"/>
    <mergeCell ref="AX331:AY331"/>
    <mergeCell ref="BR331:CE331"/>
    <mergeCell ref="B330:C330"/>
    <mergeCell ref="D330:H330"/>
    <mergeCell ref="I330:P330"/>
    <mergeCell ref="Q330:Z330"/>
    <mergeCell ref="AA330:AD330"/>
    <mergeCell ref="AE330:AH330"/>
    <mergeCell ref="AI330:AN330"/>
    <mergeCell ref="AO330:AQ330"/>
    <mergeCell ref="AR330:AT330"/>
    <mergeCell ref="AU328:AW328"/>
    <mergeCell ref="AX328:AY328"/>
    <mergeCell ref="BR328:CE328"/>
    <mergeCell ref="B329:C329"/>
    <mergeCell ref="D329:H329"/>
    <mergeCell ref="I329:P329"/>
    <mergeCell ref="Q329:Z329"/>
    <mergeCell ref="AA329:AD329"/>
    <mergeCell ref="AE329:AH329"/>
    <mergeCell ref="AI329:AN329"/>
    <mergeCell ref="AO329:AQ329"/>
    <mergeCell ref="AR329:AT329"/>
    <mergeCell ref="AU329:AW329"/>
    <mergeCell ref="AX329:AY329"/>
    <mergeCell ref="BR329:CE329"/>
    <mergeCell ref="B328:C328"/>
    <mergeCell ref="D328:H328"/>
    <mergeCell ref="I328:P328"/>
    <mergeCell ref="Q328:Z328"/>
    <mergeCell ref="AA328:AD328"/>
    <mergeCell ref="AE328:AH328"/>
    <mergeCell ref="AI328:AN328"/>
    <mergeCell ref="AO328:AQ328"/>
    <mergeCell ref="AR328:AT328"/>
    <mergeCell ref="AU326:AW326"/>
    <mergeCell ref="AX326:AY326"/>
    <mergeCell ref="BR326:CE326"/>
    <mergeCell ref="B327:C327"/>
    <mergeCell ref="D327:H327"/>
    <mergeCell ref="I327:P327"/>
    <mergeCell ref="Q327:Z327"/>
    <mergeCell ref="AA327:AD327"/>
    <mergeCell ref="AE327:AH327"/>
    <mergeCell ref="AI327:AN327"/>
    <mergeCell ref="AO327:AQ327"/>
    <mergeCell ref="AR327:AT327"/>
    <mergeCell ref="AU327:AW327"/>
    <mergeCell ref="AX327:AY327"/>
    <mergeCell ref="BR327:CE327"/>
    <mergeCell ref="B326:C326"/>
    <mergeCell ref="D326:H326"/>
    <mergeCell ref="I326:P326"/>
    <mergeCell ref="Q326:Z326"/>
    <mergeCell ref="AA326:AD326"/>
    <mergeCell ref="AE326:AH326"/>
    <mergeCell ref="AI326:AN326"/>
    <mergeCell ref="AO326:AQ326"/>
    <mergeCell ref="AR326:AT326"/>
    <mergeCell ref="AU324:AW324"/>
    <mergeCell ref="AX324:AY324"/>
    <mergeCell ref="BR324:CE324"/>
    <mergeCell ref="B325:C325"/>
    <mergeCell ref="D325:H325"/>
    <mergeCell ref="I325:P325"/>
    <mergeCell ref="Q325:Z325"/>
    <mergeCell ref="AA325:AD325"/>
    <mergeCell ref="AE325:AH325"/>
    <mergeCell ref="AI325:AN325"/>
    <mergeCell ref="AO325:AQ325"/>
    <mergeCell ref="AR325:AT325"/>
    <mergeCell ref="AU325:AW325"/>
    <mergeCell ref="AX325:AY325"/>
    <mergeCell ref="BR325:CE325"/>
    <mergeCell ref="B324:C324"/>
    <mergeCell ref="D324:H324"/>
    <mergeCell ref="I324:P324"/>
    <mergeCell ref="Q324:Z324"/>
    <mergeCell ref="AA324:AD324"/>
    <mergeCell ref="AE324:AH324"/>
    <mergeCell ref="AI324:AN324"/>
    <mergeCell ref="AO324:AQ324"/>
    <mergeCell ref="AR324:AT324"/>
    <mergeCell ref="AU322:AW322"/>
    <mergeCell ref="AX322:AY322"/>
    <mergeCell ref="BR322:CE322"/>
    <mergeCell ref="B323:C323"/>
    <mergeCell ref="D323:H323"/>
    <mergeCell ref="I323:P323"/>
    <mergeCell ref="Q323:Z323"/>
    <mergeCell ref="AA323:AD323"/>
    <mergeCell ref="AE323:AH323"/>
    <mergeCell ref="AI323:AN323"/>
    <mergeCell ref="AO323:AQ323"/>
    <mergeCell ref="AR323:AT323"/>
    <mergeCell ref="AU323:AW323"/>
    <mergeCell ref="AX323:AY323"/>
    <mergeCell ref="BR323:CE323"/>
    <mergeCell ref="B322:C322"/>
    <mergeCell ref="D322:H322"/>
    <mergeCell ref="I322:P322"/>
    <mergeCell ref="Q322:Z322"/>
    <mergeCell ref="AA322:AD322"/>
    <mergeCell ref="AE322:AH322"/>
    <mergeCell ref="AI322:AN322"/>
    <mergeCell ref="AO322:AQ322"/>
    <mergeCell ref="AR322:AT322"/>
    <mergeCell ref="AU320:AW320"/>
    <mergeCell ref="AX320:AY320"/>
    <mergeCell ref="BR320:CE320"/>
    <mergeCell ref="B321:C321"/>
    <mergeCell ref="D321:H321"/>
    <mergeCell ref="I321:P321"/>
    <mergeCell ref="Q321:Z321"/>
    <mergeCell ref="AA321:AD321"/>
    <mergeCell ref="AE321:AH321"/>
    <mergeCell ref="AI321:AN321"/>
    <mergeCell ref="AO321:AQ321"/>
    <mergeCell ref="AR321:AT321"/>
    <mergeCell ref="AU321:AW321"/>
    <mergeCell ref="AX321:AY321"/>
    <mergeCell ref="BR321:CE321"/>
    <mergeCell ref="B320:C320"/>
    <mergeCell ref="D320:H320"/>
    <mergeCell ref="I320:P320"/>
    <mergeCell ref="Q320:Z320"/>
    <mergeCell ref="AA320:AD320"/>
    <mergeCell ref="AE320:AH320"/>
    <mergeCell ref="AI320:AN320"/>
    <mergeCell ref="AO320:AQ320"/>
    <mergeCell ref="AR320:AT320"/>
    <mergeCell ref="AU318:AW318"/>
    <mergeCell ref="AX318:AY318"/>
    <mergeCell ref="BR318:CE318"/>
    <mergeCell ref="B319:C319"/>
    <mergeCell ref="D319:H319"/>
    <mergeCell ref="I319:P319"/>
    <mergeCell ref="Q319:Z319"/>
    <mergeCell ref="AA319:AD319"/>
    <mergeCell ref="AE319:AH319"/>
    <mergeCell ref="AI319:AN319"/>
    <mergeCell ref="AO319:AQ319"/>
    <mergeCell ref="AR319:AT319"/>
    <mergeCell ref="AU319:AW319"/>
    <mergeCell ref="AX319:AY319"/>
    <mergeCell ref="BR319:CE319"/>
    <mergeCell ref="B318:C318"/>
    <mergeCell ref="D318:H318"/>
    <mergeCell ref="I318:P318"/>
    <mergeCell ref="Q318:Z318"/>
    <mergeCell ref="AA318:AD318"/>
    <mergeCell ref="AE318:AH318"/>
    <mergeCell ref="AI318:AN318"/>
    <mergeCell ref="AO318:AQ318"/>
    <mergeCell ref="AR318:AT318"/>
    <mergeCell ref="AU316:AW316"/>
    <mergeCell ref="AX316:AY316"/>
    <mergeCell ref="BR316:CE316"/>
    <mergeCell ref="B317:C317"/>
    <mergeCell ref="D317:H317"/>
    <mergeCell ref="I317:P317"/>
    <mergeCell ref="Q317:Z317"/>
    <mergeCell ref="AA317:AD317"/>
    <mergeCell ref="AE317:AH317"/>
    <mergeCell ref="AI317:AN317"/>
    <mergeCell ref="AO317:AQ317"/>
    <mergeCell ref="AR317:AT317"/>
    <mergeCell ref="AU317:AW317"/>
    <mergeCell ref="AX317:AY317"/>
    <mergeCell ref="BR317:CE317"/>
    <mergeCell ref="B316:C316"/>
    <mergeCell ref="D316:H316"/>
    <mergeCell ref="I316:P316"/>
    <mergeCell ref="Q316:Z316"/>
    <mergeCell ref="AA316:AD316"/>
    <mergeCell ref="AE316:AH316"/>
    <mergeCell ref="AI316:AN316"/>
    <mergeCell ref="AO316:AQ316"/>
    <mergeCell ref="AR316:AT316"/>
    <mergeCell ref="AU314:AW314"/>
    <mergeCell ref="AX314:AY314"/>
    <mergeCell ref="BR314:CE314"/>
    <mergeCell ref="B315:C315"/>
    <mergeCell ref="D315:H315"/>
    <mergeCell ref="I315:P315"/>
    <mergeCell ref="Q315:Z315"/>
    <mergeCell ref="AA315:AD315"/>
    <mergeCell ref="AE315:AH315"/>
    <mergeCell ref="AI315:AN315"/>
    <mergeCell ref="AO315:AQ315"/>
    <mergeCell ref="AR315:AT315"/>
    <mergeCell ref="AU315:AW315"/>
    <mergeCell ref="AX315:AY315"/>
    <mergeCell ref="BR315:CE315"/>
    <mergeCell ref="B314:C314"/>
    <mergeCell ref="D314:H314"/>
    <mergeCell ref="I314:P314"/>
    <mergeCell ref="Q314:Z314"/>
    <mergeCell ref="AA314:AD314"/>
    <mergeCell ref="AE314:AH314"/>
    <mergeCell ref="AI314:AN314"/>
    <mergeCell ref="AO314:AQ314"/>
    <mergeCell ref="AR314:AT314"/>
    <mergeCell ref="AU312:AW312"/>
    <mergeCell ref="AX312:AY312"/>
    <mergeCell ref="BR312:CE312"/>
    <mergeCell ref="B313:C313"/>
    <mergeCell ref="D313:H313"/>
    <mergeCell ref="I313:P313"/>
    <mergeCell ref="Q313:Z313"/>
    <mergeCell ref="AA313:AD313"/>
    <mergeCell ref="AE313:AH313"/>
    <mergeCell ref="AI313:AN313"/>
    <mergeCell ref="AO313:AQ313"/>
    <mergeCell ref="AR313:AT313"/>
    <mergeCell ref="AU313:AW313"/>
    <mergeCell ref="AX313:AY313"/>
    <mergeCell ref="BR313:CE313"/>
    <mergeCell ref="B312:C312"/>
    <mergeCell ref="D312:H312"/>
    <mergeCell ref="I312:P312"/>
    <mergeCell ref="Q312:Z312"/>
    <mergeCell ref="AA312:AD312"/>
    <mergeCell ref="AE312:AH312"/>
    <mergeCell ref="AI312:AN312"/>
    <mergeCell ref="AO312:AQ312"/>
    <mergeCell ref="AR312:AT312"/>
    <mergeCell ref="AU310:AW310"/>
    <mergeCell ref="AX310:AY310"/>
    <mergeCell ref="BR310:CE310"/>
    <mergeCell ref="B311:C311"/>
    <mergeCell ref="D311:H311"/>
    <mergeCell ref="I311:P311"/>
    <mergeCell ref="Q311:Z311"/>
    <mergeCell ref="AA311:AD311"/>
    <mergeCell ref="AE311:AH311"/>
    <mergeCell ref="AI311:AN311"/>
    <mergeCell ref="AO311:AQ311"/>
    <mergeCell ref="AR311:AT311"/>
    <mergeCell ref="AU311:AW311"/>
    <mergeCell ref="AX311:AY311"/>
    <mergeCell ref="BR311:CE311"/>
    <mergeCell ref="B310:C310"/>
    <mergeCell ref="D310:H310"/>
    <mergeCell ref="I310:P310"/>
    <mergeCell ref="Q310:Z310"/>
    <mergeCell ref="AA310:AD310"/>
    <mergeCell ref="AE310:AH310"/>
    <mergeCell ref="AI310:AN310"/>
    <mergeCell ref="AO310:AQ310"/>
    <mergeCell ref="AR310:AT310"/>
    <mergeCell ref="AU308:AW308"/>
    <mergeCell ref="AX308:AY308"/>
    <mergeCell ref="BR308:CE308"/>
    <mergeCell ref="B309:C309"/>
    <mergeCell ref="D309:H309"/>
    <mergeCell ref="I309:P309"/>
    <mergeCell ref="Q309:Z309"/>
    <mergeCell ref="AA309:AD309"/>
    <mergeCell ref="AE309:AH309"/>
    <mergeCell ref="AI309:AN309"/>
    <mergeCell ref="AO309:AQ309"/>
    <mergeCell ref="AR309:AT309"/>
    <mergeCell ref="AU309:AW309"/>
    <mergeCell ref="AX309:AY309"/>
    <mergeCell ref="BR309:CE309"/>
    <mergeCell ref="B308:C308"/>
    <mergeCell ref="D308:H308"/>
    <mergeCell ref="I308:P308"/>
    <mergeCell ref="Q308:Z308"/>
    <mergeCell ref="AA308:AD308"/>
    <mergeCell ref="AE308:AH308"/>
    <mergeCell ref="AI308:AN308"/>
    <mergeCell ref="AO308:AQ308"/>
    <mergeCell ref="AR308:AT308"/>
    <mergeCell ref="AU306:AW306"/>
    <mergeCell ref="AX306:AY306"/>
    <mergeCell ref="BR306:CE306"/>
    <mergeCell ref="B307:C307"/>
    <mergeCell ref="D307:H307"/>
    <mergeCell ref="I307:P307"/>
    <mergeCell ref="Q307:Z307"/>
    <mergeCell ref="AA307:AD307"/>
    <mergeCell ref="AE307:AH307"/>
    <mergeCell ref="AI307:AN307"/>
    <mergeCell ref="AO307:AQ307"/>
    <mergeCell ref="AR307:AT307"/>
    <mergeCell ref="AU307:AW307"/>
    <mergeCell ref="AX307:AY307"/>
    <mergeCell ref="BR307:CE307"/>
    <mergeCell ref="B306:C306"/>
    <mergeCell ref="D306:H306"/>
    <mergeCell ref="I306:P306"/>
    <mergeCell ref="Q306:Z306"/>
    <mergeCell ref="AA306:AD306"/>
    <mergeCell ref="AE306:AH306"/>
    <mergeCell ref="AI306:AN306"/>
    <mergeCell ref="AO306:AQ306"/>
    <mergeCell ref="AR306:AT306"/>
    <mergeCell ref="AU304:AW304"/>
    <mergeCell ref="AX304:AY304"/>
    <mergeCell ref="BR304:CE304"/>
    <mergeCell ref="B305:C305"/>
    <mergeCell ref="D305:H305"/>
    <mergeCell ref="I305:P305"/>
    <mergeCell ref="Q305:Z305"/>
    <mergeCell ref="AA305:AD305"/>
    <mergeCell ref="AE305:AH305"/>
    <mergeCell ref="AI305:AN305"/>
    <mergeCell ref="AO305:AQ305"/>
    <mergeCell ref="AR305:AT305"/>
    <mergeCell ref="AU305:AW305"/>
    <mergeCell ref="AX305:AY305"/>
    <mergeCell ref="BR305:CE305"/>
    <mergeCell ref="B304:C304"/>
    <mergeCell ref="D304:H304"/>
    <mergeCell ref="I304:P304"/>
    <mergeCell ref="Q304:Z304"/>
    <mergeCell ref="AA304:AD304"/>
    <mergeCell ref="AE304:AH304"/>
    <mergeCell ref="AI304:AN304"/>
    <mergeCell ref="AO304:AQ304"/>
    <mergeCell ref="AR304:AT304"/>
    <mergeCell ref="AU302:AW302"/>
    <mergeCell ref="AX302:AY302"/>
    <mergeCell ref="BR302:CE302"/>
    <mergeCell ref="B303:C303"/>
    <mergeCell ref="D303:H303"/>
    <mergeCell ref="I303:P303"/>
    <mergeCell ref="Q303:Z303"/>
    <mergeCell ref="AA303:AD303"/>
    <mergeCell ref="AE303:AH303"/>
    <mergeCell ref="AI303:AN303"/>
    <mergeCell ref="AO303:AQ303"/>
    <mergeCell ref="AR303:AT303"/>
    <mergeCell ref="AU303:AW303"/>
    <mergeCell ref="AX303:AY303"/>
    <mergeCell ref="BR303:CE303"/>
    <mergeCell ref="B302:C302"/>
    <mergeCell ref="D302:H302"/>
    <mergeCell ref="I302:P302"/>
    <mergeCell ref="Q302:Z302"/>
    <mergeCell ref="AA302:AD302"/>
    <mergeCell ref="AE302:AH302"/>
    <mergeCell ref="AI302:AN302"/>
    <mergeCell ref="AO302:AQ302"/>
    <mergeCell ref="AR302:AT302"/>
    <mergeCell ref="AU300:AW300"/>
    <mergeCell ref="AX300:AY300"/>
    <mergeCell ref="BR300:CE300"/>
    <mergeCell ref="B301:C301"/>
    <mergeCell ref="D301:H301"/>
    <mergeCell ref="I301:P301"/>
    <mergeCell ref="Q301:Z301"/>
    <mergeCell ref="AA301:AD301"/>
    <mergeCell ref="AE301:AH301"/>
    <mergeCell ref="AI301:AN301"/>
    <mergeCell ref="AO301:AQ301"/>
    <mergeCell ref="AR301:AT301"/>
    <mergeCell ref="AU301:AW301"/>
    <mergeCell ref="AX301:AY301"/>
    <mergeCell ref="BR301:CE301"/>
    <mergeCell ref="B300:C300"/>
    <mergeCell ref="D300:H300"/>
    <mergeCell ref="I300:P300"/>
    <mergeCell ref="Q300:Z300"/>
    <mergeCell ref="AA300:AD300"/>
    <mergeCell ref="AE300:AH300"/>
    <mergeCell ref="AI300:AN300"/>
    <mergeCell ref="AO300:AQ300"/>
    <mergeCell ref="AR300:AT300"/>
    <mergeCell ref="AU298:AW298"/>
    <mergeCell ref="AX298:AY298"/>
    <mergeCell ref="BR298:CE298"/>
    <mergeCell ref="B299:C299"/>
    <mergeCell ref="D299:H299"/>
    <mergeCell ref="I299:P299"/>
    <mergeCell ref="Q299:Z299"/>
    <mergeCell ref="AA299:AD299"/>
    <mergeCell ref="AE299:AH299"/>
    <mergeCell ref="AI299:AN299"/>
    <mergeCell ref="AO299:AQ299"/>
    <mergeCell ref="AR299:AT299"/>
    <mergeCell ref="AU299:AW299"/>
    <mergeCell ref="AX299:AY299"/>
    <mergeCell ref="BR299:CE299"/>
    <mergeCell ref="B298:C298"/>
    <mergeCell ref="D298:H298"/>
    <mergeCell ref="I298:P298"/>
    <mergeCell ref="Q298:Z298"/>
    <mergeCell ref="AA298:AD298"/>
    <mergeCell ref="AE298:AH298"/>
    <mergeCell ref="AI298:AN298"/>
    <mergeCell ref="AO298:AQ298"/>
    <mergeCell ref="AR298:AT298"/>
    <mergeCell ref="AU296:AW296"/>
    <mergeCell ref="AX296:AY296"/>
    <mergeCell ref="BR296:CE296"/>
    <mergeCell ref="B297:C297"/>
    <mergeCell ref="D297:H297"/>
    <mergeCell ref="I297:P297"/>
    <mergeCell ref="Q297:Z297"/>
    <mergeCell ref="AA297:AD297"/>
    <mergeCell ref="AE297:AH297"/>
    <mergeCell ref="AI297:AN297"/>
    <mergeCell ref="AO297:AQ297"/>
    <mergeCell ref="AR297:AT297"/>
    <mergeCell ref="AU297:AW297"/>
    <mergeCell ref="AX297:AY297"/>
    <mergeCell ref="BR297:CE297"/>
    <mergeCell ref="B296:C296"/>
    <mergeCell ref="D296:H296"/>
    <mergeCell ref="I296:P296"/>
    <mergeCell ref="Q296:Z296"/>
    <mergeCell ref="AA296:AD296"/>
    <mergeCell ref="AE296:AH296"/>
    <mergeCell ref="AI296:AN296"/>
    <mergeCell ref="AO296:AQ296"/>
    <mergeCell ref="AR296:AT296"/>
    <mergeCell ref="AU294:AW294"/>
    <mergeCell ref="AX294:AY294"/>
    <mergeCell ref="BR294:CE294"/>
    <mergeCell ref="B295:C295"/>
    <mergeCell ref="D295:H295"/>
    <mergeCell ref="I295:P295"/>
    <mergeCell ref="Q295:Z295"/>
    <mergeCell ref="AA295:AD295"/>
    <mergeCell ref="AE295:AH295"/>
    <mergeCell ref="AI295:AN295"/>
    <mergeCell ref="AO295:AQ295"/>
    <mergeCell ref="AR295:AT295"/>
    <mergeCell ref="AU295:AW295"/>
    <mergeCell ref="AX295:AY295"/>
    <mergeCell ref="BR295:CE295"/>
    <mergeCell ref="B294:C294"/>
    <mergeCell ref="D294:H294"/>
    <mergeCell ref="I294:P294"/>
    <mergeCell ref="Q294:Z294"/>
    <mergeCell ref="AA294:AD294"/>
    <mergeCell ref="AE294:AH294"/>
    <mergeCell ref="AI294:AN294"/>
    <mergeCell ref="AO294:AQ294"/>
    <mergeCell ref="AR294:AT294"/>
    <mergeCell ref="AU292:AW292"/>
    <mergeCell ref="AX292:AY292"/>
    <mergeCell ref="BR292:CE292"/>
    <mergeCell ref="B293:C293"/>
    <mergeCell ref="D293:H293"/>
    <mergeCell ref="I293:P293"/>
    <mergeCell ref="Q293:Z293"/>
    <mergeCell ref="AA293:AD293"/>
    <mergeCell ref="AE293:AH293"/>
    <mergeCell ref="AI293:AN293"/>
    <mergeCell ref="AO293:AQ293"/>
    <mergeCell ref="AR293:AT293"/>
    <mergeCell ref="AU293:AW293"/>
    <mergeCell ref="AX293:AY293"/>
    <mergeCell ref="BR293:CE293"/>
    <mergeCell ref="B292:C292"/>
    <mergeCell ref="D292:H292"/>
    <mergeCell ref="I292:P292"/>
    <mergeCell ref="Q292:Z292"/>
    <mergeCell ref="AA292:AD292"/>
    <mergeCell ref="AE292:AH292"/>
    <mergeCell ref="AI292:AN292"/>
    <mergeCell ref="AO292:AQ292"/>
    <mergeCell ref="AR292:AT292"/>
    <mergeCell ref="AU290:AW290"/>
    <mergeCell ref="AX290:AY290"/>
    <mergeCell ref="BR290:CE290"/>
    <mergeCell ref="B291:C291"/>
    <mergeCell ref="D291:H291"/>
    <mergeCell ref="I291:P291"/>
    <mergeCell ref="Q291:Z291"/>
    <mergeCell ref="AA291:AD291"/>
    <mergeCell ref="AE291:AH291"/>
    <mergeCell ref="AI291:AN291"/>
    <mergeCell ref="AO291:AQ291"/>
    <mergeCell ref="AR291:AT291"/>
    <mergeCell ref="AU291:AW291"/>
    <mergeCell ref="AX291:AY291"/>
    <mergeCell ref="BR291:CE291"/>
    <mergeCell ref="B290:C290"/>
    <mergeCell ref="D290:H290"/>
    <mergeCell ref="I290:P290"/>
    <mergeCell ref="Q290:Z290"/>
    <mergeCell ref="AA290:AD290"/>
    <mergeCell ref="AE290:AH290"/>
    <mergeCell ref="AI290:AN290"/>
    <mergeCell ref="AO290:AQ290"/>
    <mergeCell ref="AR290:AT290"/>
    <mergeCell ref="AU288:AW288"/>
    <mergeCell ref="AX288:AY288"/>
    <mergeCell ref="BR288:CE288"/>
    <mergeCell ref="B289:C289"/>
    <mergeCell ref="D289:H289"/>
    <mergeCell ref="I289:P289"/>
    <mergeCell ref="Q289:Z289"/>
    <mergeCell ref="AA289:AD289"/>
    <mergeCell ref="AE289:AH289"/>
    <mergeCell ref="AI289:AN289"/>
    <mergeCell ref="AO289:AQ289"/>
    <mergeCell ref="AR289:AT289"/>
    <mergeCell ref="AU289:AW289"/>
    <mergeCell ref="AX289:AY289"/>
    <mergeCell ref="BR289:CE289"/>
    <mergeCell ref="B288:C288"/>
    <mergeCell ref="D288:H288"/>
    <mergeCell ref="I288:P288"/>
    <mergeCell ref="Q288:Z288"/>
    <mergeCell ref="AA288:AD288"/>
    <mergeCell ref="AE288:AH288"/>
    <mergeCell ref="AI288:AN288"/>
    <mergeCell ref="AO288:AQ288"/>
    <mergeCell ref="AR288:AT288"/>
    <mergeCell ref="AU286:AW286"/>
    <mergeCell ref="AX286:AY286"/>
    <mergeCell ref="BR286:CE286"/>
    <mergeCell ref="B287:C287"/>
    <mergeCell ref="D287:H287"/>
    <mergeCell ref="I287:P287"/>
    <mergeCell ref="Q287:Z287"/>
    <mergeCell ref="AA287:AD287"/>
    <mergeCell ref="AE287:AH287"/>
    <mergeCell ref="AI287:AN287"/>
    <mergeCell ref="AO287:AQ287"/>
    <mergeCell ref="AR287:AT287"/>
    <mergeCell ref="AU287:AW287"/>
    <mergeCell ref="AX287:AY287"/>
    <mergeCell ref="BR287:CE287"/>
    <mergeCell ref="B286:C286"/>
    <mergeCell ref="D286:H286"/>
    <mergeCell ref="I286:P286"/>
    <mergeCell ref="Q286:Z286"/>
    <mergeCell ref="AA286:AD286"/>
    <mergeCell ref="AE286:AH286"/>
    <mergeCell ref="AI286:AN286"/>
    <mergeCell ref="AO286:AQ286"/>
    <mergeCell ref="AR286:AT286"/>
    <mergeCell ref="AU284:AW284"/>
    <mergeCell ref="AX284:AY284"/>
    <mergeCell ref="BR284:CE284"/>
    <mergeCell ref="B285:C285"/>
    <mergeCell ref="D285:H285"/>
    <mergeCell ref="I285:P285"/>
    <mergeCell ref="Q285:Z285"/>
    <mergeCell ref="AA285:AD285"/>
    <mergeCell ref="AE285:AH285"/>
    <mergeCell ref="AI285:AN285"/>
    <mergeCell ref="AO285:AQ285"/>
    <mergeCell ref="AR285:AT285"/>
    <mergeCell ref="AU285:AW285"/>
    <mergeCell ref="AX285:AY285"/>
    <mergeCell ref="BR285:CE285"/>
    <mergeCell ref="B284:C284"/>
    <mergeCell ref="D284:H284"/>
    <mergeCell ref="I284:P284"/>
    <mergeCell ref="Q284:Z284"/>
    <mergeCell ref="AA284:AD284"/>
    <mergeCell ref="AE284:AH284"/>
    <mergeCell ref="AI284:AN284"/>
    <mergeCell ref="AO284:AQ284"/>
    <mergeCell ref="AR284:AT284"/>
    <mergeCell ref="AU282:AW282"/>
    <mergeCell ref="AX282:AY282"/>
    <mergeCell ref="BR282:CE282"/>
    <mergeCell ref="B283:C283"/>
    <mergeCell ref="D283:H283"/>
    <mergeCell ref="I283:P283"/>
    <mergeCell ref="Q283:Z283"/>
    <mergeCell ref="AA283:AD283"/>
    <mergeCell ref="AE283:AH283"/>
    <mergeCell ref="AI283:AN283"/>
    <mergeCell ref="AO283:AQ283"/>
    <mergeCell ref="AR283:AT283"/>
    <mergeCell ref="AU283:AW283"/>
    <mergeCell ref="AX283:AY283"/>
    <mergeCell ref="BR283:CE283"/>
    <mergeCell ref="B282:C282"/>
    <mergeCell ref="D282:H282"/>
    <mergeCell ref="I282:P282"/>
    <mergeCell ref="Q282:Z282"/>
    <mergeCell ref="AA282:AD282"/>
    <mergeCell ref="AE282:AH282"/>
    <mergeCell ref="AI282:AN282"/>
    <mergeCell ref="AO282:AQ282"/>
    <mergeCell ref="AR282:AT282"/>
    <mergeCell ref="AU280:AW280"/>
    <mergeCell ref="AX280:AY280"/>
    <mergeCell ref="BR280:CE280"/>
    <mergeCell ref="B281:C281"/>
    <mergeCell ref="D281:H281"/>
    <mergeCell ref="I281:P281"/>
    <mergeCell ref="Q281:Z281"/>
    <mergeCell ref="AA281:AD281"/>
    <mergeCell ref="AE281:AH281"/>
    <mergeCell ref="AI281:AN281"/>
    <mergeCell ref="AO281:AQ281"/>
    <mergeCell ref="AR281:AT281"/>
    <mergeCell ref="AU281:AW281"/>
    <mergeCell ref="AX281:AY281"/>
    <mergeCell ref="BR281:CE281"/>
    <mergeCell ref="B280:C280"/>
    <mergeCell ref="D280:H280"/>
    <mergeCell ref="I280:P280"/>
    <mergeCell ref="Q280:Z280"/>
    <mergeCell ref="AA280:AD280"/>
    <mergeCell ref="AE280:AH280"/>
    <mergeCell ref="AI280:AN280"/>
    <mergeCell ref="AO280:AQ280"/>
    <mergeCell ref="AR280:AT280"/>
    <mergeCell ref="AU278:AW278"/>
    <mergeCell ref="AX278:AY278"/>
    <mergeCell ref="BR278:CE278"/>
    <mergeCell ref="B279:C279"/>
    <mergeCell ref="D279:H279"/>
    <mergeCell ref="I279:P279"/>
    <mergeCell ref="Q279:Z279"/>
    <mergeCell ref="AA279:AD279"/>
    <mergeCell ref="AE279:AH279"/>
    <mergeCell ref="AI279:AN279"/>
    <mergeCell ref="AO279:AQ279"/>
    <mergeCell ref="AR279:AT279"/>
    <mergeCell ref="AU279:AW279"/>
    <mergeCell ref="AX279:AY279"/>
    <mergeCell ref="BR279:CE279"/>
    <mergeCell ref="B278:C278"/>
    <mergeCell ref="D278:H278"/>
    <mergeCell ref="I278:P278"/>
    <mergeCell ref="Q278:Z278"/>
    <mergeCell ref="AA278:AD278"/>
    <mergeCell ref="AE278:AH278"/>
    <mergeCell ref="AI278:AN278"/>
    <mergeCell ref="AO278:AQ278"/>
    <mergeCell ref="AR278:AT278"/>
    <mergeCell ref="AU276:AW276"/>
    <mergeCell ref="AX276:AY276"/>
    <mergeCell ref="BR276:CE276"/>
    <mergeCell ref="B277:C277"/>
    <mergeCell ref="D277:H277"/>
    <mergeCell ref="I277:P277"/>
    <mergeCell ref="Q277:Z277"/>
    <mergeCell ref="AA277:AD277"/>
    <mergeCell ref="AE277:AH277"/>
    <mergeCell ref="AI277:AN277"/>
    <mergeCell ref="AO277:AQ277"/>
    <mergeCell ref="AR277:AT277"/>
    <mergeCell ref="AU277:AW277"/>
    <mergeCell ref="AX277:AY277"/>
    <mergeCell ref="BR277:CE277"/>
    <mergeCell ref="B276:C276"/>
    <mergeCell ref="D276:H276"/>
    <mergeCell ref="I276:P276"/>
    <mergeCell ref="Q276:Z276"/>
    <mergeCell ref="AA276:AD276"/>
    <mergeCell ref="AE276:AH276"/>
    <mergeCell ref="AI276:AN276"/>
    <mergeCell ref="AO276:AQ276"/>
    <mergeCell ref="AR276:AT276"/>
    <mergeCell ref="AU274:AW274"/>
    <mergeCell ref="AX274:AY274"/>
    <mergeCell ref="BR274:CE274"/>
    <mergeCell ref="B275:C275"/>
    <mergeCell ref="D275:H275"/>
    <mergeCell ref="I275:P275"/>
    <mergeCell ref="Q275:Z275"/>
    <mergeCell ref="AA275:AD275"/>
    <mergeCell ref="AE275:AH275"/>
    <mergeCell ref="AI275:AN275"/>
    <mergeCell ref="AO275:AQ275"/>
    <mergeCell ref="AR275:AT275"/>
    <mergeCell ref="AU275:AW275"/>
    <mergeCell ref="AX275:AY275"/>
    <mergeCell ref="BR275:CE275"/>
    <mergeCell ref="B274:C274"/>
    <mergeCell ref="D274:H274"/>
    <mergeCell ref="I274:P274"/>
    <mergeCell ref="Q274:Z274"/>
    <mergeCell ref="AA274:AD274"/>
    <mergeCell ref="AE274:AH274"/>
    <mergeCell ref="AI274:AN274"/>
    <mergeCell ref="AO274:AQ274"/>
    <mergeCell ref="AR274:AT274"/>
    <mergeCell ref="AU272:AW272"/>
    <mergeCell ref="AX272:AY272"/>
    <mergeCell ref="BR272:CE272"/>
    <mergeCell ref="B273:C273"/>
    <mergeCell ref="D273:H273"/>
    <mergeCell ref="I273:P273"/>
    <mergeCell ref="Q273:Z273"/>
    <mergeCell ref="AA273:AD273"/>
    <mergeCell ref="AE273:AH273"/>
    <mergeCell ref="AI273:AN273"/>
    <mergeCell ref="AO273:AQ273"/>
    <mergeCell ref="AR273:AT273"/>
    <mergeCell ref="AU273:AW273"/>
    <mergeCell ref="AX273:AY273"/>
    <mergeCell ref="BR273:CE273"/>
    <mergeCell ref="B272:C272"/>
    <mergeCell ref="D272:H272"/>
    <mergeCell ref="I272:P272"/>
    <mergeCell ref="Q272:Z272"/>
    <mergeCell ref="AA272:AD272"/>
    <mergeCell ref="AE272:AH272"/>
    <mergeCell ref="AI272:AN272"/>
    <mergeCell ref="AO272:AQ272"/>
    <mergeCell ref="AR272:AT272"/>
    <mergeCell ref="AU270:AW270"/>
    <mergeCell ref="AX270:AY270"/>
    <mergeCell ref="BR270:CE270"/>
    <mergeCell ref="B271:C271"/>
    <mergeCell ref="D271:H271"/>
    <mergeCell ref="I271:P271"/>
    <mergeCell ref="Q271:Z271"/>
    <mergeCell ref="AA271:AD271"/>
    <mergeCell ref="AE271:AH271"/>
    <mergeCell ref="AI271:AN271"/>
    <mergeCell ref="AO271:AQ271"/>
    <mergeCell ref="AR271:AT271"/>
    <mergeCell ref="AU271:AW271"/>
    <mergeCell ref="AX271:AY271"/>
    <mergeCell ref="BR271:CE271"/>
    <mergeCell ref="B270:C270"/>
    <mergeCell ref="D270:H270"/>
    <mergeCell ref="I270:P270"/>
    <mergeCell ref="Q270:Z270"/>
    <mergeCell ref="AA270:AD270"/>
    <mergeCell ref="AE270:AH270"/>
    <mergeCell ref="AI270:AN270"/>
    <mergeCell ref="AO270:AQ270"/>
    <mergeCell ref="AR270:AT270"/>
    <mergeCell ref="AU268:AW268"/>
    <mergeCell ref="AX268:AY268"/>
    <mergeCell ref="BR268:CE268"/>
    <mergeCell ref="B269:C269"/>
    <mergeCell ref="D269:H269"/>
    <mergeCell ref="I269:P269"/>
    <mergeCell ref="Q269:Z269"/>
    <mergeCell ref="AA269:AD269"/>
    <mergeCell ref="AE269:AH269"/>
    <mergeCell ref="AI269:AN269"/>
    <mergeCell ref="AO269:AQ269"/>
    <mergeCell ref="AR269:AT269"/>
    <mergeCell ref="AU269:AW269"/>
    <mergeCell ref="AX269:AY269"/>
    <mergeCell ref="BR269:CE269"/>
    <mergeCell ref="B268:C268"/>
    <mergeCell ref="D268:H268"/>
    <mergeCell ref="I268:P268"/>
    <mergeCell ref="Q268:Z268"/>
    <mergeCell ref="AA268:AD268"/>
    <mergeCell ref="AE268:AH268"/>
    <mergeCell ref="AI268:AN268"/>
    <mergeCell ref="AO268:AQ268"/>
    <mergeCell ref="AR268:AT268"/>
    <mergeCell ref="AU266:AW266"/>
    <mergeCell ref="AX266:AY266"/>
    <mergeCell ref="BR266:CE266"/>
    <mergeCell ref="B267:C267"/>
    <mergeCell ref="D267:H267"/>
    <mergeCell ref="I267:P267"/>
    <mergeCell ref="Q267:Z267"/>
    <mergeCell ref="AA267:AD267"/>
    <mergeCell ref="AE267:AH267"/>
    <mergeCell ref="AI267:AN267"/>
    <mergeCell ref="AO267:AQ267"/>
    <mergeCell ref="AR267:AT267"/>
    <mergeCell ref="AU267:AW267"/>
    <mergeCell ref="AX267:AY267"/>
    <mergeCell ref="BR267:CE267"/>
    <mergeCell ref="B266:C266"/>
    <mergeCell ref="D266:H266"/>
    <mergeCell ref="I266:P266"/>
    <mergeCell ref="Q266:Z266"/>
    <mergeCell ref="AA266:AD266"/>
    <mergeCell ref="AE266:AH266"/>
    <mergeCell ref="AI266:AN266"/>
    <mergeCell ref="AO266:AQ266"/>
    <mergeCell ref="AR266:AT266"/>
    <mergeCell ref="AU264:AW264"/>
    <mergeCell ref="AX264:AY264"/>
    <mergeCell ref="BR264:CE264"/>
    <mergeCell ref="B265:C265"/>
    <mergeCell ref="D265:H265"/>
    <mergeCell ref="I265:P265"/>
    <mergeCell ref="Q265:Z265"/>
    <mergeCell ref="AA265:AD265"/>
    <mergeCell ref="AE265:AH265"/>
    <mergeCell ref="AI265:AN265"/>
    <mergeCell ref="AO265:AQ265"/>
    <mergeCell ref="AR265:AT265"/>
    <mergeCell ref="AU265:AW265"/>
    <mergeCell ref="AX265:AY265"/>
    <mergeCell ref="BR265:CE265"/>
    <mergeCell ref="B264:C264"/>
    <mergeCell ref="D264:H264"/>
    <mergeCell ref="I264:P264"/>
    <mergeCell ref="Q264:Z264"/>
    <mergeCell ref="AA264:AD264"/>
    <mergeCell ref="AE264:AH264"/>
    <mergeCell ref="AI264:AN264"/>
    <mergeCell ref="AO264:AQ264"/>
    <mergeCell ref="AR264:AT264"/>
    <mergeCell ref="AU262:AW262"/>
    <mergeCell ref="AX262:AY262"/>
    <mergeCell ref="BR262:CE262"/>
    <mergeCell ref="B263:C263"/>
    <mergeCell ref="D263:H263"/>
    <mergeCell ref="I263:P263"/>
    <mergeCell ref="Q263:Z263"/>
    <mergeCell ref="AA263:AD263"/>
    <mergeCell ref="AE263:AH263"/>
    <mergeCell ref="AI263:AN263"/>
    <mergeCell ref="AO263:AQ263"/>
    <mergeCell ref="AR263:AT263"/>
    <mergeCell ref="AU263:AW263"/>
    <mergeCell ref="AX263:AY263"/>
    <mergeCell ref="BR263:CE263"/>
    <mergeCell ref="B262:C262"/>
    <mergeCell ref="D262:H262"/>
    <mergeCell ref="I262:P262"/>
    <mergeCell ref="Q262:Z262"/>
    <mergeCell ref="AA262:AD262"/>
    <mergeCell ref="AE262:AH262"/>
    <mergeCell ref="AI262:AN262"/>
    <mergeCell ref="AO262:AQ262"/>
    <mergeCell ref="AR262:AT262"/>
    <mergeCell ref="AU260:AW260"/>
    <mergeCell ref="AX260:AY260"/>
    <mergeCell ref="BR260:CE260"/>
    <mergeCell ref="B261:C261"/>
    <mergeCell ref="D261:H261"/>
    <mergeCell ref="I261:P261"/>
    <mergeCell ref="Q261:Z261"/>
    <mergeCell ref="AA261:AD261"/>
    <mergeCell ref="AE261:AH261"/>
    <mergeCell ref="AI261:AN261"/>
    <mergeCell ref="AO261:AQ261"/>
    <mergeCell ref="AR261:AT261"/>
    <mergeCell ref="AU261:AW261"/>
    <mergeCell ref="AX261:AY261"/>
    <mergeCell ref="BR261:CE261"/>
    <mergeCell ref="B260:C260"/>
    <mergeCell ref="D260:H260"/>
    <mergeCell ref="I260:P260"/>
    <mergeCell ref="Q260:Z260"/>
    <mergeCell ref="AA260:AD260"/>
    <mergeCell ref="AE260:AH260"/>
    <mergeCell ref="AI260:AN260"/>
    <mergeCell ref="AO260:AQ260"/>
    <mergeCell ref="AR260:AT260"/>
    <mergeCell ref="AU258:AW258"/>
    <mergeCell ref="AX258:AY258"/>
    <mergeCell ref="BR258:CE258"/>
    <mergeCell ref="B259:C259"/>
    <mergeCell ref="D259:H259"/>
    <mergeCell ref="I259:P259"/>
    <mergeCell ref="Q259:Z259"/>
    <mergeCell ref="AA259:AD259"/>
    <mergeCell ref="AE259:AH259"/>
    <mergeCell ref="AI259:AN259"/>
    <mergeCell ref="AO259:AQ259"/>
    <mergeCell ref="AR259:AT259"/>
    <mergeCell ref="AU259:AW259"/>
    <mergeCell ref="AX259:AY259"/>
    <mergeCell ref="BR259:CE259"/>
    <mergeCell ref="B258:C258"/>
    <mergeCell ref="D258:H258"/>
    <mergeCell ref="I258:P258"/>
    <mergeCell ref="Q258:Z258"/>
    <mergeCell ref="AA258:AD258"/>
    <mergeCell ref="AE258:AH258"/>
    <mergeCell ref="AI258:AN258"/>
    <mergeCell ref="AO258:AQ258"/>
    <mergeCell ref="AR258:AT258"/>
    <mergeCell ref="AU256:AW256"/>
    <mergeCell ref="AX256:AY256"/>
    <mergeCell ref="BR256:CE256"/>
    <mergeCell ref="B257:C257"/>
    <mergeCell ref="D257:H257"/>
    <mergeCell ref="I257:P257"/>
    <mergeCell ref="Q257:Z257"/>
    <mergeCell ref="AA257:AD257"/>
    <mergeCell ref="AE257:AH257"/>
    <mergeCell ref="AI257:AN257"/>
    <mergeCell ref="AO257:AQ257"/>
    <mergeCell ref="AR257:AT257"/>
    <mergeCell ref="AU257:AW257"/>
    <mergeCell ref="AX257:AY257"/>
    <mergeCell ref="BR257:CE257"/>
    <mergeCell ref="B256:C256"/>
    <mergeCell ref="D256:H256"/>
    <mergeCell ref="I256:P256"/>
    <mergeCell ref="Q256:Z256"/>
    <mergeCell ref="AA256:AD256"/>
    <mergeCell ref="AE256:AH256"/>
    <mergeCell ref="AI256:AN256"/>
    <mergeCell ref="AO256:AQ256"/>
    <mergeCell ref="AR256:AT256"/>
    <mergeCell ref="AU254:AW254"/>
    <mergeCell ref="AX254:AY254"/>
    <mergeCell ref="BR254:CE254"/>
    <mergeCell ref="B255:C255"/>
    <mergeCell ref="D255:H255"/>
    <mergeCell ref="I255:P255"/>
    <mergeCell ref="Q255:Z255"/>
    <mergeCell ref="AA255:AD255"/>
    <mergeCell ref="AE255:AH255"/>
    <mergeCell ref="AI255:AN255"/>
    <mergeCell ref="AO255:AQ255"/>
    <mergeCell ref="AR255:AT255"/>
    <mergeCell ref="AU255:AW255"/>
    <mergeCell ref="AX255:AY255"/>
    <mergeCell ref="BR255:CE255"/>
    <mergeCell ref="B254:C254"/>
    <mergeCell ref="D254:H254"/>
    <mergeCell ref="I254:P254"/>
    <mergeCell ref="Q254:Z254"/>
    <mergeCell ref="AA254:AD254"/>
    <mergeCell ref="AE254:AH254"/>
    <mergeCell ref="AI254:AN254"/>
    <mergeCell ref="AO254:AQ254"/>
    <mergeCell ref="AR254:AT254"/>
    <mergeCell ref="AU252:AW252"/>
    <mergeCell ref="AX252:AY252"/>
    <mergeCell ref="BR252:CE252"/>
    <mergeCell ref="B253:C253"/>
    <mergeCell ref="D253:H253"/>
    <mergeCell ref="I253:P253"/>
    <mergeCell ref="Q253:Z253"/>
    <mergeCell ref="AA253:AD253"/>
    <mergeCell ref="AE253:AH253"/>
    <mergeCell ref="AI253:AN253"/>
    <mergeCell ref="AO253:AQ253"/>
    <mergeCell ref="AR253:AT253"/>
    <mergeCell ref="AU253:AW253"/>
    <mergeCell ref="AX253:AY253"/>
    <mergeCell ref="BR253:CE253"/>
    <mergeCell ref="B252:C252"/>
    <mergeCell ref="D252:H252"/>
    <mergeCell ref="I252:P252"/>
    <mergeCell ref="Q252:Z252"/>
    <mergeCell ref="AA252:AD252"/>
    <mergeCell ref="AE252:AH252"/>
    <mergeCell ref="AI252:AN252"/>
    <mergeCell ref="AO252:AQ252"/>
    <mergeCell ref="AR252:AT252"/>
    <mergeCell ref="AU250:AW250"/>
    <mergeCell ref="AX250:AY250"/>
    <mergeCell ref="BR250:CE250"/>
    <mergeCell ref="B251:C251"/>
    <mergeCell ref="D251:H251"/>
    <mergeCell ref="I251:P251"/>
    <mergeCell ref="Q251:Z251"/>
    <mergeCell ref="AA251:AD251"/>
    <mergeCell ref="AE251:AH251"/>
    <mergeCell ref="AI251:AN251"/>
    <mergeCell ref="AO251:AQ251"/>
    <mergeCell ref="AR251:AT251"/>
    <mergeCell ref="AU251:AW251"/>
    <mergeCell ref="AX251:AY251"/>
    <mergeCell ref="BR251:CE251"/>
    <mergeCell ref="B250:C250"/>
    <mergeCell ref="D250:H250"/>
    <mergeCell ref="I250:P250"/>
    <mergeCell ref="Q250:Z250"/>
    <mergeCell ref="AA250:AD250"/>
    <mergeCell ref="AE250:AH250"/>
    <mergeCell ref="AI250:AN250"/>
    <mergeCell ref="AO250:AQ250"/>
    <mergeCell ref="AR250:AT250"/>
    <mergeCell ref="AU248:AW248"/>
    <mergeCell ref="AX248:AY248"/>
    <mergeCell ref="BR248:CE248"/>
    <mergeCell ref="B249:C249"/>
    <mergeCell ref="D249:H249"/>
    <mergeCell ref="I249:P249"/>
    <mergeCell ref="Q249:Z249"/>
    <mergeCell ref="AA249:AD249"/>
    <mergeCell ref="AE249:AH249"/>
    <mergeCell ref="AI249:AN249"/>
    <mergeCell ref="AO249:AQ249"/>
    <mergeCell ref="AR249:AT249"/>
    <mergeCell ref="AU249:AW249"/>
    <mergeCell ref="AX249:AY249"/>
    <mergeCell ref="BR249:CE249"/>
    <mergeCell ref="B248:C248"/>
    <mergeCell ref="D248:H248"/>
    <mergeCell ref="I248:P248"/>
    <mergeCell ref="Q248:Z248"/>
    <mergeCell ref="AA248:AD248"/>
    <mergeCell ref="AE248:AH248"/>
    <mergeCell ref="AI248:AN248"/>
    <mergeCell ref="AO248:AQ248"/>
    <mergeCell ref="AR248:AT248"/>
    <mergeCell ref="AU246:AW246"/>
    <mergeCell ref="AX246:AY246"/>
    <mergeCell ref="BR246:CE246"/>
    <mergeCell ref="B247:C247"/>
    <mergeCell ref="D247:H247"/>
    <mergeCell ref="I247:P247"/>
    <mergeCell ref="Q247:Z247"/>
    <mergeCell ref="AA247:AD247"/>
    <mergeCell ref="AE247:AH247"/>
    <mergeCell ref="AI247:AN247"/>
    <mergeCell ref="AO247:AQ247"/>
    <mergeCell ref="AR247:AT247"/>
    <mergeCell ref="AU247:AW247"/>
    <mergeCell ref="AX247:AY247"/>
    <mergeCell ref="BR247:CE247"/>
    <mergeCell ref="B246:C246"/>
    <mergeCell ref="D246:H246"/>
    <mergeCell ref="I246:P246"/>
    <mergeCell ref="Q246:Z246"/>
    <mergeCell ref="AA246:AD246"/>
    <mergeCell ref="AE246:AH246"/>
    <mergeCell ref="AI246:AN246"/>
    <mergeCell ref="AO246:AQ246"/>
    <mergeCell ref="AR246:AT246"/>
    <mergeCell ref="AU244:AW244"/>
    <mergeCell ref="AX244:AY244"/>
    <mergeCell ref="BR244:CE244"/>
    <mergeCell ref="B245:C245"/>
    <mergeCell ref="D245:H245"/>
    <mergeCell ref="I245:P245"/>
    <mergeCell ref="Q245:Z245"/>
    <mergeCell ref="AA245:AD245"/>
    <mergeCell ref="AE245:AH245"/>
    <mergeCell ref="AI245:AN245"/>
    <mergeCell ref="AO245:AQ245"/>
    <mergeCell ref="AR245:AT245"/>
    <mergeCell ref="AU245:AW245"/>
    <mergeCell ref="AX245:AY245"/>
    <mergeCell ref="BR245:CE245"/>
    <mergeCell ref="B244:C244"/>
    <mergeCell ref="D244:H244"/>
    <mergeCell ref="I244:P244"/>
    <mergeCell ref="Q244:Z244"/>
    <mergeCell ref="AA244:AD244"/>
    <mergeCell ref="AE244:AH244"/>
    <mergeCell ref="AI244:AN244"/>
    <mergeCell ref="AO244:AQ244"/>
    <mergeCell ref="AR244:AT244"/>
    <mergeCell ref="AU242:AW242"/>
    <mergeCell ref="AX242:AY242"/>
    <mergeCell ref="BR242:CE242"/>
    <mergeCell ref="B243:C243"/>
    <mergeCell ref="D243:H243"/>
    <mergeCell ref="I243:P243"/>
    <mergeCell ref="Q243:Z243"/>
    <mergeCell ref="AA243:AD243"/>
    <mergeCell ref="AE243:AH243"/>
    <mergeCell ref="AI243:AN243"/>
    <mergeCell ref="AO243:AQ243"/>
    <mergeCell ref="AR243:AT243"/>
    <mergeCell ref="AU243:AW243"/>
    <mergeCell ref="AX243:AY243"/>
    <mergeCell ref="BR243:CE243"/>
    <mergeCell ref="B242:C242"/>
    <mergeCell ref="D242:H242"/>
    <mergeCell ref="I242:P242"/>
    <mergeCell ref="Q242:Z242"/>
    <mergeCell ref="AA242:AD242"/>
    <mergeCell ref="AE242:AH242"/>
    <mergeCell ref="AI242:AN242"/>
    <mergeCell ref="AO242:AQ242"/>
    <mergeCell ref="AR242:AT242"/>
    <mergeCell ref="AU240:AW240"/>
    <mergeCell ref="AX240:AY240"/>
    <mergeCell ref="BR240:CE240"/>
    <mergeCell ref="B241:C241"/>
    <mergeCell ref="D241:H241"/>
    <mergeCell ref="I241:P241"/>
    <mergeCell ref="Q241:Z241"/>
    <mergeCell ref="AA241:AD241"/>
    <mergeCell ref="AE241:AH241"/>
    <mergeCell ref="AI241:AN241"/>
    <mergeCell ref="AO241:AQ241"/>
    <mergeCell ref="AR241:AT241"/>
    <mergeCell ref="AU241:AW241"/>
    <mergeCell ref="AX241:AY241"/>
    <mergeCell ref="BR241:CE241"/>
    <mergeCell ref="B240:C240"/>
    <mergeCell ref="D240:H240"/>
    <mergeCell ref="I240:P240"/>
    <mergeCell ref="Q240:Z240"/>
    <mergeCell ref="AA240:AD240"/>
    <mergeCell ref="AE240:AH240"/>
    <mergeCell ref="AI240:AN240"/>
    <mergeCell ref="AO240:AQ240"/>
    <mergeCell ref="AR240:AT240"/>
    <mergeCell ref="AU238:AW238"/>
    <mergeCell ref="AX238:AY238"/>
    <mergeCell ref="BR238:CE238"/>
    <mergeCell ref="B239:C239"/>
    <mergeCell ref="D239:H239"/>
    <mergeCell ref="I239:P239"/>
    <mergeCell ref="Q239:Z239"/>
    <mergeCell ref="AA239:AD239"/>
    <mergeCell ref="AE239:AH239"/>
    <mergeCell ref="AI239:AN239"/>
    <mergeCell ref="AO239:AQ239"/>
    <mergeCell ref="AR239:AT239"/>
    <mergeCell ref="AU239:AW239"/>
    <mergeCell ref="AX239:AY239"/>
    <mergeCell ref="BR239:CE239"/>
    <mergeCell ref="B238:C238"/>
    <mergeCell ref="D238:H238"/>
    <mergeCell ref="I238:P238"/>
    <mergeCell ref="Q238:Z238"/>
    <mergeCell ref="AA238:AD238"/>
    <mergeCell ref="AE238:AH238"/>
    <mergeCell ref="AI238:AN238"/>
    <mergeCell ref="AO238:AQ238"/>
    <mergeCell ref="AR238:AT238"/>
    <mergeCell ref="AU236:AW236"/>
    <mergeCell ref="AX236:AY236"/>
    <mergeCell ref="BR236:CE236"/>
    <mergeCell ref="B237:C237"/>
    <mergeCell ref="D237:H237"/>
    <mergeCell ref="I237:P237"/>
    <mergeCell ref="Q237:Z237"/>
    <mergeCell ref="AA237:AD237"/>
    <mergeCell ref="AE237:AH237"/>
    <mergeCell ref="AI237:AN237"/>
    <mergeCell ref="AO237:AQ237"/>
    <mergeCell ref="AR237:AT237"/>
    <mergeCell ref="AU237:AW237"/>
    <mergeCell ref="AX237:AY237"/>
    <mergeCell ref="BR237:CE237"/>
    <mergeCell ref="B236:C236"/>
    <mergeCell ref="D236:H236"/>
    <mergeCell ref="I236:P236"/>
    <mergeCell ref="Q236:Z236"/>
    <mergeCell ref="AA236:AD236"/>
    <mergeCell ref="AE236:AH236"/>
    <mergeCell ref="AI236:AN236"/>
    <mergeCell ref="AO236:AQ236"/>
    <mergeCell ref="AR236:AT236"/>
    <mergeCell ref="AU234:AW234"/>
    <mergeCell ref="AX234:AY234"/>
    <mergeCell ref="BR234:CE234"/>
    <mergeCell ref="B235:C235"/>
    <mergeCell ref="D235:H235"/>
    <mergeCell ref="I235:P235"/>
    <mergeCell ref="Q235:Z235"/>
    <mergeCell ref="AA235:AD235"/>
    <mergeCell ref="AE235:AH235"/>
    <mergeCell ref="AI235:AN235"/>
    <mergeCell ref="AO235:AQ235"/>
    <mergeCell ref="AR235:AT235"/>
    <mergeCell ref="AU235:AW235"/>
    <mergeCell ref="AX235:AY235"/>
    <mergeCell ref="BR235:CE235"/>
    <mergeCell ref="B234:C234"/>
    <mergeCell ref="D234:H234"/>
    <mergeCell ref="I234:P234"/>
    <mergeCell ref="Q234:Z234"/>
    <mergeCell ref="AA234:AD234"/>
    <mergeCell ref="AE234:AH234"/>
    <mergeCell ref="AI234:AN234"/>
    <mergeCell ref="AO234:AQ234"/>
    <mergeCell ref="AR234:AT234"/>
    <mergeCell ref="AU232:AW232"/>
    <mergeCell ref="AX232:AY232"/>
    <mergeCell ref="BR232:CE232"/>
    <mergeCell ref="B233:C233"/>
    <mergeCell ref="D233:H233"/>
    <mergeCell ref="I233:P233"/>
    <mergeCell ref="Q233:Z233"/>
    <mergeCell ref="AA233:AD233"/>
    <mergeCell ref="AE233:AH233"/>
    <mergeCell ref="AI233:AN233"/>
    <mergeCell ref="AO233:AQ233"/>
    <mergeCell ref="AR233:AT233"/>
    <mergeCell ref="AU233:AW233"/>
    <mergeCell ref="AX233:AY233"/>
    <mergeCell ref="BR233:CE233"/>
    <mergeCell ref="B232:C232"/>
    <mergeCell ref="D232:H232"/>
    <mergeCell ref="I232:P232"/>
    <mergeCell ref="Q232:Z232"/>
    <mergeCell ref="AA232:AD232"/>
    <mergeCell ref="AE232:AH232"/>
    <mergeCell ref="AI232:AN232"/>
    <mergeCell ref="AO232:AQ232"/>
    <mergeCell ref="AR232:AT232"/>
    <mergeCell ref="AU230:AW230"/>
    <mergeCell ref="AX230:AY230"/>
    <mergeCell ref="BR230:CE230"/>
    <mergeCell ref="B231:C231"/>
    <mergeCell ref="D231:H231"/>
    <mergeCell ref="I231:P231"/>
    <mergeCell ref="Q231:Z231"/>
    <mergeCell ref="AA231:AD231"/>
    <mergeCell ref="AE231:AH231"/>
    <mergeCell ref="AI231:AN231"/>
    <mergeCell ref="AO231:AQ231"/>
    <mergeCell ref="AR231:AT231"/>
    <mergeCell ref="AU231:AW231"/>
    <mergeCell ref="AX231:AY231"/>
    <mergeCell ref="BR231:CE231"/>
    <mergeCell ref="B230:C230"/>
    <mergeCell ref="D230:H230"/>
    <mergeCell ref="I230:P230"/>
    <mergeCell ref="Q230:Z230"/>
    <mergeCell ref="AA230:AD230"/>
    <mergeCell ref="AE230:AH230"/>
    <mergeCell ref="AI230:AN230"/>
    <mergeCell ref="AO230:AQ230"/>
    <mergeCell ref="AR230:AT230"/>
    <mergeCell ref="AU228:AW228"/>
    <mergeCell ref="AX228:AY228"/>
    <mergeCell ref="BR228:CE228"/>
    <mergeCell ref="B229:C229"/>
    <mergeCell ref="D229:H229"/>
    <mergeCell ref="I229:P229"/>
    <mergeCell ref="Q229:Z229"/>
    <mergeCell ref="AA229:AD229"/>
    <mergeCell ref="AE229:AH229"/>
    <mergeCell ref="AI229:AN229"/>
    <mergeCell ref="AO229:AQ229"/>
    <mergeCell ref="AR229:AT229"/>
    <mergeCell ref="AU229:AW229"/>
    <mergeCell ref="AX229:AY229"/>
    <mergeCell ref="BR229:CE229"/>
    <mergeCell ref="B228:C228"/>
    <mergeCell ref="D228:H228"/>
    <mergeCell ref="I228:P228"/>
    <mergeCell ref="Q228:Z228"/>
    <mergeCell ref="AA228:AD228"/>
    <mergeCell ref="AE228:AH228"/>
    <mergeCell ref="AI228:AN228"/>
    <mergeCell ref="AO228:AQ228"/>
    <mergeCell ref="AR228:AT228"/>
    <mergeCell ref="AU226:AW226"/>
    <mergeCell ref="AX226:AY226"/>
    <mergeCell ref="BR226:CE226"/>
    <mergeCell ref="B227:C227"/>
    <mergeCell ref="D227:H227"/>
    <mergeCell ref="I227:P227"/>
    <mergeCell ref="Q227:Z227"/>
    <mergeCell ref="AA227:AD227"/>
    <mergeCell ref="AE227:AH227"/>
    <mergeCell ref="AI227:AN227"/>
    <mergeCell ref="AO227:AQ227"/>
    <mergeCell ref="AR227:AT227"/>
    <mergeCell ref="AU227:AW227"/>
    <mergeCell ref="AX227:AY227"/>
    <mergeCell ref="BR227:CE227"/>
    <mergeCell ref="B226:C226"/>
    <mergeCell ref="D226:H226"/>
    <mergeCell ref="I226:P226"/>
    <mergeCell ref="Q226:Z226"/>
    <mergeCell ref="AA226:AD226"/>
    <mergeCell ref="AE226:AH226"/>
    <mergeCell ref="AI226:AN226"/>
    <mergeCell ref="AO226:AQ226"/>
    <mergeCell ref="AR226:AT226"/>
    <mergeCell ref="AU224:AW224"/>
    <mergeCell ref="AX224:AY224"/>
    <mergeCell ref="BR224:CE224"/>
    <mergeCell ref="B225:C225"/>
    <mergeCell ref="D225:H225"/>
    <mergeCell ref="I225:P225"/>
    <mergeCell ref="Q225:Z225"/>
    <mergeCell ref="AA225:AD225"/>
    <mergeCell ref="AE225:AH225"/>
    <mergeCell ref="AI225:AN225"/>
    <mergeCell ref="AO225:AQ225"/>
    <mergeCell ref="AR225:AT225"/>
    <mergeCell ref="AU225:AW225"/>
    <mergeCell ref="AX225:AY225"/>
    <mergeCell ref="BR225:CE225"/>
    <mergeCell ref="B224:C224"/>
    <mergeCell ref="D224:H224"/>
    <mergeCell ref="I224:P224"/>
    <mergeCell ref="Q224:Z224"/>
    <mergeCell ref="AA224:AD224"/>
    <mergeCell ref="AE224:AH224"/>
    <mergeCell ref="AI224:AN224"/>
    <mergeCell ref="AO224:AQ224"/>
    <mergeCell ref="AR224:AT224"/>
    <mergeCell ref="AU222:AW222"/>
    <mergeCell ref="AX222:AY222"/>
    <mergeCell ref="BR222:CE222"/>
    <mergeCell ref="B223:C223"/>
    <mergeCell ref="D223:H223"/>
    <mergeCell ref="I223:P223"/>
    <mergeCell ref="Q223:Z223"/>
    <mergeCell ref="AA223:AD223"/>
    <mergeCell ref="AE223:AH223"/>
    <mergeCell ref="AI223:AN223"/>
    <mergeCell ref="AO223:AQ223"/>
    <mergeCell ref="AR223:AT223"/>
    <mergeCell ref="AU223:AW223"/>
    <mergeCell ref="AX223:AY223"/>
    <mergeCell ref="BR223:CE223"/>
    <mergeCell ref="B222:C222"/>
    <mergeCell ref="D222:H222"/>
    <mergeCell ref="I222:P222"/>
    <mergeCell ref="Q222:Z222"/>
    <mergeCell ref="AA222:AD222"/>
    <mergeCell ref="AE222:AH222"/>
    <mergeCell ref="AI222:AN222"/>
    <mergeCell ref="AO222:AQ222"/>
    <mergeCell ref="AR222:AT222"/>
    <mergeCell ref="AU220:AW220"/>
    <mergeCell ref="AX220:AY220"/>
    <mergeCell ref="BR220:CE220"/>
    <mergeCell ref="B221:C221"/>
    <mergeCell ref="D221:H221"/>
    <mergeCell ref="I221:P221"/>
    <mergeCell ref="Q221:Z221"/>
    <mergeCell ref="AA221:AD221"/>
    <mergeCell ref="AE221:AH221"/>
    <mergeCell ref="AI221:AN221"/>
    <mergeCell ref="AO221:AQ221"/>
    <mergeCell ref="AR221:AT221"/>
    <mergeCell ref="AU221:AW221"/>
    <mergeCell ref="AX221:AY221"/>
    <mergeCell ref="BR221:CE221"/>
    <mergeCell ref="B220:C220"/>
    <mergeCell ref="D220:H220"/>
    <mergeCell ref="I220:P220"/>
    <mergeCell ref="Q220:Z220"/>
    <mergeCell ref="AA220:AD220"/>
    <mergeCell ref="AE220:AH220"/>
    <mergeCell ref="AI220:AN220"/>
    <mergeCell ref="AO220:AQ220"/>
    <mergeCell ref="AR220:AT220"/>
    <mergeCell ref="AU218:AW218"/>
    <mergeCell ref="AX218:AY218"/>
    <mergeCell ref="BR218:CE218"/>
    <mergeCell ref="B219:C219"/>
    <mergeCell ref="D219:H219"/>
    <mergeCell ref="I219:P219"/>
    <mergeCell ref="Q219:Z219"/>
    <mergeCell ref="AA219:AD219"/>
    <mergeCell ref="AE219:AH219"/>
    <mergeCell ref="AI219:AN219"/>
    <mergeCell ref="AO219:AQ219"/>
    <mergeCell ref="AR219:AT219"/>
    <mergeCell ref="AU219:AW219"/>
    <mergeCell ref="AX219:AY219"/>
    <mergeCell ref="BR219:CE219"/>
    <mergeCell ref="B218:C218"/>
    <mergeCell ref="D218:H218"/>
    <mergeCell ref="I218:P218"/>
    <mergeCell ref="Q218:Z218"/>
    <mergeCell ref="AA218:AD218"/>
    <mergeCell ref="AE218:AH218"/>
    <mergeCell ref="AI218:AN218"/>
    <mergeCell ref="AO218:AQ218"/>
    <mergeCell ref="AR218:AT218"/>
    <mergeCell ref="AU216:AW216"/>
    <mergeCell ref="AX216:AY216"/>
    <mergeCell ref="BR216:CE216"/>
    <mergeCell ref="B217:C217"/>
    <mergeCell ref="D217:H217"/>
    <mergeCell ref="I217:P217"/>
    <mergeCell ref="Q217:Z217"/>
    <mergeCell ref="AA217:AD217"/>
    <mergeCell ref="AE217:AH217"/>
    <mergeCell ref="AI217:AN217"/>
    <mergeCell ref="AO217:AQ217"/>
    <mergeCell ref="AR217:AT217"/>
    <mergeCell ref="AU217:AW217"/>
    <mergeCell ref="AX217:AY217"/>
    <mergeCell ref="BR217:CE217"/>
    <mergeCell ref="B216:C216"/>
    <mergeCell ref="D216:H216"/>
    <mergeCell ref="I216:P216"/>
    <mergeCell ref="Q216:Z216"/>
    <mergeCell ref="AA216:AD216"/>
    <mergeCell ref="AE216:AH216"/>
    <mergeCell ref="AI216:AN216"/>
    <mergeCell ref="AO216:AQ216"/>
    <mergeCell ref="AR216:AT216"/>
    <mergeCell ref="AU214:AW214"/>
    <mergeCell ref="AX214:AY214"/>
    <mergeCell ref="BR214:CE214"/>
    <mergeCell ref="B215:C215"/>
    <mergeCell ref="D215:H215"/>
    <mergeCell ref="I215:P215"/>
    <mergeCell ref="Q215:Z215"/>
    <mergeCell ref="AA215:AD215"/>
    <mergeCell ref="AE215:AH215"/>
    <mergeCell ref="AI215:AN215"/>
    <mergeCell ref="AO215:AQ215"/>
    <mergeCell ref="AR215:AT215"/>
    <mergeCell ref="AU215:AW215"/>
    <mergeCell ref="AX215:AY215"/>
    <mergeCell ref="BR215:CE215"/>
    <mergeCell ref="B214:C214"/>
    <mergeCell ref="D214:H214"/>
    <mergeCell ref="I214:P214"/>
    <mergeCell ref="Q214:Z214"/>
    <mergeCell ref="AA214:AD214"/>
    <mergeCell ref="AE214:AH214"/>
    <mergeCell ref="AI214:AN214"/>
    <mergeCell ref="AO214:AQ214"/>
    <mergeCell ref="AR214:AT214"/>
    <mergeCell ref="AU212:AW212"/>
    <mergeCell ref="AX212:AY212"/>
    <mergeCell ref="BR212:CE212"/>
    <mergeCell ref="B213:C213"/>
    <mergeCell ref="D213:H213"/>
    <mergeCell ref="I213:P213"/>
    <mergeCell ref="Q213:Z213"/>
    <mergeCell ref="AA213:AD213"/>
    <mergeCell ref="AE213:AH213"/>
    <mergeCell ref="AI213:AN213"/>
    <mergeCell ref="AO213:AQ213"/>
    <mergeCell ref="AR213:AT213"/>
    <mergeCell ref="AU213:AW213"/>
    <mergeCell ref="AX213:AY213"/>
    <mergeCell ref="BR213:CE213"/>
    <mergeCell ref="B212:C212"/>
    <mergeCell ref="D212:H212"/>
    <mergeCell ref="I212:P212"/>
    <mergeCell ref="Q212:Z212"/>
    <mergeCell ref="AA212:AD212"/>
    <mergeCell ref="AE212:AH212"/>
    <mergeCell ref="AI212:AN212"/>
    <mergeCell ref="AO212:AQ212"/>
    <mergeCell ref="AR212:AT212"/>
    <mergeCell ref="AU210:AW210"/>
    <mergeCell ref="AX210:AY210"/>
    <mergeCell ref="BR210:CE210"/>
    <mergeCell ref="B211:C211"/>
    <mergeCell ref="D211:H211"/>
    <mergeCell ref="I211:P211"/>
    <mergeCell ref="Q211:Z211"/>
    <mergeCell ref="AA211:AD211"/>
    <mergeCell ref="AE211:AH211"/>
    <mergeCell ref="AI211:AN211"/>
    <mergeCell ref="AO211:AQ211"/>
    <mergeCell ref="AR211:AT211"/>
    <mergeCell ref="AU211:AW211"/>
    <mergeCell ref="AX211:AY211"/>
    <mergeCell ref="BR211:CE211"/>
    <mergeCell ref="B210:C210"/>
    <mergeCell ref="D210:H210"/>
    <mergeCell ref="I210:P210"/>
    <mergeCell ref="Q210:Z210"/>
    <mergeCell ref="AA210:AD210"/>
    <mergeCell ref="AE210:AH210"/>
    <mergeCell ref="AI210:AN210"/>
    <mergeCell ref="AO210:AQ210"/>
    <mergeCell ref="AR210:AT210"/>
    <mergeCell ref="AU208:AW208"/>
    <mergeCell ref="AX208:AY208"/>
    <mergeCell ref="BR208:CE208"/>
    <mergeCell ref="B209:C209"/>
    <mergeCell ref="D209:H209"/>
    <mergeCell ref="I209:P209"/>
    <mergeCell ref="Q209:Z209"/>
    <mergeCell ref="AA209:AD209"/>
    <mergeCell ref="AE209:AH209"/>
    <mergeCell ref="AI209:AN209"/>
    <mergeCell ref="AO209:AQ209"/>
    <mergeCell ref="AR209:AT209"/>
    <mergeCell ref="AU209:AW209"/>
    <mergeCell ref="AX209:AY209"/>
    <mergeCell ref="BR209:CE209"/>
    <mergeCell ref="B208:C208"/>
    <mergeCell ref="D208:H208"/>
    <mergeCell ref="I208:P208"/>
    <mergeCell ref="Q208:Z208"/>
    <mergeCell ref="AA208:AD208"/>
    <mergeCell ref="AE208:AH208"/>
    <mergeCell ref="AI208:AN208"/>
    <mergeCell ref="AO208:AQ208"/>
    <mergeCell ref="AR208:AT208"/>
    <mergeCell ref="AU206:AW206"/>
    <mergeCell ref="AX206:AY206"/>
    <mergeCell ref="BR206:CE206"/>
    <mergeCell ref="B207:C207"/>
    <mergeCell ref="D207:H207"/>
    <mergeCell ref="I207:P207"/>
    <mergeCell ref="Q207:Z207"/>
    <mergeCell ref="AA207:AD207"/>
    <mergeCell ref="AE207:AH207"/>
    <mergeCell ref="AI207:AN207"/>
    <mergeCell ref="AO207:AQ207"/>
    <mergeCell ref="AR207:AT207"/>
    <mergeCell ref="AU207:AW207"/>
    <mergeCell ref="AX207:AY207"/>
    <mergeCell ref="BR207:CE207"/>
    <mergeCell ref="B206:C206"/>
    <mergeCell ref="D206:H206"/>
    <mergeCell ref="I206:P206"/>
    <mergeCell ref="Q206:Z206"/>
    <mergeCell ref="AA206:AD206"/>
    <mergeCell ref="AE206:AH206"/>
    <mergeCell ref="AI206:AN206"/>
    <mergeCell ref="AO206:AQ206"/>
    <mergeCell ref="AR206:AT206"/>
    <mergeCell ref="AU204:AW204"/>
    <mergeCell ref="AX204:AY204"/>
    <mergeCell ref="BR204:CE204"/>
    <mergeCell ref="B205:C205"/>
    <mergeCell ref="D205:H205"/>
    <mergeCell ref="I205:P205"/>
    <mergeCell ref="Q205:Z205"/>
    <mergeCell ref="AA205:AD205"/>
    <mergeCell ref="AE205:AH205"/>
    <mergeCell ref="AI205:AN205"/>
    <mergeCell ref="AO205:AQ205"/>
    <mergeCell ref="AR205:AT205"/>
    <mergeCell ref="AU205:AW205"/>
    <mergeCell ref="AX205:AY205"/>
    <mergeCell ref="BR205:CE205"/>
    <mergeCell ref="B204:C204"/>
    <mergeCell ref="D204:H204"/>
    <mergeCell ref="I204:P204"/>
    <mergeCell ref="Q204:Z204"/>
    <mergeCell ref="AA204:AD204"/>
    <mergeCell ref="AE204:AH204"/>
    <mergeCell ref="AI204:AN204"/>
    <mergeCell ref="AO204:AQ204"/>
    <mergeCell ref="AR204:AT204"/>
    <mergeCell ref="AU202:AW202"/>
    <mergeCell ref="AX202:AY202"/>
    <mergeCell ref="BR202:CE202"/>
    <mergeCell ref="B203:C203"/>
    <mergeCell ref="D203:H203"/>
    <mergeCell ref="I203:P203"/>
    <mergeCell ref="Q203:Z203"/>
    <mergeCell ref="AA203:AD203"/>
    <mergeCell ref="AE203:AH203"/>
    <mergeCell ref="AI203:AN203"/>
    <mergeCell ref="AO203:AQ203"/>
    <mergeCell ref="AR203:AT203"/>
    <mergeCell ref="AU203:AW203"/>
    <mergeCell ref="AX203:AY203"/>
    <mergeCell ref="BR203:CE203"/>
    <mergeCell ref="B202:C202"/>
    <mergeCell ref="D202:H202"/>
    <mergeCell ref="I202:P202"/>
    <mergeCell ref="Q202:Z202"/>
    <mergeCell ref="AA202:AD202"/>
    <mergeCell ref="AE202:AH202"/>
    <mergeCell ref="AI202:AN202"/>
    <mergeCell ref="AO202:AQ202"/>
    <mergeCell ref="AR202:AT202"/>
    <mergeCell ref="AU200:AW200"/>
    <mergeCell ref="AX200:AY200"/>
    <mergeCell ref="BR200:CE200"/>
    <mergeCell ref="B201:C201"/>
    <mergeCell ref="D201:H201"/>
    <mergeCell ref="I201:P201"/>
    <mergeCell ref="Q201:Z201"/>
    <mergeCell ref="AA201:AD201"/>
    <mergeCell ref="AE201:AH201"/>
    <mergeCell ref="AI201:AN201"/>
    <mergeCell ref="AO201:AQ201"/>
    <mergeCell ref="AR201:AT201"/>
    <mergeCell ref="AU201:AW201"/>
    <mergeCell ref="AX201:AY201"/>
    <mergeCell ref="BR201:CE201"/>
    <mergeCell ref="B200:C200"/>
    <mergeCell ref="D200:H200"/>
    <mergeCell ref="I200:P200"/>
    <mergeCell ref="Q200:Z200"/>
    <mergeCell ref="AA200:AD200"/>
    <mergeCell ref="AE200:AH200"/>
    <mergeCell ref="AI200:AN200"/>
    <mergeCell ref="AO200:AQ200"/>
    <mergeCell ref="AR200:AT200"/>
    <mergeCell ref="AU198:AW198"/>
    <mergeCell ref="AX198:AY198"/>
    <mergeCell ref="BR198:CE198"/>
    <mergeCell ref="B199:C199"/>
    <mergeCell ref="D199:H199"/>
    <mergeCell ref="I199:P199"/>
    <mergeCell ref="Q199:Z199"/>
    <mergeCell ref="AA199:AD199"/>
    <mergeCell ref="AE199:AH199"/>
    <mergeCell ref="AI199:AN199"/>
    <mergeCell ref="AO199:AQ199"/>
    <mergeCell ref="AR199:AT199"/>
    <mergeCell ref="AU199:AW199"/>
    <mergeCell ref="AX199:AY199"/>
    <mergeCell ref="BR199:CE199"/>
    <mergeCell ref="B198:C198"/>
    <mergeCell ref="D198:H198"/>
    <mergeCell ref="I198:P198"/>
    <mergeCell ref="Q198:Z198"/>
    <mergeCell ref="AA198:AD198"/>
    <mergeCell ref="AE198:AH198"/>
    <mergeCell ref="AI198:AN198"/>
    <mergeCell ref="AO198:AQ198"/>
    <mergeCell ref="AR198:AT198"/>
    <mergeCell ref="AU196:AW196"/>
    <mergeCell ref="AX196:AY196"/>
    <mergeCell ref="BR196:CE196"/>
    <mergeCell ref="B197:C197"/>
    <mergeCell ref="D197:H197"/>
    <mergeCell ref="I197:P197"/>
    <mergeCell ref="Q197:Z197"/>
    <mergeCell ref="AA197:AD197"/>
    <mergeCell ref="AE197:AH197"/>
    <mergeCell ref="AI197:AN197"/>
    <mergeCell ref="AO197:AQ197"/>
    <mergeCell ref="AR197:AT197"/>
    <mergeCell ref="AU197:AW197"/>
    <mergeCell ref="AX197:AY197"/>
    <mergeCell ref="BR197:CE197"/>
    <mergeCell ref="B196:C196"/>
    <mergeCell ref="D196:H196"/>
    <mergeCell ref="I196:P196"/>
    <mergeCell ref="Q196:Z196"/>
    <mergeCell ref="AA196:AD196"/>
    <mergeCell ref="AE196:AH196"/>
    <mergeCell ref="AI196:AN196"/>
    <mergeCell ref="AO196:AQ196"/>
    <mergeCell ref="AR196:AT196"/>
    <mergeCell ref="AU194:AW194"/>
    <mergeCell ref="AX194:AY194"/>
    <mergeCell ref="BR194:CE194"/>
    <mergeCell ref="B195:C195"/>
    <mergeCell ref="D195:H195"/>
    <mergeCell ref="I195:P195"/>
    <mergeCell ref="Q195:Z195"/>
    <mergeCell ref="AA195:AD195"/>
    <mergeCell ref="AE195:AH195"/>
    <mergeCell ref="AI195:AN195"/>
    <mergeCell ref="AO195:AQ195"/>
    <mergeCell ref="AR195:AT195"/>
    <mergeCell ref="AU195:AW195"/>
    <mergeCell ref="AX195:AY195"/>
    <mergeCell ref="BR195:CE195"/>
    <mergeCell ref="B194:C194"/>
    <mergeCell ref="D194:H194"/>
    <mergeCell ref="I194:P194"/>
    <mergeCell ref="Q194:Z194"/>
    <mergeCell ref="AA194:AD194"/>
    <mergeCell ref="AE194:AH194"/>
    <mergeCell ref="AI194:AN194"/>
    <mergeCell ref="AO194:AQ194"/>
    <mergeCell ref="AR194:AT194"/>
    <mergeCell ref="AU192:AW192"/>
    <mergeCell ref="AX192:AY192"/>
    <mergeCell ref="BR192:CE192"/>
    <mergeCell ref="B193:C193"/>
    <mergeCell ref="D193:H193"/>
    <mergeCell ref="I193:P193"/>
    <mergeCell ref="Q193:Z193"/>
    <mergeCell ref="AA193:AD193"/>
    <mergeCell ref="AE193:AH193"/>
    <mergeCell ref="AI193:AN193"/>
    <mergeCell ref="AO193:AQ193"/>
    <mergeCell ref="AR193:AT193"/>
    <mergeCell ref="AU193:AW193"/>
    <mergeCell ref="AX193:AY193"/>
    <mergeCell ref="BR193:CE193"/>
    <mergeCell ref="B192:C192"/>
    <mergeCell ref="D192:H192"/>
    <mergeCell ref="I192:P192"/>
    <mergeCell ref="Q192:Z192"/>
    <mergeCell ref="AA192:AD192"/>
    <mergeCell ref="AE192:AH192"/>
    <mergeCell ref="AI192:AN192"/>
    <mergeCell ref="AO192:AQ192"/>
    <mergeCell ref="AR192:AT192"/>
    <mergeCell ref="AU190:AW190"/>
    <mergeCell ref="AX190:AY190"/>
    <mergeCell ref="BR190:CE190"/>
    <mergeCell ref="B191:C191"/>
    <mergeCell ref="D191:H191"/>
    <mergeCell ref="I191:P191"/>
    <mergeCell ref="Q191:Z191"/>
    <mergeCell ref="AA191:AD191"/>
    <mergeCell ref="AE191:AH191"/>
    <mergeCell ref="AI191:AN191"/>
    <mergeCell ref="AO191:AQ191"/>
    <mergeCell ref="AR191:AT191"/>
    <mergeCell ref="AU191:AW191"/>
    <mergeCell ref="AX191:AY191"/>
    <mergeCell ref="BR191:CE191"/>
    <mergeCell ref="B190:C190"/>
    <mergeCell ref="D190:H190"/>
    <mergeCell ref="I190:P190"/>
    <mergeCell ref="Q190:Z190"/>
    <mergeCell ref="AA190:AD190"/>
    <mergeCell ref="AE190:AH190"/>
    <mergeCell ref="AI190:AN190"/>
    <mergeCell ref="AO190:AQ190"/>
    <mergeCell ref="AR190:AT190"/>
    <mergeCell ref="AU188:AW188"/>
    <mergeCell ref="AX188:AY188"/>
    <mergeCell ref="BR188:CE188"/>
    <mergeCell ref="B189:C189"/>
    <mergeCell ref="D189:H189"/>
    <mergeCell ref="I189:P189"/>
    <mergeCell ref="Q189:Z189"/>
    <mergeCell ref="AA189:AD189"/>
    <mergeCell ref="AE189:AH189"/>
    <mergeCell ref="AI189:AN189"/>
    <mergeCell ref="AO189:AQ189"/>
    <mergeCell ref="AR189:AT189"/>
    <mergeCell ref="AU189:AW189"/>
    <mergeCell ref="AX189:AY189"/>
    <mergeCell ref="BR189:CE189"/>
    <mergeCell ref="B188:C188"/>
    <mergeCell ref="D188:H188"/>
    <mergeCell ref="I188:P188"/>
    <mergeCell ref="Q188:Z188"/>
    <mergeCell ref="AA188:AD188"/>
    <mergeCell ref="AE188:AH188"/>
    <mergeCell ref="AI188:AN188"/>
    <mergeCell ref="AO188:AQ188"/>
    <mergeCell ref="AR188:AT188"/>
    <mergeCell ref="AU186:AW186"/>
    <mergeCell ref="AX186:AY186"/>
    <mergeCell ref="BR186:CE186"/>
    <mergeCell ref="B187:C187"/>
    <mergeCell ref="D187:H187"/>
    <mergeCell ref="I187:P187"/>
    <mergeCell ref="Q187:Z187"/>
    <mergeCell ref="AA187:AD187"/>
    <mergeCell ref="AE187:AH187"/>
    <mergeCell ref="AI187:AN187"/>
    <mergeCell ref="AO187:AQ187"/>
    <mergeCell ref="AR187:AT187"/>
    <mergeCell ref="AU187:AW187"/>
    <mergeCell ref="AX187:AY187"/>
    <mergeCell ref="BR187:CE187"/>
    <mergeCell ref="B186:C186"/>
    <mergeCell ref="D186:H186"/>
    <mergeCell ref="I186:P186"/>
    <mergeCell ref="Q186:Z186"/>
    <mergeCell ref="AA186:AD186"/>
    <mergeCell ref="AE186:AH186"/>
    <mergeCell ref="AI186:AN186"/>
    <mergeCell ref="AO186:AQ186"/>
    <mergeCell ref="AR186:AT186"/>
    <mergeCell ref="AU184:AW184"/>
    <mergeCell ref="AX184:AY184"/>
    <mergeCell ref="BR184:CE184"/>
    <mergeCell ref="B185:C185"/>
    <mergeCell ref="D185:H185"/>
    <mergeCell ref="I185:P185"/>
    <mergeCell ref="Q185:Z185"/>
    <mergeCell ref="AA185:AD185"/>
    <mergeCell ref="AE185:AH185"/>
    <mergeCell ref="AI185:AN185"/>
    <mergeCell ref="AO185:AQ185"/>
    <mergeCell ref="AR185:AT185"/>
    <mergeCell ref="AU185:AW185"/>
    <mergeCell ref="AX185:AY185"/>
    <mergeCell ref="BR185:CE185"/>
    <mergeCell ref="B184:C184"/>
    <mergeCell ref="D184:H184"/>
    <mergeCell ref="I184:P184"/>
    <mergeCell ref="Q184:Z184"/>
    <mergeCell ref="AA184:AD184"/>
    <mergeCell ref="AE184:AH184"/>
    <mergeCell ref="AI184:AN184"/>
    <mergeCell ref="AO184:AQ184"/>
    <mergeCell ref="AR184:AT184"/>
    <mergeCell ref="AU182:AW182"/>
    <mergeCell ref="AX182:AY182"/>
    <mergeCell ref="BR182:CE182"/>
    <mergeCell ref="B183:C183"/>
    <mergeCell ref="D183:H183"/>
    <mergeCell ref="I183:P183"/>
    <mergeCell ref="Q183:Z183"/>
    <mergeCell ref="AA183:AD183"/>
    <mergeCell ref="AE183:AH183"/>
    <mergeCell ref="AI183:AN183"/>
    <mergeCell ref="AO183:AQ183"/>
    <mergeCell ref="AR183:AT183"/>
    <mergeCell ref="AU183:AW183"/>
    <mergeCell ref="AX183:AY183"/>
    <mergeCell ref="BR183:CE183"/>
    <mergeCell ref="B182:C182"/>
    <mergeCell ref="D182:H182"/>
    <mergeCell ref="I182:P182"/>
    <mergeCell ref="Q182:Z182"/>
    <mergeCell ref="AA182:AD182"/>
    <mergeCell ref="AE182:AH182"/>
    <mergeCell ref="AI182:AN182"/>
    <mergeCell ref="AO182:AQ182"/>
    <mergeCell ref="AR182:AT182"/>
    <mergeCell ref="AU180:AW180"/>
    <mergeCell ref="AX180:AY180"/>
    <mergeCell ref="BR180:CE180"/>
    <mergeCell ref="B181:C181"/>
    <mergeCell ref="D181:H181"/>
    <mergeCell ref="I181:P181"/>
    <mergeCell ref="Q181:Z181"/>
    <mergeCell ref="AA181:AD181"/>
    <mergeCell ref="AE181:AH181"/>
    <mergeCell ref="AI181:AN181"/>
    <mergeCell ref="AO181:AQ181"/>
    <mergeCell ref="AR181:AT181"/>
    <mergeCell ref="AU181:AW181"/>
    <mergeCell ref="AX181:AY181"/>
    <mergeCell ref="BR181:CE181"/>
    <mergeCell ref="B180:C180"/>
    <mergeCell ref="D180:H180"/>
    <mergeCell ref="I180:P180"/>
    <mergeCell ref="Q180:Z180"/>
    <mergeCell ref="AA180:AD180"/>
    <mergeCell ref="AE180:AH180"/>
    <mergeCell ref="AI180:AN180"/>
    <mergeCell ref="AO180:AQ180"/>
    <mergeCell ref="AR180:AT180"/>
    <mergeCell ref="AU178:AW178"/>
    <mergeCell ref="AX178:AY178"/>
    <mergeCell ref="BR178:CE178"/>
    <mergeCell ref="B179:C179"/>
    <mergeCell ref="D179:H179"/>
    <mergeCell ref="I179:P179"/>
    <mergeCell ref="Q179:Z179"/>
    <mergeCell ref="AA179:AD179"/>
    <mergeCell ref="AE179:AH179"/>
    <mergeCell ref="AI179:AN179"/>
    <mergeCell ref="AO179:AQ179"/>
    <mergeCell ref="AR179:AT179"/>
    <mergeCell ref="AU179:AW179"/>
    <mergeCell ref="AX179:AY179"/>
    <mergeCell ref="BR179:CE179"/>
    <mergeCell ref="B178:C178"/>
    <mergeCell ref="D178:H178"/>
    <mergeCell ref="I178:P178"/>
    <mergeCell ref="Q178:Z178"/>
    <mergeCell ref="AA178:AD178"/>
    <mergeCell ref="AE178:AH178"/>
    <mergeCell ref="AI178:AN178"/>
    <mergeCell ref="AO178:AQ178"/>
    <mergeCell ref="AR178:AT178"/>
    <mergeCell ref="AU176:AW176"/>
    <mergeCell ref="AX176:AY176"/>
    <mergeCell ref="BR176:CE176"/>
    <mergeCell ref="B177:C177"/>
    <mergeCell ref="D177:H177"/>
    <mergeCell ref="I177:P177"/>
    <mergeCell ref="Q177:Z177"/>
    <mergeCell ref="AA177:AD177"/>
    <mergeCell ref="AE177:AH177"/>
    <mergeCell ref="AI177:AN177"/>
    <mergeCell ref="AO177:AQ177"/>
    <mergeCell ref="AR177:AT177"/>
    <mergeCell ref="AU177:AW177"/>
    <mergeCell ref="AX177:AY177"/>
    <mergeCell ref="BR177:CE177"/>
    <mergeCell ref="B176:C176"/>
    <mergeCell ref="D176:H176"/>
    <mergeCell ref="I176:P176"/>
    <mergeCell ref="Q176:Z176"/>
    <mergeCell ref="AA176:AD176"/>
    <mergeCell ref="AE176:AH176"/>
    <mergeCell ref="AI176:AN176"/>
    <mergeCell ref="AO176:AQ176"/>
    <mergeCell ref="AR176:AT176"/>
    <mergeCell ref="AU174:AW174"/>
    <mergeCell ref="AX174:AY174"/>
    <mergeCell ref="BR174:CE174"/>
    <mergeCell ref="B175:C175"/>
    <mergeCell ref="D175:H175"/>
    <mergeCell ref="I175:P175"/>
    <mergeCell ref="Q175:Z175"/>
    <mergeCell ref="AA175:AD175"/>
    <mergeCell ref="AE175:AH175"/>
    <mergeCell ref="AI175:AN175"/>
    <mergeCell ref="AO175:AQ175"/>
    <mergeCell ref="AR175:AT175"/>
    <mergeCell ref="AU175:AW175"/>
    <mergeCell ref="AX175:AY175"/>
    <mergeCell ref="BR175:CE175"/>
    <mergeCell ref="B174:C174"/>
    <mergeCell ref="D174:H174"/>
    <mergeCell ref="I174:P174"/>
    <mergeCell ref="Q174:Z174"/>
    <mergeCell ref="AA174:AD174"/>
    <mergeCell ref="AE174:AH174"/>
    <mergeCell ref="AI174:AN174"/>
    <mergeCell ref="AO174:AQ174"/>
    <mergeCell ref="AR174:AT174"/>
    <mergeCell ref="AU172:AW172"/>
    <mergeCell ref="AX172:AY172"/>
    <mergeCell ref="BR172:CE172"/>
    <mergeCell ref="B173:C173"/>
    <mergeCell ref="D173:H173"/>
    <mergeCell ref="I173:P173"/>
    <mergeCell ref="Q173:Z173"/>
    <mergeCell ref="AA173:AD173"/>
    <mergeCell ref="AE173:AH173"/>
    <mergeCell ref="AI173:AN173"/>
    <mergeCell ref="AO173:AQ173"/>
    <mergeCell ref="AR173:AT173"/>
    <mergeCell ref="AU173:AW173"/>
    <mergeCell ref="AX173:AY173"/>
    <mergeCell ref="BR173:CE173"/>
    <mergeCell ref="B172:C172"/>
    <mergeCell ref="D172:H172"/>
    <mergeCell ref="I172:P172"/>
    <mergeCell ref="Q172:Z172"/>
    <mergeCell ref="AA172:AD172"/>
    <mergeCell ref="AE172:AH172"/>
    <mergeCell ref="AI172:AN172"/>
    <mergeCell ref="AO172:AQ172"/>
    <mergeCell ref="AR172:AT172"/>
    <mergeCell ref="AU170:AW170"/>
    <mergeCell ref="AX170:AY170"/>
    <mergeCell ref="BR170:CE170"/>
    <mergeCell ref="B171:C171"/>
    <mergeCell ref="D171:H171"/>
    <mergeCell ref="I171:P171"/>
    <mergeCell ref="Q171:Z171"/>
    <mergeCell ref="AA171:AD171"/>
    <mergeCell ref="AE171:AH171"/>
    <mergeCell ref="AI171:AN171"/>
    <mergeCell ref="AO171:AQ171"/>
    <mergeCell ref="AR171:AT171"/>
    <mergeCell ref="AU171:AW171"/>
    <mergeCell ref="AX171:AY171"/>
    <mergeCell ref="BR171:CE171"/>
    <mergeCell ref="B170:C170"/>
    <mergeCell ref="D170:H170"/>
    <mergeCell ref="I170:P170"/>
    <mergeCell ref="Q170:Z170"/>
    <mergeCell ref="AA170:AD170"/>
    <mergeCell ref="AE170:AH170"/>
    <mergeCell ref="AI170:AN170"/>
    <mergeCell ref="AO170:AQ170"/>
    <mergeCell ref="AR170:AT170"/>
    <mergeCell ref="AU168:AW168"/>
    <mergeCell ref="AX168:AY168"/>
    <mergeCell ref="BR168:CE168"/>
    <mergeCell ref="B169:C169"/>
    <mergeCell ref="D169:H169"/>
    <mergeCell ref="I169:P169"/>
    <mergeCell ref="Q169:Z169"/>
    <mergeCell ref="AA169:AD169"/>
    <mergeCell ref="AE169:AH169"/>
    <mergeCell ref="AI169:AN169"/>
    <mergeCell ref="AO169:AQ169"/>
    <mergeCell ref="AR169:AT169"/>
    <mergeCell ref="AU169:AW169"/>
    <mergeCell ref="AX169:AY169"/>
    <mergeCell ref="BR169:CE169"/>
    <mergeCell ref="B168:C168"/>
    <mergeCell ref="D168:H168"/>
    <mergeCell ref="I168:P168"/>
    <mergeCell ref="Q168:Z168"/>
    <mergeCell ref="AA168:AD168"/>
    <mergeCell ref="AE168:AH168"/>
    <mergeCell ref="AI168:AN168"/>
    <mergeCell ref="AO168:AQ168"/>
    <mergeCell ref="AR168:AT168"/>
    <mergeCell ref="AU166:AW166"/>
    <mergeCell ref="AX166:AY166"/>
    <mergeCell ref="BR166:CE166"/>
    <mergeCell ref="B167:C167"/>
    <mergeCell ref="D167:H167"/>
    <mergeCell ref="I167:P167"/>
    <mergeCell ref="Q167:Z167"/>
    <mergeCell ref="AA167:AD167"/>
    <mergeCell ref="AE167:AH167"/>
    <mergeCell ref="AI167:AN167"/>
    <mergeCell ref="AO167:AQ167"/>
    <mergeCell ref="AR167:AT167"/>
    <mergeCell ref="AU167:AW167"/>
    <mergeCell ref="AX167:AY167"/>
    <mergeCell ref="BR167:CE167"/>
    <mergeCell ref="B166:C166"/>
    <mergeCell ref="D166:H166"/>
    <mergeCell ref="I166:P166"/>
    <mergeCell ref="Q166:Z166"/>
    <mergeCell ref="AA166:AD166"/>
    <mergeCell ref="AE166:AH166"/>
    <mergeCell ref="AI166:AN166"/>
    <mergeCell ref="AO166:AQ166"/>
    <mergeCell ref="AR166:AT166"/>
    <mergeCell ref="AU164:AW164"/>
    <mergeCell ref="AX164:AY164"/>
    <mergeCell ref="BR164:CE164"/>
    <mergeCell ref="B165:C165"/>
    <mergeCell ref="D165:H165"/>
    <mergeCell ref="I165:P165"/>
    <mergeCell ref="Q165:Z165"/>
    <mergeCell ref="AA165:AD165"/>
    <mergeCell ref="AE165:AH165"/>
    <mergeCell ref="AI165:AN165"/>
    <mergeCell ref="AO165:AQ165"/>
    <mergeCell ref="AR165:AT165"/>
    <mergeCell ref="AU165:AW165"/>
    <mergeCell ref="AX165:AY165"/>
    <mergeCell ref="BR165:CE165"/>
    <mergeCell ref="B164:C164"/>
    <mergeCell ref="D164:H164"/>
    <mergeCell ref="I164:P164"/>
    <mergeCell ref="Q164:Z164"/>
    <mergeCell ref="AA164:AD164"/>
    <mergeCell ref="AE164:AH164"/>
    <mergeCell ref="AI164:AN164"/>
    <mergeCell ref="AO164:AQ164"/>
    <mergeCell ref="AR164:AT164"/>
    <mergeCell ref="AU162:AW162"/>
    <mergeCell ref="AX162:AY162"/>
    <mergeCell ref="BR162:CE162"/>
    <mergeCell ref="B163:C163"/>
    <mergeCell ref="D163:H163"/>
    <mergeCell ref="I163:P163"/>
    <mergeCell ref="Q163:Z163"/>
    <mergeCell ref="AA163:AD163"/>
    <mergeCell ref="AE163:AH163"/>
    <mergeCell ref="AI163:AN163"/>
    <mergeCell ref="AO163:AQ163"/>
    <mergeCell ref="AR163:AT163"/>
    <mergeCell ref="AU163:AW163"/>
    <mergeCell ref="AX163:AY163"/>
    <mergeCell ref="BR163:CE163"/>
    <mergeCell ref="B162:C162"/>
    <mergeCell ref="D162:H162"/>
    <mergeCell ref="I162:P162"/>
    <mergeCell ref="Q162:Z162"/>
    <mergeCell ref="AA162:AD162"/>
    <mergeCell ref="AE162:AH162"/>
    <mergeCell ref="AI162:AN162"/>
    <mergeCell ref="AO162:AQ162"/>
    <mergeCell ref="AR162:AT162"/>
    <mergeCell ref="AU160:AW160"/>
    <mergeCell ref="AX160:AY160"/>
    <mergeCell ref="BR160:CE160"/>
    <mergeCell ref="B161:C161"/>
    <mergeCell ref="D161:H161"/>
    <mergeCell ref="I161:P161"/>
    <mergeCell ref="Q161:Z161"/>
    <mergeCell ref="AA161:AD161"/>
    <mergeCell ref="AE161:AH161"/>
    <mergeCell ref="AI161:AN161"/>
    <mergeCell ref="AO161:AQ161"/>
    <mergeCell ref="AR161:AT161"/>
    <mergeCell ref="AU161:AW161"/>
    <mergeCell ref="AX161:AY161"/>
    <mergeCell ref="BR161:CE161"/>
    <mergeCell ref="B160:C160"/>
    <mergeCell ref="D160:H160"/>
    <mergeCell ref="I160:P160"/>
    <mergeCell ref="Q160:Z160"/>
    <mergeCell ref="AA160:AD160"/>
    <mergeCell ref="AE160:AH160"/>
    <mergeCell ref="AI160:AN160"/>
    <mergeCell ref="AO160:AQ160"/>
    <mergeCell ref="AR160:AT160"/>
    <mergeCell ref="AU158:AW158"/>
    <mergeCell ref="AX158:AY158"/>
    <mergeCell ref="BR158:CE158"/>
    <mergeCell ref="B159:C159"/>
    <mergeCell ref="D159:H159"/>
    <mergeCell ref="I159:P159"/>
    <mergeCell ref="Q159:Z159"/>
    <mergeCell ref="AA159:AD159"/>
    <mergeCell ref="AE159:AH159"/>
    <mergeCell ref="AI159:AN159"/>
    <mergeCell ref="AO159:AQ159"/>
    <mergeCell ref="AR159:AT159"/>
    <mergeCell ref="AU159:AW159"/>
    <mergeCell ref="AX159:AY159"/>
    <mergeCell ref="BR159:CE159"/>
    <mergeCell ref="B158:C158"/>
    <mergeCell ref="D158:H158"/>
    <mergeCell ref="I158:P158"/>
    <mergeCell ref="Q158:Z158"/>
    <mergeCell ref="AA158:AD158"/>
    <mergeCell ref="AE158:AH158"/>
    <mergeCell ref="AI158:AN158"/>
    <mergeCell ref="AO158:AQ158"/>
    <mergeCell ref="AR158:AT158"/>
    <mergeCell ref="AU156:AW156"/>
    <mergeCell ref="AX156:AY156"/>
    <mergeCell ref="BR156:CE156"/>
    <mergeCell ref="B157:C157"/>
    <mergeCell ref="D157:H157"/>
    <mergeCell ref="I157:P157"/>
    <mergeCell ref="Q157:Z157"/>
    <mergeCell ref="AA157:AD157"/>
    <mergeCell ref="AE157:AH157"/>
    <mergeCell ref="AI157:AN157"/>
    <mergeCell ref="AO157:AQ157"/>
    <mergeCell ref="AR157:AT157"/>
    <mergeCell ref="AU157:AW157"/>
    <mergeCell ref="AX157:AY157"/>
    <mergeCell ref="BR157:CE157"/>
    <mergeCell ref="B156:C156"/>
    <mergeCell ref="D156:H156"/>
    <mergeCell ref="I156:P156"/>
    <mergeCell ref="Q156:Z156"/>
    <mergeCell ref="AA156:AD156"/>
    <mergeCell ref="AE156:AH156"/>
    <mergeCell ref="AI156:AN156"/>
    <mergeCell ref="AO156:AQ156"/>
    <mergeCell ref="AR156:AT156"/>
    <mergeCell ref="AU154:AW154"/>
    <mergeCell ref="AX154:AY154"/>
    <mergeCell ref="BR154:CE154"/>
    <mergeCell ref="B155:C155"/>
    <mergeCell ref="D155:H155"/>
    <mergeCell ref="I155:P155"/>
    <mergeCell ref="Q155:Z155"/>
    <mergeCell ref="AA155:AD155"/>
    <mergeCell ref="AE155:AH155"/>
    <mergeCell ref="AI155:AN155"/>
    <mergeCell ref="AO155:AQ155"/>
    <mergeCell ref="AR155:AT155"/>
    <mergeCell ref="AU155:AW155"/>
    <mergeCell ref="AX155:AY155"/>
    <mergeCell ref="BR155:CE155"/>
    <mergeCell ref="B154:C154"/>
    <mergeCell ref="D154:H154"/>
    <mergeCell ref="I154:P154"/>
    <mergeCell ref="Q154:Z154"/>
    <mergeCell ref="AA154:AD154"/>
    <mergeCell ref="AE154:AH154"/>
    <mergeCell ref="AI154:AN154"/>
    <mergeCell ref="AO154:AQ154"/>
    <mergeCell ref="AR154:AT154"/>
    <mergeCell ref="AU152:AW152"/>
    <mergeCell ref="AX152:AY152"/>
    <mergeCell ref="BR152:CE152"/>
    <mergeCell ref="B153:C153"/>
    <mergeCell ref="D153:H153"/>
    <mergeCell ref="I153:P153"/>
    <mergeCell ref="Q153:Z153"/>
    <mergeCell ref="AA153:AD153"/>
    <mergeCell ref="AE153:AH153"/>
    <mergeCell ref="AI153:AN153"/>
    <mergeCell ref="AO153:AQ153"/>
    <mergeCell ref="AR153:AT153"/>
    <mergeCell ref="AU153:AW153"/>
    <mergeCell ref="AX153:AY153"/>
    <mergeCell ref="BR153:CE153"/>
    <mergeCell ref="B152:C152"/>
    <mergeCell ref="D152:H152"/>
    <mergeCell ref="I152:P152"/>
    <mergeCell ref="Q152:Z152"/>
    <mergeCell ref="AA152:AD152"/>
    <mergeCell ref="AE152:AH152"/>
    <mergeCell ref="AI152:AN152"/>
    <mergeCell ref="AO152:AQ152"/>
    <mergeCell ref="AR152:AT152"/>
    <mergeCell ref="AU150:AW150"/>
    <mergeCell ref="AX150:AY150"/>
    <mergeCell ref="BR150:CE150"/>
    <mergeCell ref="B151:C151"/>
    <mergeCell ref="D151:H151"/>
    <mergeCell ref="I151:P151"/>
    <mergeCell ref="Q151:Z151"/>
    <mergeCell ref="AA151:AD151"/>
    <mergeCell ref="AE151:AH151"/>
    <mergeCell ref="AI151:AN151"/>
    <mergeCell ref="AO151:AQ151"/>
    <mergeCell ref="AR151:AT151"/>
    <mergeCell ref="AU151:AW151"/>
    <mergeCell ref="AX151:AY151"/>
    <mergeCell ref="BR151:CE151"/>
    <mergeCell ref="B150:C150"/>
    <mergeCell ref="D150:H150"/>
    <mergeCell ref="I150:P150"/>
    <mergeCell ref="Q150:Z150"/>
    <mergeCell ref="AA150:AD150"/>
    <mergeCell ref="AE150:AH150"/>
    <mergeCell ref="AI150:AN150"/>
    <mergeCell ref="AO150:AQ150"/>
    <mergeCell ref="AR150:AT150"/>
    <mergeCell ref="AU148:AW148"/>
    <mergeCell ref="AX148:AY148"/>
    <mergeCell ref="BR148:CE148"/>
    <mergeCell ref="B149:C149"/>
    <mergeCell ref="D149:H149"/>
    <mergeCell ref="I149:P149"/>
    <mergeCell ref="Q149:Z149"/>
    <mergeCell ref="AA149:AD149"/>
    <mergeCell ref="AE149:AH149"/>
    <mergeCell ref="AI149:AN149"/>
    <mergeCell ref="AO149:AQ149"/>
    <mergeCell ref="AR149:AT149"/>
    <mergeCell ref="AU149:AW149"/>
    <mergeCell ref="AX149:AY149"/>
    <mergeCell ref="BR149:CE149"/>
    <mergeCell ref="B148:C148"/>
    <mergeCell ref="D148:H148"/>
    <mergeCell ref="I148:P148"/>
    <mergeCell ref="Q148:Z148"/>
    <mergeCell ref="AA148:AD148"/>
    <mergeCell ref="AE148:AH148"/>
    <mergeCell ref="AI148:AN148"/>
    <mergeCell ref="AO148:AQ148"/>
    <mergeCell ref="AR148:AT148"/>
    <mergeCell ref="AU146:AW146"/>
    <mergeCell ref="AX146:AY146"/>
    <mergeCell ref="BR146:CE146"/>
    <mergeCell ref="B147:C147"/>
    <mergeCell ref="D147:H147"/>
    <mergeCell ref="I147:P147"/>
    <mergeCell ref="Q147:Z147"/>
    <mergeCell ref="AA147:AD147"/>
    <mergeCell ref="AE147:AH147"/>
    <mergeCell ref="AI147:AN147"/>
    <mergeCell ref="AO147:AQ147"/>
    <mergeCell ref="AR147:AT147"/>
    <mergeCell ref="AU147:AW147"/>
    <mergeCell ref="AX147:AY147"/>
    <mergeCell ref="BR147:CE147"/>
    <mergeCell ref="B146:C146"/>
    <mergeCell ref="D146:H146"/>
    <mergeCell ref="I146:P146"/>
    <mergeCell ref="Q146:Z146"/>
    <mergeCell ref="AA146:AD146"/>
    <mergeCell ref="AE146:AH146"/>
    <mergeCell ref="AI146:AN146"/>
    <mergeCell ref="AO146:AQ146"/>
    <mergeCell ref="AR146:AT146"/>
    <mergeCell ref="AU144:AW144"/>
    <mergeCell ref="AX144:AY144"/>
    <mergeCell ref="BR144:CE144"/>
    <mergeCell ref="B145:C145"/>
    <mergeCell ref="D145:H145"/>
    <mergeCell ref="I145:P145"/>
    <mergeCell ref="Q145:Z145"/>
    <mergeCell ref="AA145:AD145"/>
    <mergeCell ref="AE145:AH145"/>
    <mergeCell ref="AI145:AN145"/>
    <mergeCell ref="AO145:AQ145"/>
    <mergeCell ref="AR145:AT145"/>
    <mergeCell ref="AU145:AW145"/>
    <mergeCell ref="AX145:AY145"/>
    <mergeCell ref="BR145:CE145"/>
    <mergeCell ref="B144:C144"/>
    <mergeCell ref="D144:H144"/>
    <mergeCell ref="I144:P144"/>
    <mergeCell ref="Q144:Z144"/>
    <mergeCell ref="AA144:AD144"/>
    <mergeCell ref="AE144:AH144"/>
    <mergeCell ref="AI144:AN144"/>
    <mergeCell ref="AO144:AQ144"/>
    <mergeCell ref="AR144:AT144"/>
    <mergeCell ref="AU142:AW142"/>
    <mergeCell ref="AX142:AY142"/>
    <mergeCell ref="BR142:CE142"/>
    <mergeCell ref="B143:C143"/>
    <mergeCell ref="D143:H143"/>
    <mergeCell ref="I143:P143"/>
    <mergeCell ref="Q143:Z143"/>
    <mergeCell ref="AA143:AD143"/>
    <mergeCell ref="AE143:AH143"/>
    <mergeCell ref="AI143:AN143"/>
    <mergeCell ref="AO143:AQ143"/>
    <mergeCell ref="AR143:AT143"/>
    <mergeCell ref="AU143:AW143"/>
    <mergeCell ref="AX143:AY143"/>
    <mergeCell ref="BR143:CE143"/>
    <mergeCell ref="B142:C142"/>
    <mergeCell ref="D142:H142"/>
    <mergeCell ref="I142:P142"/>
    <mergeCell ref="Q142:Z142"/>
    <mergeCell ref="AA142:AD142"/>
    <mergeCell ref="AE142:AH142"/>
    <mergeCell ref="AI142:AN142"/>
    <mergeCell ref="AO142:AQ142"/>
    <mergeCell ref="AR142:AT142"/>
    <mergeCell ref="AU140:AW140"/>
    <mergeCell ref="AX140:AY140"/>
    <mergeCell ref="BR140:CE140"/>
    <mergeCell ref="B141:C141"/>
    <mergeCell ref="D141:H141"/>
    <mergeCell ref="I141:P141"/>
    <mergeCell ref="Q141:Z141"/>
    <mergeCell ref="AA141:AD141"/>
    <mergeCell ref="AE141:AH141"/>
    <mergeCell ref="AI141:AN141"/>
    <mergeCell ref="AO141:AQ141"/>
    <mergeCell ref="AR141:AT141"/>
    <mergeCell ref="AU141:AW141"/>
    <mergeCell ref="AX141:AY141"/>
    <mergeCell ref="BR141:CE141"/>
    <mergeCell ref="B140:C140"/>
    <mergeCell ref="D140:H140"/>
    <mergeCell ref="I140:P140"/>
    <mergeCell ref="Q140:Z140"/>
    <mergeCell ref="AA140:AD140"/>
    <mergeCell ref="AE140:AH140"/>
    <mergeCell ref="AI140:AN140"/>
    <mergeCell ref="AO140:AQ140"/>
    <mergeCell ref="AR140:AT140"/>
    <mergeCell ref="AU138:AW138"/>
    <mergeCell ref="AX138:AY138"/>
    <mergeCell ref="BR138:CE138"/>
    <mergeCell ref="B139:C139"/>
    <mergeCell ref="D139:H139"/>
    <mergeCell ref="I139:P139"/>
    <mergeCell ref="Q139:Z139"/>
    <mergeCell ref="AA139:AD139"/>
    <mergeCell ref="AE139:AH139"/>
    <mergeCell ref="AI139:AN139"/>
    <mergeCell ref="AO139:AQ139"/>
    <mergeCell ref="AR139:AT139"/>
    <mergeCell ref="AU139:AW139"/>
    <mergeCell ref="AX139:AY139"/>
    <mergeCell ref="BR139:CE139"/>
    <mergeCell ref="B138:C138"/>
    <mergeCell ref="D138:H138"/>
    <mergeCell ref="I138:P138"/>
    <mergeCell ref="Q138:Z138"/>
    <mergeCell ref="AA138:AD138"/>
    <mergeCell ref="AE138:AH138"/>
    <mergeCell ref="AI138:AN138"/>
    <mergeCell ref="AO138:AQ138"/>
    <mergeCell ref="AR138:AT138"/>
    <mergeCell ref="AU136:AW136"/>
    <mergeCell ref="AX136:AY136"/>
    <mergeCell ref="BR136:CE136"/>
    <mergeCell ref="B137:C137"/>
    <mergeCell ref="D137:H137"/>
    <mergeCell ref="I137:P137"/>
    <mergeCell ref="Q137:Z137"/>
    <mergeCell ref="AA137:AD137"/>
    <mergeCell ref="AE137:AH137"/>
    <mergeCell ref="AI137:AN137"/>
    <mergeCell ref="AO137:AQ137"/>
    <mergeCell ref="AR137:AT137"/>
    <mergeCell ref="AU137:AW137"/>
    <mergeCell ref="AX137:AY137"/>
    <mergeCell ref="BR137:CE137"/>
    <mergeCell ref="B136:C136"/>
    <mergeCell ref="D136:H136"/>
    <mergeCell ref="I136:P136"/>
    <mergeCell ref="Q136:Z136"/>
    <mergeCell ref="AA136:AD136"/>
    <mergeCell ref="AE136:AH136"/>
    <mergeCell ref="AI136:AN136"/>
    <mergeCell ref="AO136:AQ136"/>
    <mergeCell ref="AR136:AT136"/>
    <mergeCell ref="AU134:AW134"/>
    <mergeCell ref="AX134:AY134"/>
    <mergeCell ref="BR134:CE134"/>
    <mergeCell ref="B135:C135"/>
    <mergeCell ref="D135:H135"/>
    <mergeCell ref="I135:P135"/>
    <mergeCell ref="Q135:Z135"/>
    <mergeCell ref="AA135:AD135"/>
    <mergeCell ref="AE135:AH135"/>
    <mergeCell ref="AI135:AN135"/>
    <mergeCell ref="AO135:AQ135"/>
    <mergeCell ref="AR135:AT135"/>
    <mergeCell ref="AU135:AW135"/>
    <mergeCell ref="AX135:AY135"/>
    <mergeCell ref="BR135:CE135"/>
    <mergeCell ref="B134:C134"/>
    <mergeCell ref="D134:H134"/>
    <mergeCell ref="I134:P134"/>
    <mergeCell ref="Q134:Z134"/>
    <mergeCell ref="AA134:AD134"/>
    <mergeCell ref="AE134:AH134"/>
    <mergeCell ref="AI134:AN134"/>
    <mergeCell ref="AO134:AQ134"/>
    <mergeCell ref="AR134:AT134"/>
    <mergeCell ref="AU132:AW132"/>
    <mergeCell ref="AX132:AY132"/>
    <mergeCell ref="BR132:CE132"/>
    <mergeCell ref="B133:C133"/>
    <mergeCell ref="D133:H133"/>
    <mergeCell ref="I133:P133"/>
    <mergeCell ref="Q133:Z133"/>
    <mergeCell ref="AA133:AD133"/>
    <mergeCell ref="AE133:AH133"/>
    <mergeCell ref="AI133:AN133"/>
    <mergeCell ref="AO133:AQ133"/>
    <mergeCell ref="AR133:AT133"/>
    <mergeCell ref="AU133:AW133"/>
    <mergeCell ref="AX133:AY133"/>
    <mergeCell ref="BR133:CE133"/>
    <mergeCell ref="B132:C132"/>
    <mergeCell ref="D132:H132"/>
    <mergeCell ref="I132:P132"/>
    <mergeCell ref="Q132:Z132"/>
    <mergeCell ref="AA132:AD132"/>
    <mergeCell ref="AE132:AH132"/>
    <mergeCell ref="AI132:AN132"/>
    <mergeCell ref="AO132:AQ132"/>
    <mergeCell ref="AR132:AT132"/>
    <mergeCell ref="AU130:AW130"/>
    <mergeCell ref="AX130:AY130"/>
    <mergeCell ref="BR130:CE130"/>
    <mergeCell ref="B131:C131"/>
    <mergeCell ref="D131:H131"/>
    <mergeCell ref="I131:P131"/>
    <mergeCell ref="Q131:Z131"/>
    <mergeCell ref="AA131:AD131"/>
    <mergeCell ref="AE131:AH131"/>
    <mergeCell ref="AI131:AN131"/>
    <mergeCell ref="AO131:AQ131"/>
    <mergeCell ref="AR131:AT131"/>
    <mergeCell ref="AU131:AW131"/>
    <mergeCell ref="AX131:AY131"/>
    <mergeCell ref="BR131:CE131"/>
    <mergeCell ref="B130:C130"/>
    <mergeCell ref="D130:H130"/>
    <mergeCell ref="I130:P130"/>
    <mergeCell ref="Q130:Z130"/>
    <mergeCell ref="AA130:AD130"/>
    <mergeCell ref="AE130:AH130"/>
    <mergeCell ref="AI130:AN130"/>
    <mergeCell ref="AO130:AQ130"/>
    <mergeCell ref="AR130:AT130"/>
    <mergeCell ref="AU128:AW128"/>
    <mergeCell ref="AX128:AY128"/>
    <mergeCell ref="BR128:CE128"/>
    <mergeCell ref="B129:C129"/>
    <mergeCell ref="D129:H129"/>
    <mergeCell ref="I129:P129"/>
    <mergeCell ref="Q129:Z129"/>
    <mergeCell ref="AA129:AD129"/>
    <mergeCell ref="AE129:AH129"/>
    <mergeCell ref="AI129:AN129"/>
    <mergeCell ref="AO129:AQ129"/>
    <mergeCell ref="AR129:AT129"/>
    <mergeCell ref="AU129:AW129"/>
    <mergeCell ref="AX129:AY129"/>
    <mergeCell ref="BR129:CE129"/>
    <mergeCell ref="B128:C128"/>
    <mergeCell ref="D128:H128"/>
    <mergeCell ref="I128:P128"/>
    <mergeCell ref="Q128:Z128"/>
    <mergeCell ref="AA128:AD128"/>
    <mergeCell ref="AE128:AH128"/>
    <mergeCell ref="AI128:AN128"/>
    <mergeCell ref="AO128:AQ128"/>
    <mergeCell ref="AR128:AT128"/>
    <mergeCell ref="AU126:AW126"/>
    <mergeCell ref="AX126:AY126"/>
    <mergeCell ref="BR126:CE126"/>
    <mergeCell ref="B127:C127"/>
    <mergeCell ref="D127:H127"/>
    <mergeCell ref="I127:P127"/>
    <mergeCell ref="Q127:Z127"/>
    <mergeCell ref="AA127:AD127"/>
    <mergeCell ref="AE127:AH127"/>
    <mergeCell ref="AI127:AN127"/>
    <mergeCell ref="AO127:AQ127"/>
    <mergeCell ref="AR127:AT127"/>
    <mergeCell ref="AU127:AW127"/>
    <mergeCell ref="AX127:AY127"/>
    <mergeCell ref="BR127:CE127"/>
    <mergeCell ref="B126:C126"/>
    <mergeCell ref="D126:H126"/>
    <mergeCell ref="I126:P126"/>
    <mergeCell ref="Q126:Z126"/>
    <mergeCell ref="AA126:AD126"/>
    <mergeCell ref="AE126:AH126"/>
    <mergeCell ref="AI126:AN126"/>
    <mergeCell ref="AO126:AQ126"/>
    <mergeCell ref="AR126:AT126"/>
    <mergeCell ref="AU124:AW124"/>
    <mergeCell ref="AX124:AY124"/>
    <mergeCell ref="BR124:CE124"/>
    <mergeCell ref="B125:C125"/>
    <mergeCell ref="D125:H125"/>
    <mergeCell ref="I125:P125"/>
    <mergeCell ref="Q125:Z125"/>
    <mergeCell ref="AA125:AD125"/>
    <mergeCell ref="AE125:AH125"/>
    <mergeCell ref="AI125:AN125"/>
    <mergeCell ref="AO125:AQ125"/>
    <mergeCell ref="AR125:AT125"/>
    <mergeCell ref="AU125:AW125"/>
    <mergeCell ref="AX125:AY125"/>
    <mergeCell ref="BR125:CE125"/>
    <mergeCell ref="B124:C124"/>
    <mergeCell ref="D124:H124"/>
    <mergeCell ref="I124:P124"/>
    <mergeCell ref="Q124:Z124"/>
    <mergeCell ref="AA124:AD124"/>
    <mergeCell ref="AE124:AH124"/>
    <mergeCell ref="AI124:AN124"/>
    <mergeCell ref="AO124:AQ124"/>
    <mergeCell ref="AR124:AT124"/>
    <mergeCell ref="AU122:AW122"/>
    <mergeCell ref="AX122:AY122"/>
    <mergeCell ref="BR122:CE122"/>
    <mergeCell ref="B123:C123"/>
    <mergeCell ref="D123:H123"/>
    <mergeCell ref="I123:P123"/>
    <mergeCell ref="Q123:Z123"/>
    <mergeCell ref="AA123:AD123"/>
    <mergeCell ref="AE123:AH123"/>
    <mergeCell ref="AI123:AN123"/>
    <mergeCell ref="AO123:AQ123"/>
    <mergeCell ref="AR123:AT123"/>
    <mergeCell ref="AU123:AW123"/>
    <mergeCell ref="AX123:AY123"/>
    <mergeCell ref="BR123:CE123"/>
    <mergeCell ref="B122:C122"/>
    <mergeCell ref="D122:H122"/>
    <mergeCell ref="I122:P122"/>
    <mergeCell ref="Q122:Z122"/>
    <mergeCell ref="AA122:AD122"/>
    <mergeCell ref="AE122:AH122"/>
    <mergeCell ref="AI122:AN122"/>
    <mergeCell ref="AO122:AQ122"/>
    <mergeCell ref="AR122:AT122"/>
    <mergeCell ref="AU120:AW120"/>
    <mergeCell ref="AX120:AY120"/>
    <mergeCell ref="BR120:CE120"/>
    <mergeCell ref="B121:C121"/>
    <mergeCell ref="D121:H121"/>
    <mergeCell ref="I121:P121"/>
    <mergeCell ref="Q121:Z121"/>
    <mergeCell ref="AA121:AD121"/>
    <mergeCell ref="AE121:AH121"/>
    <mergeCell ref="AI121:AN121"/>
    <mergeCell ref="AO121:AQ121"/>
    <mergeCell ref="AR121:AT121"/>
    <mergeCell ref="AU121:AW121"/>
    <mergeCell ref="AX121:AY121"/>
    <mergeCell ref="BR121:CE121"/>
    <mergeCell ref="B120:C120"/>
    <mergeCell ref="D120:H120"/>
    <mergeCell ref="I120:P120"/>
    <mergeCell ref="Q120:Z120"/>
    <mergeCell ref="AA120:AD120"/>
    <mergeCell ref="AE120:AH120"/>
    <mergeCell ref="AI120:AN120"/>
    <mergeCell ref="AO120:AQ120"/>
    <mergeCell ref="AR120:AT120"/>
    <mergeCell ref="AU118:AW118"/>
    <mergeCell ref="AX118:AY118"/>
    <mergeCell ref="BR118:CE118"/>
    <mergeCell ref="B119:C119"/>
    <mergeCell ref="D119:H119"/>
    <mergeCell ref="I119:P119"/>
    <mergeCell ref="Q119:Z119"/>
    <mergeCell ref="AA119:AD119"/>
    <mergeCell ref="AE119:AH119"/>
    <mergeCell ref="AI119:AN119"/>
    <mergeCell ref="AO119:AQ119"/>
    <mergeCell ref="AR119:AT119"/>
    <mergeCell ref="AU119:AW119"/>
    <mergeCell ref="AX119:AY119"/>
    <mergeCell ref="BR119:CE119"/>
    <mergeCell ref="B118:C118"/>
    <mergeCell ref="D118:H118"/>
    <mergeCell ref="I118:P118"/>
    <mergeCell ref="Q118:Z118"/>
    <mergeCell ref="AA118:AD118"/>
    <mergeCell ref="AE118:AH118"/>
    <mergeCell ref="AI118:AN118"/>
    <mergeCell ref="AO118:AQ118"/>
    <mergeCell ref="AR118:AT118"/>
    <mergeCell ref="AU116:AW116"/>
    <mergeCell ref="AX116:AY116"/>
    <mergeCell ref="BR116:CE116"/>
    <mergeCell ref="B117:C117"/>
    <mergeCell ref="D117:H117"/>
    <mergeCell ref="I117:P117"/>
    <mergeCell ref="Q117:Z117"/>
    <mergeCell ref="AA117:AD117"/>
    <mergeCell ref="AE117:AH117"/>
    <mergeCell ref="AI117:AN117"/>
    <mergeCell ref="AO117:AQ117"/>
    <mergeCell ref="AR117:AT117"/>
    <mergeCell ref="AU117:AW117"/>
    <mergeCell ref="AX117:AY117"/>
    <mergeCell ref="BR117:CE117"/>
    <mergeCell ref="B116:C116"/>
    <mergeCell ref="D116:H116"/>
    <mergeCell ref="I116:P116"/>
    <mergeCell ref="Q116:Z116"/>
    <mergeCell ref="AA116:AD116"/>
    <mergeCell ref="AE116:AH116"/>
    <mergeCell ref="AI116:AN116"/>
    <mergeCell ref="AO116:AQ116"/>
    <mergeCell ref="AR116:AT116"/>
    <mergeCell ref="AU114:AW114"/>
    <mergeCell ref="AX114:AY114"/>
    <mergeCell ref="BR114:CE114"/>
    <mergeCell ref="B115:C115"/>
    <mergeCell ref="D115:H115"/>
    <mergeCell ref="I115:P115"/>
    <mergeCell ref="Q115:Z115"/>
    <mergeCell ref="AA115:AD115"/>
    <mergeCell ref="AE115:AH115"/>
    <mergeCell ref="AI115:AN115"/>
    <mergeCell ref="AO115:AQ115"/>
    <mergeCell ref="AR115:AT115"/>
    <mergeCell ref="AU115:AW115"/>
    <mergeCell ref="AX115:AY115"/>
    <mergeCell ref="BR115:CE115"/>
    <mergeCell ref="B114:C114"/>
    <mergeCell ref="D114:H114"/>
    <mergeCell ref="I114:P114"/>
    <mergeCell ref="Q114:Z114"/>
    <mergeCell ref="AA114:AD114"/>
    <mergeCell ref="AE114:AH114"/>
    <mergeCell ref="AI114:AN114"/>
    <mergeCell ref="AO114:AQ114"/>
    <mergeCell ref="AR114:AT114"/>
    <mergeCell ref="AU112:AW112"/>
    <mergeCell ref="AX112:AY112"/>
    <mergeCell ref="BR112:CE112"/>
    <mergeCell ref="B113:C113"/>
    <mergeCell ref="D113:H113"/>
    <mergeCell ref="I113:P113"/>
    <mergeCell ref="Q113:Z113"/>
    <mergeCell ref="AA113:AD113"/>
    <mergeCell ref="AE113:AH113"/>
    <mergeCell ref="AI113:AN113"/>
    <mergeCell ref="AO113:AQ113"/>
    <mergeCell ref="AR113:AT113"/>
    <mergeCell ref="AU113:AW113"/>
    <mergeCell ref="AX113:AY113"/>
    <mergeCell ref="BR113:CE113"/>
    <mergeCell ref="B112:C112"/>
    <mergeCell ref="D112:H112"/>
    <mergeCell ref="I112:P112"/>
    <mergeCell ref="Q112:Z112"/>
    <mergeCell ref="AA112:AD112"/>
    <mergeCell ref="AE112:AH112"/>
    <mergeCell ref="AI112:AN112"/>
    <mergeCell ref="AO112:AQ112"/>
    <mergeCell ref="AR112:AT112"/>
    <mergeCell ref="AU110:AW110"/>
    <mergeCell ref="AX110:AY110"/>
    <mergeCell ref="BR110:CE110"/>
    <mergeCell ref="B111:C111"/>
    <mergeCell ref="D111:H111"/>
    <mergeCell ref="I111:P111"/>
    <mergeCell ref="Q111:Z111"/>
    <mergeCell ref="AA111:AD111"/>
    <mergeCell ref="AE111:AH111"/>
    <mergeCell ref="AI111:AN111"/>
    <mergeCell ref="AO111:AQ111"/>
    <mergeCell ref="AR111:AT111"/>
    <mergeCell ref="AU111:AW111"/>
    <mergeCell ref="AX111:AY111"/>
    <mergeCell ref="BR111:CE111"/>
    <mergeCell ref="B110:C110"/>
    <mergeCell ref="D110:H110"/>
    <mergeCell ref="I110:P110"/>
    <mergeCell ref="Q110:Z110"/>
    <mergeCell ref="AA110:AD110"/>
    <mergeCell ref="AE110:AH110"/>
    <mergeCell ref="AI110:AN110"/>
    <mergeCell ref="AO110:AQ110"/>
    <mergeCell ref="AR110:AT110"/>
    <mergeCell ref="AU108:AW108"/>
    <mergeCell ref="AX108:AY108"/>
    <mergeCell ref="BR108:CE108"/>
    <mergeCell ref="B109:C109"/>
    <mergeCell ref="D109:H109"/>
    <mergeCell ref="I109:P109"/>
    <mergeCell ref="Q109:Z109"/>
    <mergeCell ref="AA109:AD109"/>
    <mergeCell ref="AE109:AH109"/>
    <mergeCell ref="AI109:AN109"/>
    <mergeCell ref="AO109:AQ109"/>
    <mergeCell ref="AR109:AT109"/>
    <mergeCell ref="AU109:AW109"/>
    <mergeCell ref="AX109:AY109"/>
    <mergeCell ref="BR109:CE109"/>
    <mergeCell ref="B108:C108"/>
    <mergeCell ref="D108:H108"/>
    <mergeCell ref="I108:P108"/>
    <mergeCell ref="Q108:Z108"/>
    <mergeCell ref="AA108:AD108"/>
    <mergeCell ref="AE108:AH108"/>
    <mergeCell ref="AI108:AN108"/>
    <mergeCell ref="AO108:AQ108"/>
    <mergeCell ref="AR108:AT108"/>
    <mergeCell ref="AU106:AW106"/>
    <mergeCell ref="AX106:AY106"/>
    <mergeCell ref="BR106:CE106"/>
    <mergeCell ref="B107:C107"/>
    <mergeCell ref="D107:H107"/>
    <mergeCell ref="I107:P107"/>
    <mergeCell ref="Q107:Z107"/>
    <mergeCell ref="AA107:AD107"/>
    <mergeCell ref="AE107:AH107"/>
    <mergeCell ref="AI107:AN107"/>
    <mergeCell ref="AO107:AQ107"/>
    <mergeCell ref="AR107:AT107"/>
    <mergeCell ref="AU107:AW107"/>
    <mergeCell ref="AX107:AY107"/>
    <mergeCell ref="BR107:CE107"/>
    <mergeCell ref="B106:C106"/>
    <mergeCell ref="D106:H106"/>
    <mergeCell ref="I106:P106"/>
    <mergeCell ref="Q106:Z106"/>
    <mergeCell ref="AA106:AD106"/>
    <mergeCell ref="AE106:AH106"/>
    <mergeCell ref="AI106:AN106"/>
    <mergeCell ref="AO106:AQ106"/>
    <mergeCell ref="AR106:AT106"/>
    <mergeCell ref="AU104:AW104"/>
    <mergeCell ref="AX104:AY104"/>
    <mergeCell ref="BR104:CE104"/>
    <mergeCell ref="B105:C105"/>
    <mergeCell ref="D105:H105"/>
    <mergeCell ref="I105:P105"/>
    <mergeCell ref="Q105:Z105"/>
    <mergeCell ref="AA105:AD105"/>
    <mergeCell ref="AE105:AH105"/>
    <mergeCell ref="AI105:AN105"/>
    <mergeCell ref="AO105:AQ105"/>
    <mergeCell ref="AR105:AT105"/>
    <mergeCell ref="AU105:AW105"/>
    <mergeCell ref="AX105:AY105"/>
    <mergeCell ref="BR105:CE105"/>
    <mergeCell ref="B104:C104"/>
    <mergeCell ref="D104:H104"/>
    <mergeCell ref="I104:P104"/>
    <mergeCell ref="Q104:Z104"/>
    <mergeCell ref="AA104:AD104"/>
    <mergeCell ref="AE104:AH104"/>
    <mergeCell ref="AI104:AN104"/>
    <mergeCell ref="AO104:AQ104"/>
    <mergeCell ref="AR104:AT104"/>
    <mergeCell ref="AU102:AW102"/>
    <mergeCell ref="AX102:AY102"/>
    <mergeCell ref="BR102:CE102"/>
    <mergeCell ref="B103:C103"/>
    <mergeCell ref="D103:H103"/>
    <mergeCell ref="I103:P103"/>
    <mergeCell ref="Q103:Z103"/>
    <mergeCell ref="AA103:AD103"/>
    <mergeCell ref="AE103:AH103"/>
    <mergeCell ref="AI103:AN103"/>
    <mergeCell ref="AO103:AQ103"/>
    <mergeCell ref="AR103:AT103"/>
    <mergeCell ref="AU103:AW103"/>
    <mergeCell ref="AX103:AY103"/>
    <mergeCell ref="BR103:CE103"/>
    <mergeCell ref="B102:C102"/>
    <mergeCell ref="D102:H102"/>
    <mergeCell ref="I102:P102"/>
    <mergeCell ref="Q102:Z102"/>
    <mergeCell ref="AA102:AD102"/>
    <mergeCell ref="AE102:AH102"/>
    <mergeCell ref="AI102:AN102"/>
    <mergeCell ref="AO102:AQ102"/>
    <mergeCell ref="AR102:AT102"/>
    <mergeCell ref="AU100:AW100"/>
    <mergeCell ref="AX100:AY100"/>
    <mergeCell ref="BR100:CE100"/>
    <mergeCell ref="B101:C101"/>
    <mergeCell ref="D101:H101"/>
    <mergeCell ref="I101:P101"/>
    <mergeCell ref="Q101:Z101"/>
    <mergeCell ref="AA101:AD101"/>
    <mergeCell ref="AE101:AH101"/>
    <mergeCell ref="AI101:AN101"/>
    <mergeCell ref="AO101:AQ101"/>
    <mergeCell ref="AR101:AT101"/>
    <mergeCell ref="AU101:AW101"/>
    <mergeCell ref="AX101:AY101"/>
    <mergeCell ref="BR101:CE101"/>
    <mergeCell ref="B100:C100"/>
    <mergeCell ref="D100:H100"/>
    <mergeCell ref="I100:P100"/>
    <mergeCell ref="Q100:Z100"/>
    <mergeCell ref="AA100:AD100"/>
    <mergeCell ref="AE100:AH100"/>
    <mergeCell ref="AI100:AN100"/>
    <mergeCell ref="AO100:AQ100"/>
    <mergeCell ref="AR100:AT100"/>
    <mergeCell ref="AU98:AW98"/>
    <mergeCell ref="AX98:AY98"/>
    <mergeCell ref="BR98:CE98"/>
    <mergeCell ref="B99:C99"/>
    <mergeCell ref="D99:H99"/>
    <mergeCell ref="I99:P99"/>
    <mergeCell ref="Q99:Z99"/>
    <mergeCell ref="AA99:AD99"/>
    <mergeCell ref="AE99:AH99"/>
    <mergeCell ref="AI99:AN99"/>
    <mergeCell ref="AO99:AQ99"/>
    <mergeCell ref="AR99:AT99"/>
    <mergeCell ref="AU99:AW99"/>
    <mergeCell ref="AX99:AY99"/>
    <mergeCell ref="BR99:CE99"/>
    <mergeCell ref="B98:C98"/>
    <mergeCell ref="D98:H98"/>
    <mergeCell ref="I98:P98"/>
    <mergeCell ref="Q98:Z98"/>
    <mergeCell ref="AA98:AD98"/>
    <mergeCell ref="AE98:AH98"/>
    <mergeCell ref="AI98:AN98"/>
    <mergeCell ref="AO98:AQ98"/>
    <mergeCell ref="AR98:AT98"/>
    <mergeCell ref="AU96:AW96"/>
    <mergeCell ref="AX96:AY96"/>
    <mergeCell ref="BR96:CE96"/>
    <mergeCell ref="B97:C97"/>
    <mergeCell ref="D97:H97"/>
    <mergeCell ref="I97:P97"/>
    <mergeCell ref="Q97:Z97"/>
    <mergeCell ref="AA97:AD97"/>
    <mergeCell ref="AE97:AH97"/>
    <mergeCell ref="AI97:AN97"/>
    <mergeCell ref="AO97:AQ97"/>
    <mergeCell ref="AR97:AT97"/>
    <mergeCell ref="AU97:AW97"/>
    <mergeCell ref="AX97:AY97"/>
    <mergeCell ref="BR97:CE97"/>
    <mergeCell ref="B96:C96"/>
    <mergeCell ref="D96:H96"/>
    <mergeCell ref="I96:P96"/>
    <mergeCell ref="Q96:Z96"/>
    <mergeCell ref="AA96:AD96"/>
    <mergeCell ref="AE96:AH96"/>
    <mergeCell ref="AI96:AN96"/>
    <mergeCell ref="AO96:AQ96"/>
    <mergeCell ref="AR96:AT96"/>
    <mergeCell ref="AU94:AW94"/>
    <mergeCell ref="AX94:AY94"/>
    <mergeCell ref="BR94:CE94"/>
    <mergeCell ref="B95:C95"/>
    <mergeCell ref="D95:H95"/>
    <mergeCell ref="I95:P95"/>
    <mergeCell ref="Q95:Z95"/>
    <mergeCell ref="AA95:AD95"/>
    <mergeCell ref="AE95:AH95"/>
    <mergeCell ref="AI95:AN95"/>
    <mergeCell ref="AO95:AQ95"/>
    <mergeCell ref="AR95:AT95"/>
    <mergeCell ref="AU95:AW95"/>
    <mergeCell ref="AX95:AY95"/>
    <mergeCell ref="BR95:CE95"/>
    <mergeCell ref="B94:C94"/>
    <mergeCell ref="D94:H94"/>
    <mergeCell ref="I94:P94"/>
    <mergeCell ref="Q94:Z94"/>
    <mergeCell ref="AA94:AD94"/>
    <mergeCell ref="AE94:AH94"/>
    <mergeCell ref="AI94:AN94"/>
    <mergeCell ref="AO94:AQ94"/>
    <mergeCell ref="AR94:AT94"/>
    <mergeCell ref="AU92:AW92"/>
    <mergeCell ref="AX92:AY92"/>
    <mergeCell ref="BR92:CE92"/>
    <mergeCell ref="B93:C93"/>
    <mergeCell ref="D93:H93"/>
    <mergeCell ref="I93:P93"/>
    <mergeCell ref="Q93:Z93"/>
    <mergeCell ref="AA93:AD93"/>
    <mergeCell ref="AE93:AH93"/>
    <mergeCell ref="AI93:AN93"/>
    <mergeCell ref="AO93:AQ93"/>
    <mergeCell ref="AR93:AT93"/>
    <mergeCell ref="AU93:AW93"/>
    <mergeCell ref="AX93:AY93"/>
    <mergeCell ref="BR93:CE93"/>
    <mergeCell ref="B92:C92"/>
    <mergeCell ref="D92:H92"/>
    <mergeCell ref="I92:P92"/>
    <mergeCell ref="Q92:Z92"/>
    <mergeCell ref="AA92:AD92"/>
    <mergeCell ref="AE92:AH92"/>
    <mergeCell ref="AI92:AN92"/>
    <mergeCell ref="AO92:AQ92"/>
    <mergeCell ref="AR92:AT92"/>
    <mergeCell ref="AU90:AW90"/>
    <mergeCell ref="AX90:AY90"/>
    <mergeCell ref="BR90:CE90"/>
    <mergeCell ref="B91:C91"/>
    <mergeCell ref="D91:H91"/>
    <mergeCell ref="I91:P91"/>
    <mergeCell ref="Q91:Z91"/>
    <mergeCell ref="AA91:AD91"/>
    <mergeCell ref="AE91:AH91"/>
    <mergeCell ref="AI91:AN91"/>
    <mergeCell ref="AO91:AQ91"/>
    <mergeCell ref="AR91:AT91"/>
    <mergeCell ref="AU91:AW91"/>
    <mergeCell ref="AX91:AY91"/>
    <mergeCell ref="BR91:CE91"/>
    <mergeCell ref="B90:C90"/>
    <mergeCell ref="D90:H90"/>
    <mergeCell ref="I90:P90"/>
    <mergeCell ref="Q90:Z90"/>
    <mergeCell ref="AA90:AD90"/>
    <mergeCell ref="AE90:AH90"/>
    <mergeCell ref="AI90:AN90"/>
    <mergeCell ref="AO90:AQ90"/>
    <mergeCell ref="AR90:AT90"/>
    <mergeCell ref="AU88:AW88"/>
    <mergeCell ref="AX88:AY88"/>
    <mergeCell ref="BR88:CE88"/>
    <mergeCell ref="B89:C89"/>
    <mergeCell ref="D89:H89"/>
    <mergeCell ref="I89:P89"/>
    <mergeCell ref="Q89:Z89"/>
    <mergeCell ref="AA89:AD89"/>
    <mergeCell ref="AE89:AH89"/>
    <mergeCell ref="AI89:AN89"/>
    <mergeCell ref="AO89:AQ89"/>
    <mergeCell ref="AR89:AT89"/>
    <mergeCell ref="AU89:AW89"/>
    <mergeCell ref="AX89:AY89"/>
    <mergeCell ref="BR89:CE89"/>
    <mergeCell ref="B88:C88"/>
    <mergeCell ref="D88:H88"/>
    <mergeCell ref="I88:P88"/>
    <mergeCell ref="Q88:Z88"/>
    <mergeCell ref="AA88:AD88"/>
    <mergeCell ref="AE88:AH88"/>
    <mergeCell ref="AI88:AN88"/>
    <mergeCell ref="AO88:AQ88"/>
    <mergeCell ref="AR88:AT88"/>
    <mergeCell ref="AU86:AW86"/>
    <mergeCell ref="AX86:AY86"/>
    <mergeCell ref="BR86:CE86"/>
    <mergeCell ref="B87:C87"/>
    <mergeCell ref="D87:H87"/>
    <mergeCell ref="I87:P87"/>
    <mergeCell ref="Q87:Z87"/>
    <mergeCell ref="AA87:AD87"/>
    <mergeCell ref="AE87:AH87"/>
    <mergeCell ref="AI87:AN87"/>
    <mergeCell ref="AO87:AQ87"/>
    <mergeCell ref="AR87:AT87"/>
    <mergeCell ref="AU87:AW87"/>
    <mergeCell ref="AX87:AY87"/>
    <mergeCell ref="BR87:CE87"/>
    <mergeCell ref="B86:C86"/>
    <mergeCell ref="D86:H86"/>
    <mergeCell ref="I86:P86"/>
    <mergeCell ref="Q86:Z86"/>
    <mergeCell ref="AA86:AD86"/>
    <mergeCell ref="AE86:AH86"/>
    <mergeCell ref="AI86:AN86"/>
    <mergeCell ref="AO86:AQ86"/>
    <mergeCell ref="AR86:AT86"/>
    <mergeCell ref="AU84:AW84"/>
    <mergeCell ref="AX84:AY84"/>
    <mergeCell ref="BR84:CE84"/>
    <mergeCell ref="B85:C85"/>
    <mergeCell ref="D85:H85"/>
    <mergeCell ref="I85:P85"/>
    <mergeCell ref="Q85:Z85"/>
    <mergeCell ref="AA85:AD85"/>
    <mergeCell ref="AE85:AH85"/>
    <mergeCell ref="AI85:AN85"/>
    <mergeCell ref="AO85:AQ85"/>
    <mergeCell ref="AR85:AT85"/>
    <mergeCell ref="AU85:AW85"/>
    <mergeCell ref="AX85:AY85"/>
    <mergeCell ref="BR85:CE85"/>
    <mergeCell ref="B84:C84"/>
    <mergeCell ref="D84:H84"/>
    <mergeCell ref="I84:P84"/>
    <mergeCell ref="Q84:Z84"/>
    <mergeCell ref="AA84:AD84"/>
    <mergeCell ref="AE84:AH84"/>
    <mergeCell ref="AI84:AN84"/>
    <mergeCell ref="AO84:AQ84"/>
    <mergeCell ref="AR84:AT84"/>
    <mergeCell ref="AU82:AW82"/>
    <mergeCell ref="AX82:AY82"/>
    <mergeCell ref="BR82:CE82"/>
    <mergeCell ref="B83:C83"/>
    <mergeCell ref="D83:H83"/>
    <mergeCell ref="I83:P83"/>
    <mergeCell ref="Q83:Z83"/>
    <mergeCell ref="AA83:AD83"/>
    <mergeCell ref="AE83:AH83"/>
    <mergeCell ref="AI83:AN83"/>
    <mergeCell ref="AO83:AQ83"/>
    <mergeCell ref="AR83:AT83"/>
    <mergeCell ref="AU83:AW83"/>
    <mergeCell ref="AX83:AY83"/>
    <mergeCell ref="BR83:CE83"/>
    <mergeCell ref="B82:C82"/>
    <mergeCell ref="D82:H82"/>
    <mergeCell ref="I82:P82"/>
    <mergeCell ref="Q82:Z82"/>
    <mergeCell ref="AA82:AD82"/>
    <mergeCell ref="AE82:AH82"/>
    <mergeCell ref="AI82:AN82"/>
    <mergeCell ref="AO82:AQ82"/>
    <mergeCell ref="AR82:AT82"/>
    <mergeCell ref="AU80:AW80"/>
    <mergeCell ref="AX80:AY80"/>
    <mergeCell ref="BR80:CE80"/>
    <mergeCell ref="B81:C81"/>
    <mergeCell ref="D81:H81"/>
    <mergeCell ref="I81:P81"/>
    <mergeCell ref="Q81:Z81"/>
    <mergeCell ref="AA81:AD81"/>
    <mergeCell ref="AE81:AH81"/>
    <mergeCell ref="AI81:AN81"/>
    <mergeCell ref="AO81:AQ81"/>
    <mergeCell ref="AR81:AT81"/>
    <mergeCell ref="AU81:AW81"/>
    <mergeCell ref="AX81:AY81"/>
    <mergeCell ref="BR81:CE81"/>
    <mergeCell ref="B80:C80"/>
    <mergeCell ref="D80:H80"/>
    <mergeCell ref="I80:P80"/>
    <mergeCell ref="Q80:Z80"/>
    <mergeCell ref="AA80:AD80"/>
    <mergeCell ref="AE80:AH80"/>
    <mergeCell ref="AI80:AN80"/>
    <mergeCell ref="AO80:AQ80"/>
    <mergeCell ref="AR80:AT80"/>
    <mergeCell ref="AU78:AW78"/>
    <mergeCell ref="AX78:AY78"/>
    <mergeCell ref="BR78:CE78"/>
    <mergeCell ref="B79:C79"/>
    <mergeCell ref="D79:H79"/>
    <mergeCell ref="I79:P79"/>
    <mergeCell ref="Q79:Z79"/>
    <mergeCell ref="AA79:AD79"/>
    <mergeCell ref="AE79:AH79"/>
    <mergeCell ref="AI79:AN79"/>
    <mergeCell ref="AO79:AQ79"/>
    <mergeCell ref="AR79:AT79"/>
    <mergeCell ref="AU79:AW79"/>
    <mergeCell ref="AX79:AY79"/>
    <mergeCell ref="BR79:CE79"/>
    <mergeCell ref="B78:C78"/>
    <mergeCell ref="D78:H78"/>
    <mergeCell ref="I78:P78"/>
    <mergeCell ref="Q78:Z78"/>
    <mergeCell ref="AA78:AD78"/>
    <mergeCell ref="AE78:AH78"/>
    <mergeCell ref="AI78:AN78"/>
    <mergeCell ref="AO78:AQ78"/>
    <mergeCell ref="AR78:AT78"/>
    <mergeCell ref="AU76:AW76"/>
    <mergeCell ref="AX76:AY76"/>
    <mergeCell ref="BR76:CE76"/>
    <mergeCell ref="B77:C77"/>
    <mergeCell ref="D77:H77"/>
    <mergeCell ref="I77:P77"/>
    <mergeCell ref="Q77:Z77"/>
    <mergeCell ref="AA77:AD77"/>
    <mergeCell ref="AE77:AH77"/>
    <mergeCell ref="AI77:AN77"/>
    <mergeCell ref="AO77:AQ77"/>
    <mergeCell ref="AR77:AT77"/>
    <mergeCell ref="AU77:AW77"/>
    <mergeCell ref="AX77:AY77"/>
    <mergeCell ref="BR77:CE77"/>
    <mergeCell ref="B76:C76"/>
    <mergeCell ref="D76:H76"/>
    <mergeCell ref="I76:P76"/>
    <mergeCell ref="Q76:Z76"/>
    <mergeCell ref="AA76:AD76"/>
    <mergeCell ref="AE76:AH76"/>
    <mergeCell ref="AI76:AN76"/>
    <mergeCell ref="AO76:AQ76"/>
    <mergeCell ref="AR76:AT76"/>
    <mergeCell ref="AU74:AW74"/>
    <mergeCell ref="AX74:AY74"/>
    <mergeCell ref="BR74:CE74"/>
    <mergeCell ref="B75:C75"/>
    <mergeCell ref="D75:H75"/>
    <mergeCell ref="I75:P75"/>
    <mergeCell ref="Q75:Z75"/>
    <mergeCell ref="AA75:AD75"/>
    <mergeCell ref="AE75:AH75"/>
    <mergeCell ref="AI75:AN75"/>
    <mergeCell ref="AO75:AQ75"/>
    <mergeCell ref="AR75:AT75"/>
    <mergeCell ref="AU75:AW75"/>
    <mergeCell ref="AX75:AY75"/>
    <mergeCell ref="BR75:CE75"/>
    <mergeCell ref="B74:C74"/>
    <mergeCell ref="D74:H74"/>
    <mergeCell ref="I74:P74"/>
    <mergeCell ref="Q74:Z74"/>
    <mergeCell ref="AA74:AD74"/>
    <mergeCell ref="AE74:AH74"/>
    <mergeCell ref="AI74:AN74"/>
    <mergeCell ref="AO74:AQ74"/>
    <mergeCell ref="AR74:AT74"/>
    <mergeCell ref="AU72:AW72"/>
    <mergeCell ref="AX72:AY72"/>
    <mergeCell ref="BR72:CE72"/>
    <mergeCell ref="B73:C73"/>
    <mergeCell ref="D73:H73"/>
    <mergeCell ref="I73:P73"/>
    <mergeCell ref="Q73:Z73"/>
    <mergeCell ref="AA73:AD73"/>
    <mergeCell ref="AE73:AH73"/>
    <mergeCell ref="AI73:AN73"/>
    <mergeCell ref="AO73:AQ73"/>
    <mergeCell ref="AR73:AT73"/>
    <mergeCell ref="AU73:AW73"/>
    <mergeCell ref="AX73:AY73"/>
    <mergeCell ref="BR73:CE73"/>
    <mergeCell ref="B72:C72"/>
    <mergeCell ref="D72:H72"/>
    <mergeCell ref="I72:P72"/>
    <mergeCell ref="Q72:Z72"/>
    <mergeCell ref="AA72:AD72"/>
    <mergeCell ref="AE72:AH72"/>
    <mergeCell ref="AI72:AN72"/>
    <mergeCell ref="AO72:AQ72"/>
    <mergeCell ref="AR72:AT72"/>
    <mergeCell ref="AU70:AW70"/>
    <mergeCell ref="AX70:AY70"/>
    <mergeCell ref="BR70:CE70"/>
    <mergeCell ref="B71:C71"/>
    <mergeCell ref="D71:H71"/>
    <mergeCell ref="I71:P71"/>
    <mergeCell ref="Q71:Z71"/>
    <mergeCell ref="AA71:AD71"/>
    <mergeCell ref="AE71:AH71"/>
    <mergeCell ref="AI71:AN71"/>
    <mergeCell ref="AO71:AQ71"/>
    <mergeCell ref="AR71:AT71"/>
    <mergeCell ref="AU71:AW71"/>
    <mergeCell ref="AX71:AY71"/>
    <mergeCell ref="BR71:CE71"/>
    <mergeCell ref="B70:C70"/>
    <mergeCell ref="D70:H70"/>
    <mergeCell ref="I70:P70"/>
    <mergeCell ref="Q70:Z70"/>
    <mergeCell ref="AA70:AD70"/>
    <mergeCell ref="AE70:AH70"/>
    <mergeCell ref="AI70:AN70"/>
    <mergeCell ref="AO70:AQ70"/>
    <mergeCell ref="AR70:AT70"/>
    <mergeCell ref="AU68:AW68"/>
    <mergeCell ref="AX68:AY68"/>
    <mergeCell ref="BR68:CE68"/>
    <mergeCell ref="B69:C69"/>
    <mergeCell ref="D69:H69"/>
    <mergeCell ref="I69:P69"/>
    <mergeCell ref="Q69:Z69"/>
    <mergeCell ref="AA69:AD69"/>
    <mergeCell ref="AE69:AH69"/>
    <mergeCell ref="AI69:AN69"/>
    <mergeCell ref="AO69:AQ69"/>
    <mergeCell ref="AR69:AT69"/>
    <mergeCell ref="AU69:AW69"/>
    <mergeCell ref="AX69:AY69"/>
    <mergeCell ref="BR69:CE69"/>
    <mergeCell ref="B68:C68"/>
    <mergeCell ref="D68:H68"/>
    <mergeCell ref="I68:P68"/>
    <mergeCell ref="Q68:Z68"/>
    <mergeCell ref="AA68:AD68"/>
    <mergeCell ref="AE68:AH68"/>
    <mergeCell ref="AI68:AN68"/>
    <mergeCell ref="AO68:AQ68"/>
    <mergeCell ref="AR68:AT68"/>
    <mergeCell ref="AU66:AW66"/>
    <mergeCell ref="AX66:AY66"/>
    <mergeCell ref="BR66:CE66"/>
    <mergeCell ref="B67:C67"/>
    <mergeCell ref="D67:H67"/>
    <mergeCell ref="I67:P67"/>
    <mergeCell ref="Q67:Z67"/>
    <mergeCell ref="AA67:AD67"/>
    <mergeCell ref="AE67:AH67"/>
    <mergeCell ref="AI67:AN67"/>
    <mergeCell ref="AO67:AQ67"/>
    <mergeCell ref="AR67:AT67"/>
    <mergeCell ref="AU67:AW67"/>
    <mergeCell ref="AX67:AY67"/>
    <mergeCell ref="BR67:CE67"/>
    <mergeCell ref="B66:C66"/>
    <mergeCell ref="D66:H66"/>
    <mergeCell ref="I66:P66"/>
    <mergeCell ref="Q66:Z66"/>
    <mergeCell ref="AA66:AD66"/>
    <mergeCell ref="AE66:AH66"/>
    <mergeCell ref="AI66:AN66"/>
    <mergeCell ref="AO66:AQ66"/>
    <mergeCell ref="AR66:AT66"/>
    <mergeCell ref="AU64:AW64"/>
    <mergeCell ref="AX64:AY64"/>
    <mergeCell ref="BR64:CE64"/>
    <mergeCell ref="B65:C65"/>
    <mergeCell ref="D65:H65"/>
    <mergeCell ref="I65:P65"/>
    <mergeCell ref="Q65:Z65"/>
    <mergeCell ref="AA65:AD65"/>
    <mergeCell ref="AE65:AH65"/>
    <mergeCell ref="AI65:AN65"/>
    <mergeCell ref="AO65:AQ65"/>
    <mergeCell ref="AR65:AT65"/>
    <mergeCell ref="AU65:AW65"/>
    <mergeCell ref="AX65:AY65"/>
    <mergeCell ref="BR65:CE65"/>
    <mergeCell ref="B64:C64"/>
    <mergeCell ref="D64:H64"/>
    <mergeCell ref="I64:P64"/>
    <mergeCell ref="Q64:Z64"/>
    <mergeCell ref="AA64:AD64"/>
    <mergeCell ref="AE64:AH64"/>
    <mergeCell ref="AI64:AN64"/>
    <mergeCell ref="AO64:AQ64"/>
    <mergeCell ref="AR64:AT64"/>
    <mergeCell ref="AU62:AW62"/>
    <mergeCell ref="AX62:AY62"/>
    <mergeCell ref="BR62:CE62"/>
    <mergeCell ref="B63:C63"/>
    <mergeCell ref="D63:H63"/>
    <mergeCell ref="I63:P63"/>
    <mergeCell ref="Q63:Z63"/>
    <mergeCell ref="AA63:AD63"/>
    <mergeCell ref="AE63:AH63"/>
    <mergeCell ref="AI63:AN63"/>
    <mergeCell ref="AO63:AQ63"/>
    <mergeCell ref="AR63:AT63"/>
    <mergeCell ref="AU63:AW63"/>
    <mergeCell ref="AX63:AY63"/>
    <mergeCell ref="BR63:CE63"/>
    <mergeCell ref="B62:C62"/>
    <mergeCell ref="D62:H62"/>
    <mergeCell ref="I62:P62"/>
    <mergeCell ref="Q62:Z62"/>
    <mergeCell ref="AA62:AD62"/>
    <mergeCell ref="AE62:AH62"/>
    <mergeCell ref="AI62:AN62"/>
    <mergeCell ref="AO62:AQ62"/>
    <mergeCell ref="AR62:AT62"/>
    <mergeCell ref="AU60:AW60"/>
    <mergeCell ref="AX60:AY60"/>
    <mergeCell ref="BR60:CE60"/>
    <mergeCell ref="B61:C61"/>
    <mergeCell ref="D61:H61"/>
    <mergeCell ref="I61:P61"/>
    <mergeCell ref="Q61:Z61"/>
    <mergeCell ref="AA61:AD61"/>
    <mergeCell ref="AE61:AH61"/>
    <mergeCell ref="AI61:AN61"/>
    <mergeCell ref="AO61:AQ61"/>
    <mergeCell ref="AR61:AT61"/>
    <mergeCell ref="AU61:AW61"/>
    <mergeCell ref="AX61:AY61"/>
    <mergeCell ref="BR61:CE61"/>
    <mergeCell ref="B60:C60"/>
    <mergeCell ref="D60:H60"/>
    <mergeCell ref="I60:P60"/>
    <mergeCell ref="Q60:Z60"/>
    <mergeCell ref="AA60:AD60"/>
    <mergeCell ref="AE60:AH60"/>
    <mergeCell ref="AI60:AN60"/>
    <mergeCell ref="AO60:AQ60"/>
    <mergeCell ref="AR60:AT60"/>
    <mergeCell ref="AU58:AW58"/>
    <mergeCell ref="AX58:AY58"/>
    <mergeCell ref="BR58:CE58"/>
    <mergeCell ref="B59:C59"/>
    <mergeCell ref="D59:H59"/>
    <mergeCell ref="I59:P59"/>
    <mergeCell ref="Q59:Z59"/>
    <mergeCell ref="AA59:AD59"/>
    <mergeCell ref="AE59:AH59"/>
    <mergeCell ref="AI59:AN59"/>
    <mergeCell ref="AO59:AQ59"/>
    <mergeCell ref="AR59:AT59"/>
    <mergeCell ref="AU59:AW59"/>
    <mergeCell ref="AX59:AY59"/>
    <mergeCell ref="BR59:CE59"/>
    <mergeCell ref="B58:C58"/>
    <mergeCell ref="D58:H58"/>
    <mergeCell ref="I58:P58"/>
    <mergeCell ref="Q58:Z58"/>
    <mergeCell ref="AA58:AD58"/>
    <mergeCell ref="AE58:AH58"/>
    <mergeCell ref="AI58:AN58"/>
    <mergeCell ref="AO58:AQ58"/>
    <mergeCell ref="AR58:AT58"/>
    <mergeCell ref="AU56:AW56"/>
    <mergeCell ref="AX56:AY56"/>
    <mergeCell ref="BR56:CE56"/>
    <mergeCell ref="B57:C57"/>
    <mergeCell ref="D57:H57"/>
    <mergeCell ref="I57:P57"/>
    <mergeCell ref="Q57:Z57"/>
    <mergeCell ref="AA57:AD57"/>
    <mergeCell ref="AE57:AH57"/>
    <mergeCell ref="AI57:AN57"/>
    <mergeCell ref="AO57:AQ57"/>
    <mergeCell ref="AR57:AT57"/>
    <mergeCell ref="AU57:AW57"/>
    <mergeCell ref="AX57:AY57"/>
    <mergeCell ref="BR57:CE57"/>
    <mergeCell ref="B56:C56"/>
    <mergeCell ref="D56:H56"/>
    <mergeCell ref="I56:P56"/>
    <mergeCell ref="Q56:Z56"/>
    <mergeCell ref="AA56:AD56"/>
    <mergeCell ref="AE56:AH56"/>
    <mergeCell ref="AI56:AN56"/>
    <mergeCell ref="AO56:AQ56"/>
    <mergeCell ref="AR56:AT56"/>
    <mergeCell ref="AU54:AW54"/>
    <mergeCell ref="AX54:AY54"/>
    <mergeCell ref="BR54:CE54"/>
    <mergeCell ref="B55:C55"/>
    <mergeCell ref="D55:H55"/>
    <mergeCell ref="I55:P55"/>
    <mergeCell ref="Q55:Z55"/>
    <mergeCell ref="AA55:AD55"/>
    <mergeCell ref="AE55:AH55"/>
    <mergeCell ref="AI55:AN55"/>
    <mergeCell ref="AO55:AQ55"/>
    <mergeCell ref="AR55:AT55"/>
    <mergeCell ref="AU55:AW55"/>
    <mergeCell ref="AX55:AY55"/>
    <mergeCell ref="BR55:CE55"/>
    <mergeCell ref="B54:C54"/>
    <mergeCell ref="D54:H54"/>
    <mergeCell ref="I54:P54"/>
    <mergeCell ref="Q54:Z54"/>
    <mergeCell ref="AA54:AD54"/>
    <mergeCell ref="AE54:AH54"/>
    <mergeCell ref="AI54:AN54"/>
    <mergeCell ref="AO54:AQ54"/>
    <mergeCell ref="AR54:AT54"/>
    <mergeCell ref="AU52:AW52"/>
    <mergeCell ref="AX52:AY52"/>
    <mergeCell ref="BR52:CE52"/>
    <mergeCell ref="B53:C53"/>
    <mergeCell ref="D53:H53"/>
    <mergeCell ref="I53:P53"/>
    <mergeCell ref="Q53:Z53"/>
    <mergeCell ref="AA53:AD53"/>
    <mergeCell ref="AE53:AH53"/>
    <mergeCell ref="AI53:AN53"/>
    <mergeCell ref="AO53:AQ53"/>
    <mergeCell ref="AR53:AT53"/>
    <mergeCell ref="AU53:AW53"/>
    <mergeCell ref="AX53:AY53"/>
    <mergeCell ref="BR53:CE53"/>
    <mergeCell ref="B52:C52"/>
    <mergeCell ref="D52:H52"/>
    <mergeCell ref="I52:P52"/>
    <mergeCell ref="Q52:Z52"/>
    <mergeCell ref="AA52:AD52"/>
    <mergeCell ref="AE52:AH52"/>
    <mergeCell ref="AI52:AN52"/>
    <mergeCell ref="AO52:AQ52"/>
    <mergeCell ref="AR52:AT52"/>
    <mergeCell ref="AU50:AW50"/>
    <mergeCell ref="AX50:AY50"/>
    <mergeCell ref="BR50:CE50"/>
    <mergeCell ref="B51:C51"/>
    <mergeCell ref="D51:H51"/>
    <mergeCell ref="I51:P51"/>
    <mergeCell ref="Q51:Z51"/>
    <mergeCell ref="AA51:AD51"/>
    <mergeCell ref="AE51:AH51"/>
    <mergeCell ref="AI51:AN51"/>
    <mergeCell ref="AO51:AQ51"/>
    <mergeCell ref="AR51:AT51"/>
    <mergeCell ref="AU51:AW51"/>
    <mergeCell ref="AX51:AY51"/>
    <mergeCell ref="BR51:CE51"/>
    <mergeCell ref="B50:C50"/>
    <mergeCell ref="D50:H50"/>
    <mergeCell ref="I50:P50"/>
    <mergeCell ref="Q50:Z50"/>
    <mergeCell ref="AA50:AD50"/>
    <mergeCell ref="AE50:AH50"/>
    <mergeCell ref="AI50:AN50"/>
    <mergeCell ref="AO50:AQ50"/>
    <mergeCell ref="AR50:AT50"/>
    <mergeCell ref="AU48:AW48"/>
    <mergeCell ref="AX48:AY48"/>
    <mergeCell ref="BR48:CE48"/>
    <mergeCell ref="B49:C49"/>
    <mergeCell ref="D49:H49"/>
    <mergeCell ref="I49:P49"/>
    <mergeCell ref="Q49:Z49"/>
    <mergeCell ref="AA49:AD49"/>
    <mergeCell ref="AE49:AH49"/>
    <mergeCell ref="AI49:AN49"/>
    <mergeCell ref="AO49:AQ49"/>
    <mergeCell ref="AR49:AT49"/>
    <mergeCell ref="AU49:AW49"/>
    <mergeCell ref="AX49:AY49"/>
    <mergeCell ref="BR49:CE49"/>
    <mergeCell ref="B48:C48"/>
    <mergeCell ref="D48:H48"/>
    <mergeCell ref="I48:P48"/>
    <mergeCell ref="Q48:Z48"/>
    <mergeCell ref="AA48:AD48"/>
    <mergeCell ref="AE48:AH48"/>
    <mergeCell ref="AI48:AN48"/>
    <mergeCell ref="AO48:AQ48"/>
    <mergeCell ref="AR48:AT48"/>
    <mergeCell ref="AU46:AW46"/>
    <mergeCell ref="AX46:AY46"/>
    <mergeCell ref="BR46:CE46"/>
    <mergeCell ref="B47:C47"/>
    <mergeCell ref="D47:H47"/>
    <mergeCell ref="I47:P47"/>
    <mergeCell ref="Q47:Z47"/>
    <mergeCell ref="AA47:AD47"/>
    <mergeCell ref="AE47:AH47"/>
    <mergeCell ref="AI47:AN47"/>
    <mergeCell ref="AO47:AQ47"/>
    <mergeCell ref="AR47:AT47"/>
    <mergeCell ref="AU47:AW47"/>
    <mergeCell ref="AX47:AY47"/>
    <mergeCell ref="BR47:CE47"/>
    <mergeCell ref="B46:C46"/>
    <mergeCell ref="D46:H46"/>
    <mergeCell ref="I46:P46"/>
    <mergeCell ref="Q46:Z46"/>
    <mergeCell ref="AA46:AD46"/>
    <mergeCell ref="AE46:AH46"/>
    <mergeCell ref="AI46:AN46"/>
    <mergeCell ref="AO46:AQ46"/>
    <mergeCell ref="AR46:AT46"/>
    <mergeCell ref="AU44:AW44"/>
    <mergeCell ref="AX44:AY44"/>
    <mergeCell ref="BR44:CE44"/>
    <mergeCell ref="B45:C45"/>
    <mergeCell ref="D45:H45"/>
    <mergeCell ref="I45:P45"/>
    <mergeCell ref="Q45:Z45"/>
    <mergeCell ref="AA45:AD45"/>
    <mergeCell ref="AE45:AH45"/>
    <mergeCell ref="AI45:AN45"/>
    <mergeCell ref="AO45:AQ45"/>
    <mergeCell ref="AR45:AT45"/>
    <mergeCell ref="AU45:AW45"/>
    <mergeCell ref="AX45:AY45"/>
    <mergeCell ref="BR45:CE45"/>
    <mergeCell ref="B44:C44"/>
    <mergeCell ref="D44:H44"/>
    <mergeCell ref="I44:P44"/>
    <mergeCell ref="Q44:Z44"/>
    <mergeCell ref="AA44:AD44"/>
    <mergeCell ref="AE44:AH44"/>
    <mergeCell ref="AI44:AN44"/>
    <mergeCell ref="AO44:AQ44"/>
    <mergeCell ref="AR44:AT44"/>
    <mergeCell ref="AU42:AW42"/>
    <mergeCell ref="AX42:AY42"/>
    <mergeCell ref="BR42:CE42"/>
    <mergeCell ref="B43:C43"/>
    <mergeCell ref="D43:H43"/>
    <mergeCell ref="I43:P43"/>
    <mergeCell ref="Q43:Z43"/>
    <mergeCell ref="AA43:AD43"/>
    <mergeCell ref="AE43:AH43"/>
    <mergeCell ref="AI43:AN43"/>
    <mergeCell ref="AO43:AQ43"/>
    <mergeCell ref="AR43:AT43"/>
    <mergeCell ref="AU43:AW43"/>
    <mergeCell ref="AX43:AY43"/>
    <mergeCell ref="BR43:CE43"/>
    <mergeCell ref="B42:C42"/>
    <mergeCell ref="D42:H42"/>
    <mergeCell ref="I42:P42"/>
    <mergeCell ref="Q42:Z42"/>
    <mergeCell ref="AA42:AD42"/>
    <mergeCell ref="AE42:AH42"/>
    <mergeCell ref="AI42:AN42"/>
    <mergeCell ref="AO42:AQ42"/>
    <mergeCell ref="AR42:AT42"/>
    <mergeCell ref="AU40:AW40"/>
    <mergeCell ref="AX40:AY40"/>
    <mergeCell ref="BR40:CE40"/>
    <mergeCell ref="B41:C41"/>
    <mergeCell ref="D41:H41"/>
    <mergeCell ref="I41:P41"/>
    <mergeCell ref="Q41:Z41"/>
    <mergeCell ref="AA41:AD41"/>
    <mergeCell ref="AE41:AH41"/>
    <mergeCell ref="AI41:AN41"/>
    <mergeCell ref="AO41:AQ41"/>
    <mergeCell ref="AR41:AT41"/>
    <mergeCell ref="AU41:AW41"/>
    <mergeCell ref="AX41:AY41"/>
    <mergeCell ref="BR41:CE41"/>
    <mergeCell ref="B40:C40"/>
    <mergeCell ref="D40:H40"/>
    <mergeCell ref="I40:P40"/>
    <mergeCell ref="Q40:Z40"/>
    <mergeCell ref="AA40:AD40"/>
    <mergeCell ref="AE40:AH40"/>
    <mergeCell ref="AI40:AN40"/>
    <mergeCell ref="AO40:AQ40"/>
    <mergeCell ref="AR40:AT40"/>
    <mergeCell ref="AU38:AW38"/>
    <mergeCell ref="AX38:AY38"/>
    <mergeCell ref="BR38:CE38"/>
    <mergeCell ref="B39:C39"/>
    <mergeCell ref="D39:H39"/>
    <mergeCell ref="I39:P39"/>
    <mergeCell ref="Q39:Z39"/>
    <mergeCell ref="AA39:AD39"/>
    <mergeCell ref="AE39:AH39"/>
    <mergeCell ref="AI39:AN39"/>
    <mergeCell ref="AO39:AQ39"/>
    <mergeCell ref="AR39:AT39"/>
    <mergeCell ref="AU39:AW39"/>
    <mergeCell ref="AX39:AY39"/>
    <mergeCell ref="BR39:CE39"/>
    <mergeCell ref="B38:C38"/>
    <mergeCell ref="D38:H38"/>
    <mergeCell ref="I38:P38"/>
    <mergeCell ref="Q38:Z38"/>
    <mergeCell ref="AA38:AD38"/>
    <mergeCell ref="AE38:AH38"/>
    <mergeCell ref="AI38:AN38"/>
    <mergeCell ref="AO38:AQ38"/>
    <mergeCell ref="AR38:AT38"/>
    <mergeCell ref="AU36:AW36"/>
    <mergeCell ref="AX36:AY36"/>
    <mergeCell ref="BR36:CE36"/>
    <mergeCell ref="B37:C37"/>
    <mergeCell ref="D37:H37"/>
    <mergeCell ref="I37:P37"/>
    <mergeCell ref="Q37:Z37"/>
    <mergeCell ref="AA37:AD37"/>
    <mergeCell ref="AE37:AH37"/>
    <mergeCell ref="AI37:AN37"/>
    <mergeCell ref="AO37:AQ37"/>
    <mergeCell ref="AR37:AT37"/>
    <mergeCell ref="AU37:AW37"/>
    <mergeCell ref="AX37:AY37"/>
    <mergeCell ref="BR37:CE37"/>
    <mergeCell ref="B36:C36"/>
    <mergeCell ref="D36:H36"/>
    <mergeCell ref="I36:P36"/>
    <mergeCell ref="Q36:Z36"/>
    <mergeCell ref="AA36:AD36"/>
    <mergeCell ref="AE36:AH36"/>
    <mergeCell ref="AI36:AN36"/>
    <mergeCell ref="AO36:AQ36"/>
    <mergeCell ref="AR36:AT36"/>
    <mergeCell ref="AU34:AW34"/>
    <mergeCell ref="AX34:AY34"/>
    <mergeCell ref="BR34:CE34"/>
    <mergeCell ref="B35:C35"/>
    <mergeCell ref="D35:H35"/>
    <mergeCell ref="I35:P35"/>
    <mergeCell ref="Q35:Z35"/>
    <mergeCell ref="AA35:AD35"/>
    <mergeCell ref="AE35:AH35"/>
    <mergeCell ref="AI35:AN35"/>
    <mergeCell ref="AO35:AQ35"/>
    <mergeCell ref="AR35:AT35"/>
    <mergeCell ref="AU35:AW35"/>
    <mergeCell ref="AX35:AY35"/>
    <mergeCell ref="BR35:CE35"/>
    <mergeCell ref="B34:C34"/>
    <mergeCell ref="D34:H34"/>
    <mergeCell ref="I34:P34"/>
    <mergeCell ref="Q34:Z34"/>
    <mergeCell ref="AA34:AD34"/>
    <mergeCell ref="AE34:AH34"/>
    <mergeCell ref="AI34:AN34"/>
    <mergeCell ref="AO34:AQ34"/>
    <mergeCell ref="AR34:AT34"/>
    <mergeCell ref="AU32:AW32"/>
    <mergeCell ref="AX32:AY32"/>
    <mergeCell ref="BR32:CE32"/>
    <mergeCell ref="B33:C33"/>
    <mergeCell ref="D33:H33"/>
    <mergeCell ref="I33:P33"/>
    <mergeCell ref="Q33:Z33"/>
    <mergeCell ref="AA33:AD33"/>
    <mergeCell ref="AE33:AH33"/>
    <mergeCell ref="AI33:AN33"/>
    <mergeCell ref="AO33:AQ33"/>
    <mergeCell ref="AR33:AT33"/>
    <mergeCell ref="AU33:AW33"/>
    <mergeCell ref="AX33:AY33"/>
    <mergeCell ref="BR33:CE33"/>
    <mergeCell ref="B32:C32"/>
    <mergeCell ref="D32:H32"/>
    <mergeCell ref="I32:P32"/>
    <mergeCell ref="Q32:Z32"/>
    <mergeCell ref="AA32:AD32"/>
    <mergeCell ref="AE32:AH32"/>
    <mergeCell ref="AI32:AN32"/>
    <mergeCell ref="AO32:AQ32"/>
    <mergeCell ref="AR32:AT32"/>
    <mergeCell ref="AU30:AW30"/>
    <mergeCell ref="AX30:AY30"/>
    <mergeCell ref="BR30:CE30"/>
    <mergeCell ref="B31:C31"/>
    <mergeCell ref="D31:H31"/>
    <mergeCell ref="I31:P31"/>
    <mergeCell ref="Q31:Z31"/>
    <mergeCell ref="AA31:AD31"/>
    <mergeCell ref="AE31:AH31"/>
    <mergeCell ref="AI31:AN31"/>
    <mergeCell ref="AO31:AQ31"/>
    <mergeCell ref="AR31:AT31"/>
    <mergeCell ref="AU31:AW31"/>
    <mergeCell ref="AX31:AY31"/>
    <mergeCell ref="BR31:CE31"/>
    <mergeCell ref="B30:C30"/>
    <mergeCell ref="D30:H30"/>
    <mergeCell ref="I30:P30"/>
    <mergeCell ref="Q30:Z30"/>
    <mergeCell ref="AA30:AD30"/>
    <mergeCell ref="AE30:AH30"/>
    <mergeCell ref="AI30:AN30"/>
    <mergeCell ref="AO30:AQ30"/>
    <mergeCell ref="AR30:AT30"/>
    <mergeCell ref="AU28:AW28"/>
    <mergeCell ref="AX28:AY28"/>
    <mergeCell ref="BR28:CE28"/>
    <mergeCell ref="B29:C29"/>
    <mergeCell ref="D29:H29"/>
    <mergeCell ref="I29:P29"/>
    <mergeCell ref="Q29:Z29"/>
    <mergeCell ref="AA29:AD29"/>
    <mergeCell ref="AE29:AH29"/>
    <mergeCell ref="AI29:AN29"/>
    <mergeCell ref="AO29:AQ29"/>
    <mergeCell ref="AR29:AT29"/>
    <mergeCell ref="AU29:AW29"/>
    <mergeCell ref="AX29:AY29"/>
    <mergeCell ref="BR29:CE29"/>
    <mergeCell ref="B28:C28"/>
    <mergeCell ref="D28:H28"/>
    <mergeCell ref="I28:P28"/>
    <mergeCell ref="Q28:Z28"/>
    <mergeCell ref="AA28:AD28"/>
    <mergeCell ref="AE28:AH28"/>
    <mergeCell ref="AI28:AN28"/>
    <mergeCell ref="AO28:AQ28"/>
    <mergeCell ref="AR28:AT28"/>
    <mergeCell ref="AU26:AW26"/>
    <mergeCell ref="AX26:AY26"/>
    <mergeCell ref="BR26:CE26"/>
    <mergeCell ref="B27:C27"/>
    <mergeCell ref="D27:H27"/>
    <mergeCell ref="I27:P27"/>
    <mergeCell ref="Q27:Z27"/>
    <mergeCell ref="AA27:AD27"/>
    <mergeCell ref="AE27:AH27"/>
    <mergeCell ref="AI27:AN27"/>
    <mergeCell ref="AO27:AQ27"/>
    <mergeCell ref="AR27:AT27"/>
    <mergeCell ref="AU27:AW27"/>
    <mergeCell ref="AX27:AY27"/>
    <mergeCell ref="BR27:CE27"/>
    <mergeCell ref="B26:C26"/>
    <mergeCell ref="D26:H26"/>
    <mergeCell ref="I26:P26"/>
    <mergeCell ref="Q26:Z26"/>
    <mergeCell ref="AA26:AD26"/>
    <mergeCell ref="AE26:AH26"/>
    <mergeCell ref="AI26:AN26"/>
    <mergeCell ref="AO26:AQ26"/>
    <mergeCell ref="AR26:AT26"/>
    <mergeCell ref="AE22:AH22"/>
    <mergeCell ref="AI22:AN22"/>
    <mergeCell ref="AO22:AQ22"/>
    <mergeCell ref="AR22:AT22"/>
    <mergeCell ref="AU24:AW24"/>
    <mergeCell ref="AX24:AY24"/>
    <mergeCell ref="BR24:CE24"/>
    <mergeCell ref="B25:C25"/>
    <mergeCell ref="D25:H25"/>
    <mergeCell ref="I25:P25"/>
    <mergeCell ref="Q25:Z25"/>
    <mergeCell ref="AA25:AD25"/>
    <mergeCell ref="AE25:AH25"/>
    <mergeCell ref="AI25:AN25"/>
    <mergeCell ref="AO25:AQ25"/>
    <mergeCell ref="AR25:AT25"/>
    <mergeCell ref="AU25:AW25"/>
    <mergeCell ref="AX25:AY25"/>
    <mergeCell ref="BR25:CE25"/>
    <mergeCell ref="B24:C24"/>
    <mergeCell ref="D24:H24"/>
    <mergeCell ref="I24:P24"/>
    <mergeCell ref="Q24:Z24"/>
    <mergeCell ref="AA24:AD24"/>
    <mergeCell ref="AE24:AH24"/>
    <mergeCell ref="AI24:AN24"/>
    <mergeCell ref="AO24:AQ24"/>
    <mergeCell ref="AR24:AT24"/>
    <mergeCell ref="AF9:AQ9"/>
    <mergeCell ref="A10:AQ10"/>
    <mergeCell ref="A6:M6"/>
    <mergeCell ref="N6:Y6"/>
    <mergeCell ref="AA6:AE6"/>
    <mergeCell ref="AF6:AQ6"/>
    <mergeCell ref="A7:M8"/>
    <mergeCell ref="N7:Y8"/>
    <mergeCell ref="AA7:AE7"/>
    <mergeCell ref="AF7:AQ7"/>
    <mergeCell ref="AA8:AE8"/>
    <mergeCell ref="AF8:AQ8"/>
    <mergeCell ref="AU22:AW22"/>
    <mergeCell ref="AX22:AY22"/>
    <mergeCell ref="BR22:CE22"/>
    <mergeCell ref="B23:C23"/>
    <mergeCell ref="D23:H23"/>
    <mergeCell ref="I23:P23"/>
    <mergeCell ref="Q23:Z23"/>
    <mergeCell ref="AA23:AD23"/>
    <mergeCell ref="AE23:AH23"/>
    <mergeCell ref="AI23:AN23"/>
    <mergeCell ref="AO23:AQ23"/>
    <mergeCell ref="AR23:AT23"/>
    <mergeCell ref="AU23:AW23"/>
    <mergeCell ref="AX23:AY23"/>
    <mergeCell ref="BR23:CE23"/>
    <mergeCell ref="B22:C22"/>
    <mergeCell ref="D22:H22"/>
    <mergeCell ref="I22:P22"/>
    <mergeCell ref="Q22:Z22"/>
    <mergeCell ref="AA22:AD22"/>
    <mergeCell ref="AO11:AQ11"/>
    <mergeCell ref="AR11:AT11"/>
    <mergeCell ref="AU11:AW11"/>
    <mergeCell ref="AX11:AY11"/>
    <mergeCell ref="B11:C11"/>
    <mergeCell ref="D11:H11"/>
    <mergeCell ref="I11:P11"/>
    <mergeCell ref="Q11:Z11"/>
    <mergeCell ref="AA11:AD11"/>
    <mergeCell ref="AE11:AH11"/>
    <mergeCell ref="AI1:AN1"/>
    <mergeCell ref="AO1:AQ1"/>
    <mergeCell ref="AR1:AT1"/>
    <mergeCell ref="AU1:AW1"/>
    <mergeCell ref="AX1:AY1"/>
    <mergeCell ref="B1:C1"/>
    <mergeCell ref="D1:H1"/>
    <mergeCell ref="I1:P1"/>
    <mergeCell ref="Q1:Z1"/>
    <mergeCell ref="AA1:AD1"/>
    <mergeCell ref="AE1:AH1"/>
    <mergeCell ref="A2:AQ2"/>
    <mergeCell ref="A3:AQ3"/>
    <mergeCell ref="A4:AQ4"/>
    <mergeCell ref="A5:M5"/>
    <mergeCell ref="N5:Y5"/>
    <mergeCell ref="AA5:AE5"/>
    <mergeCell ref="AF5:AQ5"/>
    <mergeCell ref="A9:M9"/>
    <mergeCell ref="N9:U9"/>
    <mergeCell ref="V9:Y9"/>
    <mergeCell ref="AA9:AE9"/>
    <mergeCell ref="B12:C12"/>
    <mergeCell ref="D12:H12"/>
    <mergeCell ref="I12:P12"/>
    <mergeCell ref="Q12:Z12"/>
    <mergeCell ref="AA12:AD12"/>
    <mergeCell ref="AE12:AH12"/>
    <mergeCell ref="AI13:AN13"/>
    <mergeCell ref="AO13:AQ13"/>
    <mergeCell ref="AR13:AT13"/>
    <mergeCell ref="AU13:AW13"/>
    <mergeCell ref="AX13:AY13"/>
    <mergeCell ref="B13:C13"/>
    <mergeCell ref="D13:H13"/>
    <mergeCell ref="I13:P13"/>
    <mergeCell ref="Q13:Z13"/>
    <mergeCell ref="AA13:AD13"/>
    <mergeCell ref="AE13:AH13"/>
    <mergeCell ref="D17:H17"/>
    <mergeCell ref="I17:P17"/>
    <mergeCell ref="Q17:Z17"/>
    <mergeCell ref="AA17:AD17"/>
    <mergeCell ref="AE17:AH17"/>
    <mergeCell ref="AI14:AN14"/>
    <mergeCell ref="AO14:AQ14"/>
    <mergeCell ref="AR14:AT14"/>
    <mergeCell ref="AU14:AW14"/>
    <mergeCell ref="AX14:AY14"/>
    <mergeCell ref="B14:C14"/>
    <mergeCell ref="D14:H14"/>
    <mergeCell ref="I14:P14"/>
    <mergeCell ref="Q14:Z14"/>
    <mergeCell ref="AA14:AD14"/>
    <mergeCell ref="AE14:AH14"/>
    <mergeCell ref="AI15:AN15"/>
    <mergeCell ref="AO15:AQ15"/>
    <mergeCell ref="AR15:AT15"/>
    <mergeCell ref="AU15:AW15"/>
    <mergeCell ref="AX15:AY15"/>
    <mergeCell ref="B15:C15"/>
    <mergeCell ref="D15:H15"/>
    <mergeCell ref="I15:P15"/>
    <mergeCell ref="Q15:Z15"/>
    <mergeCell ref="AA15:AD15"/>
    <mergeCell ref="AE15:AH15"/>
    <mergeCell ref="B21:C21"/>
    <mergeCell ref="D21:H21"/>
    <mergeCell ref="I21:P21"/>
    <mergeCell ref="Q21:Z21"/>
    <mergeCell ref="AA21:AD21"/>
    <mergeCell ref="AE21:AH21"/>
    <mergeCell ref="AI21:AN21"/>
    <mergeCell ref="AO21:AQ21"/>
    <mergeCell ref="AR21:AT21"/>
    <mergeCell ref="AU21:AW21"/>
    <mergeCell ref="AX21:AY21"/>
    <mergeCell ref="AI16:AN16"/>
    <mergeCell ref="AO16:AQ16"/>
    <mergeCell ref="AR16:AT16"/>
    <mergeCell ref="AU16:AW16"/>
    <mergeCell ref="AX16:AY16"/>
    <mergeCell ref="B16:C16"/>
    <mergeCell ref="D16:H16"/>
    <mergeCell ref="I16:P16"/>
    <mergeCell ref="Q16:Z16"/>
    <mergeCell ref="AA16:AD16"/>
    <mergeCell ref="AE16:AH16"/>
    <mergeCell ref="B18:C18"/>
    <mergeCell ref="D18:H18"/>
    <mergeCell ref="I18:P18"/>
    <mergeCell ref="Q18:Z18"/>
    <mergeCell ref="AA18:AD18"/>
    <mergeCell ref="AE18:AH18"/>
    <mergeCell ref="AI17:AN17"/>
    <mergeCell ref="AO17:AQ17"/>
    <mergeCell ref="AR17:AT17"/>
    <mergeCell ref="B17:C17"/>
    <mergeCell ref="B20:C20"/>
    <mergeCell ref="D20:H20"/>
    <mergeCell ref="I20:P20"/>
    <mergeCell ref="Q20:Z20"/>
    <mergeCell ref="AA20:AD20"/>
    <mergeCell ref="AE20:AH20"/>
    <mergeCell ref="AI19:AN19"/>
    <mergeCell ref="AO19:AQ19"/>
    <mergeCell ref="AR19:AT19"/>
    <mergeCell ref="AU19:AW19"/>
    <mergeCell ref="AX19:AY19"/>
    <mergeCell ref="B19:C19"/>
    <mergeCell ref="D19:H19"/>
    <mergeCell ref="I19:P19"/>
    <mergeCell ref="Q19:Z19"/>
    <mergeCell ref="AA19:AD19"/>
    <mergeCell ref="AE19:AH19"/>
    <mergeCell ref="BR21:CE21"/>
    <mergeCell ref="BR17:CE17"/>
    <mergeCell ref="BR18:CE18"/>
    <mergeCell ref="BR19:CE19"/>
    <mergeCell ref="BR20:CE20"/>
    <mergeCell ref="AI18:AN18"/>
    <mergeCell ref="AO18:AQ18"/>
    <mergeCell ref="AR18:AT18"/>
    <mergeCell ref="AU18:AW18"/>
    <mergeCell ref="AX18:AY18"/>
    <mergeCell ref="AU17:AW17"/>
    <mergeCell ref="AX17:AY17"/>
    <mergeCell ref="BR1:CE1"/>
    <mergeCell ref="BR12:CE12"/>
    <mergeCell ref="BR13:CE13"/>
    <mergeCell ref="BR14:CE14"/>
    <mergeCell ref="BR15:CE15"/>
    <mergeCell ref="BR16:CE16"/>
    <mergeCell ref="AZ10:BH10"/>
    <mergeCell ref="BI10:BQ10"/>
    <mergeCell ref="BR11:CE11"/>
    <mergeCell ref="AI20:AN20"/>
    <mergeCell ref="AO20:AQ20"/>
    <mergeCell ref="AR20:AT20"/>
    <mergeCell ref="AU20:AW20"/>
    <mergeCell ref="AX20:AY20"/>
    <mergeCell ref="AI12:AN12"/>
    <mergeCell ref="AO12:AQ12"/>
    <mergeCell ref="AR12:AT12"/>
    <mergeCell ref="AU12:AW12"/>
    <mergeCell ref="AX12:AY12"/>
    <mergeCell ref="AI11:AN11"/>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B58E43C7-9291-42BA-86C3-A4C3F84900FB}">
          <x14:formula1>
            <xm:f>'Pick List '!$G$50:$G$53</xm:f>
          </x14:formula1>
          <xm:sqref>D12:H511</xm:sqref>
        </x14:dataValidation>
        <x14:dataValidation type="list" allowBlank="1" showInputMessage="1" showErrorMessage="1" xr:uid="{EB7C65A6-DD0C-4418-9B05-B74EEAD3FAC8}">
          <x14:formula1>
            <xm:f>'Pick List '!$M$15:$M$16</xm:f>
          </x14:formula1>
          <xm:sqref>AU12:AY511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9484DF-33CD-45AE-8458-7F5B3670A204}">
  <sheetPr>
    <tabColor theme="5" tint="-0.249977111117893"/>
  </sheetPr>
  <dimension ref="A1:BO511"/>
  <sheetViews>
    <sheetView topLeftCell="S1" workbookViewId="0">
      <pane ySplit="1" topLeftCell="A505" activePane="bottomLeft" state="frozen"/>
      <selection pane="bottomLeft" activeCell="B12" sqref="B12:BO511"/>
    </sheetView>
  </sheetViews>
  <sheetFormatPr defaultRowHeight="15" x14ac:dyDescent="0.25"/>
  <cols>
    <col min="1" max="1" width="4.7109375" customWidth="1"/>
    <col min="2" max="2" width="5.28515625" customWidth="1"/>
    <col min="3" max="3" width="6" customWidth="1"/>
    <col min="4" max="104" width="4.7109375" customWidth="1"/>
  </cols>
  <sheetData>
    <row r="1" spans="1:67" ht="50.1" customHeight="1" x14ac:dyDescent="0.25">
      <c r="A1" s="25" t="s">
        <v>324</v>
      </c>
      <c r="B1" s="463" t="s">
        <v>357</v>
      </c>
      <c r="C1" s="463"/>
      <c r="D1" s="464" t="s">
        <v>346</v>
      </c>
      <c r="E1" s="464"/>
      <c r="F1" s="464"/>
      <c r="G1" s="464"/>
      <c r="H1" s="464"/>
      <c r="I1" s="454" t="s">
        <v>347</v>
      </c>
      <c r="J1" s="455"/>
      <c r="K1" s="455"/>
      <c r="L1" s="455"/>
      <c r="M1" s="455"/>
      <c r="N1" s="455"/>
      <c r="O1" s="455"/>
      <c r="P1" s="456"/>
      <c r="Q1" s="465" t="s">
        <v>348</v>
      </c>
      <c r="R1" s="466"/>
      <c r="S1" s="466"/>
      <c r="T1" s="466"/>
      <c r="U1" s="466"/>
      <c r="V1" s="466"/>
      <c r="W1" s="466"/>
      <c r="X1" s="467"/>
      <c r="Y1" s="454" t="s">
        <v>349</v>
      </c>
      <c r="Z1" s="456"/>
      <c r="AA1" s="465" t="s">
        <v>350</v>
      </c>
      <c r="AB1" s="466"/>
      <c r="AC1" s="466"/>
      <c r="AD1" s="467"/>
      <c r="AE1" s="448" t="s">
        <v>351</v>
      </c>
      <c r="AF1" s="449"/>
      <c r="AG1" s="450"/>
      <c r="AH1" s="451" t="s">
        <v>352</v>
      </c>
      <c r="AI1" s="452"/>
      <c r="AJ1" s="453"/>
      <c r="AK1" s="454" t="s">
        <v>353</v>
      </c>
      <c r="AL1" s="455"/>
      <c r="AM1" s="455"/>
      <c r="AN1" s="456"/>
      <c r="AO1" s="451" t="s">
        <v>354</v>
      </c>
      <c r="AP1" s="452"/>
      <c r="AQ1" s="452"/>
      <c r="AR1" s="452"/>
      <c r="AS1" s="452"/>
      <c r="AT1" s="452"/>
      <c r="AU1" s="452"/>
      <c r="AV1" s="453"/>
      <c r="AW1" s="457" t="s">
        <v>356</v>
      </c>
      <c r="AX1" s="458"/>
      <c r="AY1" s="459"/>
      <c r="AZ1" s="460" t="s">
        <v>355</v>
      </c>
      <c r="BA1" s="461"/>
      <c r="BB1" s="461"/>
      <c r="BC1" s="461"/>
      <c r="BD1" s="461"/>
      <c r="BE1" s="461"/>
      <c r="BF1" s="461"/>
      <c r="BG1" s="461"/>
      <c r="BH1" s="461"/>
      <c r="BI1" s="461"/>
      <c r="BJ1" s="461"/>
      <c r="BK1" s="461"/>
      <c r="BL1" s="461"/>
      <c r="BM1" s="461"/>
      <c r="BN1" s="461"/>
      <c r="BO1" s="462"/>
    </row>
    <row r="2" spans="1:67" ht="18.75" x14ac:dyDescent="0.25">
      <c r="A2" s="468" t="str">
        <f>'BASE GRANTEE INFO &amp; UPDATES'!A1</f>
        <v>WV Bureau for Behavioral Health Services - Substance Use Disorders - Pregnant  and Postpartum Women  v 20200301F</v>
      </c>
      <c r="B2" s="468"/>
      <c r="C2" s="468"/>
      <c r="D2" s="468"/>
      <c r="E2" s="468"/>
      <c r="F2" s="468"/>
      <c r="G2" s="468"/>
      <c r="H2" s="468"/>
      <c r="I2" s="468"/>
      <c r="J2" s="468"/>
      <c r="K2" s="468"/>
      <c r="L2" s="468"/>
      <c r="M2" s="468"/>
      <c r="N2" s="468"/>
      <c r="O2" s="468"/>
      <c r="P2" s="468"/>
      <c r="Q2" s="468"/>
      <c r="R2" s="468"/>
      <c r="S2" s="468"/>
      <c r="T2" s="468"/>
      <c r="U2" s="468"/>
      <c r="V2" s="468"/>
      <c r="W2" s="468"/>
      <c r="X2" s="468"/>
      <c r="Y2" s="468"/>
      <c r="Z2" s="468"/>
      <c r="AA2" s="468"/>
      <c r="AB2" s="468"/>
      <c r="AC2" s="468"/>
      <c r="AD2" s="468"/>
      <c r="AE2" s="468"/>
      <c r="AF2" s="468"/>
      <c r="AG2" s="468"/>
      <c r="AH2" s="468"/>
      <c r="AI2" s="468"/>
      <c r="AJ2" s="468"/>
      <c r="AK2" s="468"/>
      <c r="AL2" s="468"/>
      <c r="AM2" s="468"/>
      <c r="AN2" s="468"/>
      <c r="AO2" s="468"/>
      <c r="AP2" s="468"/>
      <c r="AQ2" s="468"/>
      <c r="AR2" s="468"/>
      <c r="AS2" s="468"/>
      <c r="AT2" s="468"/>
      <c r="AU2" s="468"/>
      <c r="AV2" s="468"/>
      <c r="AW2" s="468"/>
      <c r="AX2" s="468"/>
      <c r="AY2" s="468"/>
      <c r="AZ2" s="468"/>
      <c r="BA2" s="468"/>
      <c r="BB2" s="468"/>
      <c r="BC2" s="468"/>
      <c r="BD2" s="468"/>
      <c r="BE2" s="468"/>
      <c r="BF2" s="468"/>
      <c r="BG2" s="468"/>
      <c r="BH2" s="468"/>
      <c r="BI2" s="468"/>
      <c r="BJ2" s="468"/>
      <c r="BK2" s="468"/>
      <c r="BL2" s="468"/>
      <c r="BM2" s="468"/>
      <c r="BN2" s="468"/>
      <c r="BO2" s="468"/>
    </row>
    <row r="3" spans="1:67" ht="16.5" customHeight="1" x14ac:dyDescent="0.25">
      <c r="A3" s="358" t="str">
        <f>'BASE GRANTEE INFO &amp; UPDATES'!A2</f>
        <v xml:space="preserve">Program reports need to be submitted electronically, via e-mail to DHHRBBHReporting@wv.gov  within 25 calendar days of the end of each month </v>
      </c>
      <c r="B3" s="358"/>
      <c r="C3" s="358"/>
      <c r="D3" s="358"/>
      <c r="E3" s="358"/>
      <c r="F3" s="358"/>
      <c r="G3" s="358"/>
      <c r="H3" s="358"/>
      <c r="I3" s="358"/>
      <c r="J3" s="358"/>
      <c r="K3" s="358"/>
      <c r="L3" s="358"/>
      <c r="M3" s="358"/>
      <c r="N3" s="358"/>
      <c r="O3" s="358"/>
      <c r="P3" s="358"/>
      <c r="Q3" s="358"/>
      <c r="R3" s="358"/>
      <c r="S3" s="358"/>
      <c r="T3" s="358"/>
      <c r="U3" s="358"/>
      <c r="V3" s="358"/>
      <c r="W3" s="358"/>
      <c r="X3" s="358"/>
      <c r="Y3" s="358"/>
      <c r="Z3" s="358"/>
      <c r="AA3" s="358"/>
      <c r="AB3" s="358"/>
      <c r="AC3" s="358"/>
      <c r="AD3" s="358"/>
      <c r="AE3" s="358"/>
      <c r="AF3" s="358"/>
      <c r="AG3" s="358"/>
      <c r="AH3" s="358"/>
      <c r="AI3" s="358"/>
      <c r="AJ3" s="358"/>
      <c r="AK3" s="358"/>
      <c r="AL3" s="358"/>
      <c r="AM3" s="358"/>
      <c r="AN3" s="358"/>
      <c r="AO3" s="358"/>
      <c r="AP3" s="358"/>
      <c r="AQ3" s="358"/>
      <c r="AR3" s="358"/>
      <c r="AS3" s="358"/>
      <c r="AT3" s="358"/>
      <c r="AU3" s="358"/>
      <c r="AV3" s="358"/>
      <c r="AW3" s="358"/>
      <c r="AX3" s="358"/>
      <c r="AY3" s="358"/>
      <c r="AZ3" s="358"/>
      <c r="BA3" s="358"/>
      <c r="BB3" s="358"/>
      <c r="BC3" s="358"/>
      <c r="BD3" s="358"/>
      <c r="BE3" s="358"/>
      <c r="BF3" s="358"/>
      <c r="BG3" s="358"/>
      <c r="BH3" s="358"/>
      <c r="BI3" s="358"/>
      <c r="BJ3" s="358"/>
      <c r="BK3" s="358"/>
      <c r="BL3" s="358"/>
      <c r="BM3" s="358"/>
      <c r="BN3" s="358"/>
      <c r="BO3" s="358"/>
    </row>
    <row r="4" spans="1:67" ht="15.75" customHeight="1" x14ac:dyDescent="0.25">
      <c r="A4" s="327" t="s">
        <v>380</v>
      </c>
      <c r="B4" s="328"/>
      <c r="C4" s="328"/>
      <c r="D4" s="328"/>
      <c r="E4" s="328"/>
      <c r="F4" s="328"/>
      <c r="G4" s="328"/>
      <c r="H4" s="328"/>
      <c r="I4" s="328"/>
      <c r="J4" s="328"/>
      <c r="K4" s="328"/>
      <c r="L4" s="328"/>
      <c r="M4" s="328"/>
      <c r="N4" s="328"/>
      <c r="O4" s="328"/>
      <c r="P4" s="328"/>
      <c r="Q4" s="328"/>
      <c r="R4" s="328"/>
      <c r="S4" s="328"/>
      <c r="T4" s="328"/>
      <c r="U4" s="328"/>
      <c r="V4" s="328"/>
      <c r="W4" s="328"/>
      <c r="X4" s="328"/>
      <c r="Y4" s="328"/>
      <c r="Z4" s="328"/>
      <c r="AA4" s="328"/>
      <c r="AB4" s="328"/>
      <c r="AC4" s="328"/>
      <c r="AD4" s="328"/>
      <c r="AE4" s="328"/>
      <c r="AF4" s="328"/>
      <c r="AG4" s="328"/>
      <c r="AH4" s="328"/>
      <c r="AI4" s="328"/>
      <c r="AJ4" s="328"/>
      <c r="AK4" s="328"/>
      <c r="AL4" s="328"/>
      <c r="AM4" s="328"/>
      <c r="AN4" s="328"/>
      <c r="AO4" s="328"/>
      <c r="AP4" s="328"/>
      <c r="AQ4" s="328"/>
    </row>
    <row r="5" spans="1:67" x14ac:dyDescent="0.25">
      <c r="A5" s="247" t="s">
        <v>1</v>
      </c>
      <c r="B5" s="248"/>
      <c r="C5" s="248"/>
      <c r="D5" s="248"/>
      <c r="E5" s="248"/>
      <c r="F5" s="248"/>
      <c r="G5" s="248"/>
      <c r="H5" s="248"/>
      <c r="I5" s="248"/>
      <c r="J5" s="248"/>
      <c r="K5" s="248"/>
      <c r="L5" s="248"/>
      <c r="M5" s="249"/>
      <c r="N5" s="329" t="str">
        <f>'BASE GRANTEE INFO &amp; UPDATES'!N4</f>
        <v>Program Name (Listed on the Statement of Work)</v>
      </c>
      <c r="O5" s="329"/>
      <c r="P5" s="329"/>
      <c r="Q5" s="329"/>
      <c r="R5" s="329"/>
      <c r="S5" s="329"/>
      <c r="T5" s="329"/>
      <c r="U5" s="329"/>
      <c r="V5" s="329"/>
      <c r="W5" s="329"/>
      <c r="X5" s="329"/>
      <c r="Y5" s="329"/>
      <c r="Z5" s="1"/>
      <c r="AA5" s="257" t="s">
        <v>2</v>
      </c>
      <c r="AB5" s="257"/>
      <c r="AC5" s="257"/>
      <c r="AD5" s="257"/>
      <c r="AE5" s="257"/>
      <c r="AF5" s="329" t="str">
        <f>'BASE GRANTEE INFO &amp; UPDATES'!AF4</f>
        <v xml:space="preserve">Grantee's Formal Name (Name on the Grant) </v>
      </c>
      <c r="AG5" s="329"/>
      <c r="AH5" s="329"/>
      <c r="AI5" s="329"/>
      <c r="AJ5" s="329"/>
      <c r="AK5" s="329"/>
      <c r="AL5" s="329"/>
      <c r="AM5" s="329"/>
      <c r="AN5" s="329"/>
      <c r="AO5" s="329"/>
      <c r="AP5" s="329"/>
      <c r="AQ5" s="329"/>
    </row>
    <row r="6" spans="1:67" x14ac:dyDescent="0.25">
      <c r="A6" s="247" t="s">
        <v>4</v>
      </c>
      <c r="B6" s="248"/>
      <c r="C6" s="248"/>
      <c r="D6" s="248"/>
      <c r="E6" s="248"/>
      <c r="F6" s="248"/>
      <c r="G6" s="248"/>
      <c r="H6" s="248"/>
      <c r="I6" s="248"/>
      <c r="J6" s="248"/>
      <c r="K6" s="248"/>
      <c r="L6" s="248"/>
      <c r="M6" s="249"/>
      <c r="N6" s="329" t="str">
        <f>'BASE GRANTEE INFO &amp; UPDATES'!N5</f>
        <v>Grantee's Name for the program</v>
      </c>
      <c r="O6" s="329"/>
      <c r="P6" s="329"/>
      <c r="Q6" s="329"/>
      <c r="R6" s="329"/>
      <c r="S6" s="329"/>
      <c r="T6" s="329"/>
      <c r="U6" s="329"/>
      <c r="V6" s="329"/>
      <c r="W6" s="329"/>
      <c r="X6" s="329"/>
      <c r="Y6" s="329"/>
      <c r="Z6" s="2"/>
      <c r="AA6" s="259" t="s">
        <v>5</v>
      </c>
      <c r="AB6" s="259"/>
      <c r="AC6" s="259"/>
      <c r="AD6" s="259"/>
      <c r="AE6" s="259"/>
      <c r="AF6" s="329" t="str">
        <f>'BASE GRANTEE INFO &amp; UPDATES'!AF5</f>
        <v>John Doe, Jane Doe</v>
      </c>
      <c r="AG6" s="329"/>
      <c r="AH6" s="329"/>
      <c r="AI6" s="329"/>
      <c r="AJ6" s="329"/>
      <c r="AK6" s="329"/>
      <c r="AL6" s="329"/>
      <c r="AM6" s="329"/>
      <c r="AN6" s="329"/>
      <c r="AO6" s="329"/>
      <c r="AP6" s="329"/>
      <c r="AQ6" s="329"/>
    </row>
    <row r="7" spans="1:67" ht="15" customHeight="1" x14ac:dyDescent="0.25">
      <c r="A7" s="250" t="s">
        <v>7</v>
      </c>
      <c r="B7" s="251"/>
      <c r="C7" s="251"/>
      <c r="D7" s="251"/>
      <c r="E7" s="251"/>
      <c r="F7" s="251"/>
      <c r="G7" s="251"/>
      <c r="H7" s="251"/>
      <c r="I7" s="251"/>
      <c r="J7" s="251"/>
      <c r="K7" s="251"/>
      <c r="L7" s="251"/>
      <c r="M7" s="252"/>
      <c r="N7" s="331" t="str">
        <f>'BASE GRANTEE INFO &amp; UPDATES'!N6</f>
        <v>123 Any Street, Any City, WV 12345</v>
      </c>
      <c r="O7" s="331"/>
      <c r="P7" s="331"/>
      <c r="Q7" s="331"/>
      <c r="R7" s="331"/>
      <c r="S7" s="331"/>
      <c r="T7" s="331"/>
      <c r="U7" s="331"/>
      <c r="V7" s="331"/>
      <c r="W7" s="331"/>
      <c r="X7" s="331"/>
      <c r="Y7" s="331"/>
      <c r="Z7" s="2"/>
      <c r="AA7" s="262" t="s">
        <v>323</v>
      </c>
      <c r="AB7" s="262"/>
      <c r="AC7" s="262"/>
      <c r="AD7" s="262"/>
      <c r="AE7" s="262"/>
      <c r="AF7" s="329" t="str">
        <f>'BASE GRANTEE INFO &amp; UPDATES'!AF6</f>
        <v>(304) 123-4567 (304) 891-2345</v>
      </c>
      <c r="AG7" s="329"/>
      <c r="AH7" s="329"/>
      <c r="AI7" s="329"/>
      <c r="AJ7" s="329"/>
      <c r="AK7" s="329"/>
      <c r="AL7" s="329"/>
      <c r="AM7" s="329"/>
      <c r="AN7" s="329"/>
      <c r="AO7" s="329"/>
      <c r="AP7" s="329"/>
      <c r="AQ7" s="329"/>
    </row>
    <row r="8" spans="1:67" x14ac:dyDescent="0.25">
      <c r="A8" s="253"/>
      <c r="B8" s="254"/>
      <c r="C8" s="254"/>
      <c r="D8" s="254"/>
      <c r="E8" s="254"/>
      <c r="F8" s="254"/>
      <c r="G8" s="254"/>
      <c r="H8" s="254"/>
      <c r="I8" s="254"/>
      <c r="J8" s="254"/>
      <c r="K8" s="254"/>
      <c r="L8" s="254"/>
      <c r="M8" s="255"/>
      <c r="N8" s="331"/>
      <c r="O8" s="331"/>
      <c r="P8" s="331"/>
      <c r="Q8" s="331"/>
      <c r="R8" s="331"/>
      <c r="S8" s="331"/>
      <c r="T8" s="331"/>
      <c r="U8" s="331"/>
      <c r="V8" s="331"/>
      <c r="W8" s="331"/>
      <c r="X8" s="331"/>
      <c r="Y8" s="331"/>
      <c r="Z8" s="2"/>
      <c r="AA8" s="262" t="s">
        <v>10</v>
      </c>
      <c r="AB8" s="262"/>
      <c r="AC8" s="262"/>
      <c r="AD8" s="262"/>
      <c r="AE8" s="262"/>
      <c r="AF8" s="329" t="str">
        <f>'BASE GRANTEE INFO &amp; UPDATES'!AF7</f>
        <v>G20</v>
      </c>
      <c r="AG8" s="329"/>
      <c r="AH8" s="329"/>
      <c r="AI8" s="329"/>
      <c r="AJ8" s="329"/>
      <c r="AK8" s="329"/>
      <c r="AL8" s="329"/>
      <c r="AM8" s="329"/>
      <c r="AN8" s="329"/>
      <c r="AO8" s="329"/>
      <c r="AP8" s="329"/>
      <c r="AQ8" s="329"/>
    </row>
    <row r="9" spans="1:67" ht="15.75" customHeight="1" x14ac:dyDescent="0.25">
      <c r="A9" s="276" t="s">
        <v>12</v>
      </c>
      <c r="B9" s="277"/>
      <c r="C9" s="277"/>
      <c r="D9" s="277"/>
      <c r="E9" s="277"/>
      <c r="F9" s="277"/>
      <c r="G9" s="277"/>
      <c r="H9" s="277"/>
      <c r="I9" s="277"/>
      <c r="J9" s="277"/>
      <c r="K9" s="277"/>
      <c r="L9" s="277"/>
      <c r="M9" s="278"/>
      <c r="N9" s="332" t="str">
        <f>'BASE GRANTEE INFO &amp; UPDATES'!N8</f>
        <v>October 1 - 31</v>
      </c>
      <c r="O9" s="332"/>
      <c r="P9" s="332"/>
      <c r="Q9" s="332"/>
      <c r="R9" s="332"/>
      <c r="S9" s="332"/>
      <c r="T9" s="332"/>
      <c r="U9" s="332"/>
      <c r="V9" s="332">
        <f>'BASE GRANTEE INFO &amp; UPDATES'!V8</f>
        <v>2019</v>
      </c>
      <c r="W9" s="332"/>
      <c r="X9" s="332"/>
      <c r="Y9" s="332"/>
      <c r="Z9" s="2"/>
      <c r="AA9" s="274" t="s">
        <v>14</v>
      </c>
      <c r="AB9" s="274"/>
      <c r="AC9" s="274"/>
      <c r="AD9" s="274"/>
      <c r="AE9" s="274"/>
      <c r="AF9" s="340" t="str">
        <f>'BASE GRANTEE INFO &amp; UPDATES'!AF8</f>
        <v>0000000</v>
      </c>
      <c r="AG9" s="329"/>
      <c r="AH9" s="329"/>
      <c r="AI9" s="329"/>
      <c r="AJ9" s="329"/>
      <c r="AK9" s="329"/>
      <c r="AL9" s="329"/>
      <c r="AM9" s="329"/>
      <c r="AN9" s="329"/>
      <c r="AO9" s="329"/>
      <c r="AP9" s="329"/>
      <c r="AQ9" s="329"/>
    </row>
    <row r="10" spans="1:67" x14ac:dyDescent="0.25">
      <c r="A10" s="447" t="s">
        <v>431</v>
      </c>
      <c r="B10" s="447"/>
      <c r="C10" s="447"/>
      <c r="D10" s="447"/>
      <c r="E10" s="447"/>
      <c r="F10" s="447"/>
      <c r="G10" s="447"/>
      <c r="H10" s="447"/>
      <c r="I10" s="447"/>
      <c r="J10" s="447"/>
      <c r="K10" s="447"/>
      <c r="L10" s="447"/>
      <c r="M10" s="447"/>
      <c r="N10" s="447"/>
      <c r="O10" s="447"/>
      <c r="P10" s="447"/>
      <c r="Q10" s="447"/>
      <c r="R10" s="447"/>
      <c r="S10" s="447"/>
      <c r="T10" s="447"/>
      <c r="U10" s="447"/>
      <c r="V10" s="447"/>
      <c r="W10" s="447"/>
      <c r="X10" s="447"/>
      <c r="Y10" s="447"/>
      <c r="Z10" s="447"/>
      <c r="AA10" s="447"/>
      <c r="AB10" s="447"/>
      <c r="AC10" s="447"/>
      <c r="AD10" s="447"/>
      <c r="AE10" s="447"/>
      <c r="AF10" s="447"/>
      <c r="AG10" s="447"/>
      <c r="AH10" s="447"/>
      <c r="AI10" s="447"/>
      <c r="AJ10" s="447"/>
      <c r="AK10" s="447"/>
      <c r="AL10" s="447"/>
      <c r="AM10" s="447"/>
      <c r="AN10" s="447"/>
      <c r="AO10" s="447"/>
      <c r="AP10" s="447"/>
      <c r="AQ10" s="447"/>
    </row>
    <row r="11" spans="1:67" ht="60" customHeight="1" x14ac:dyDescent="0.25">
      <c r="A11" s="24" t="s">
        <v>324</v>
      </c>
      <c r="B11" s="440" t="s">
        <v>345</v>
      </c>
      <c r="C11" s="440"/>
      <c r="D11" s="441" t="s">
        <v>346</v>
      </c>
      <c r="E11" s="441"/>
      <c r="F11" s="441"/>
      <c r="G11" s="441"/>
      <c r="H11" s="441"/>
      <c r="I11" s="428" t="s">
        <v>347</v>
      </c>
      <c r="J11" s="429"/>
      <c r="K11" s="429"/>
      <c r="L11" s="429"/>
      <c r="M11" s="429"/>
      <c r="N11" s="429"/>
      <c r="O11" s="429"/>
      <c r="P11" s="430"/>
      <c r="Q11" s="442" t="s">
        <v>348</v>
      </c>
      <c r="R11" s="443"/>
      <c r="S11" s="443"/>
      <c r="T11" s="443"/>
      <c r="U11" s="443"/>
      <c r="V11" s="443"/>
      <c r="W11" s="443"/>
      <c r="X11" s="444"/>
      <c r="Y11" s="445" t="s">
        <v>349</v>
      </c>
      <c r="Z11" s="446"/>
      <c r="AA11" s="442" t="s">
        <v>350</v>
      </c>
      <c r="AB11" s="443"/>
      <c r="AC11" s="443"/>
      <c r="AD11" s="444"/>
      <c r="AE11" s="422" t="s">
        <v>351</v>
      </c>
      <c r="AF11" s="423"/>
      <c r="AG11" s="424"/>
      <c r="AH11" s="425" t="s">
        <v>352</v>
      </c>
      <c r="AI11" s="426"/>
      <c r="AJ11" s="427"/>
      <c r="AK11" s="428" t="s">
        <v>353</v>
      </c>
      <c r="AL11" s="429"/>
      <c r="AM11" s="429"/>
      <c r="AN11" s="430"/>
      <c r="AO11" s="431" t="s">
        <v>354</v>
      </c>
      <c r="AP11" s="432"/>
      <c r="AQ11" s="432"/>
      <c r="AR11" s="432"/>
      <c r="AS11" s="432"/>
      <c r="AT11" s="432"/>
      <c r="AU11" s="432"/>
      <c r="AV11" s="433"/>
      <c r="AW11" s="434" t="s">
        <v>356</v>
      </c>
      <c r="AX11" s="435"/>
      <c r="AY11" s="436"/>
      <c r="AZ11" s="437" t="s">
        <v>355</v>
      </c>
      <c r="BA11" s="438"/>
      <c r="BB11" s="438"/>
      <c r="BC11" s="438"/>
      <c r="BD11" s="438"/>
      <c r="BE11" s="438"/>
      <c r="BF11" s="438"/>
      <c r="BG11" s="438"/>
      <c r="BH11" s="438"/>
      <c r="BI11" s="438"/>
      <c r="BJ11" s="438"/>
      <c r="BK11" s="438"/>
      <c r="BL11" s="438"/>
      <c r="BM11" s="438"/>
      <c r="BN11" s="438"/>
      <c r="BO11" s="439"/>
    </row>
    <row r="12" spans="1:67" ht="35.1" customHeight="1" x14ac:dyDescent="0.25">
      <c r="A12" s="24">
        <f>ROW(A1)</f>
        <v>1</v>
      </c>
      <c r="B12" s="409"/>
      <c r="C12" s="409"/>
      <c r="D12" s="410"/>
      <c r="E12" s="410"/>
      <c r="F12" s="410"/>
      <c r="G12" s="410"/>
      <c r="H12" s="410"/>
      <c r="I12" s="411"/>
      <c r="J12" s="412"/>
      <c r="K12" s="412"/>
      <c r="L12" s="412"/>
      <c r="M12" s="412"/>
      <c r="N12" s="412"/>
      <c r="O12" s="412"/>
      <c r="P12" s="413"/>
      <c r="Q12" s="414"/>
      <c r="R12" s="415"/>
      <c r="S12" s="415"/>
      <c r="T12" s="415"/>
      <c r="U12" s="415"/>
      <c r="V12" s="415"/>
      <c r="W12" s="415"/>
      <c r="X12" s="416"/>
      <c r="Y12" s="417"/>
      <c r="Z12" s="418"/>
      <c r="AA12" s="414"/>
      <c r="AB12" s="415"/>
      <c r="AC12" s="415"/>
      <c r="AD12" s="416"/>
      <c r="AE12" s="419"/>
      <c r="AF12" s="420"/>
      <c r="AG12" s="421"/>
      <c r="AH12" s="419"/>
      <c r="AI12" s="420"/>
      <c r="AJ12" s="421"/>
      <c r="AK12" s="411"/>
      <c r="AL12" s="412"/>
      <c r="AM12" s="412"/>
      <c r="AN12" s="413"/>
      <c r="AO12" s="400"/>
      <c r="AP12" s="401"/>
      <c r="AQ12" s="401"/>
      <c r="AR12" s="401"/>
      <c r="AS12" s="401"/>
      <c r="AT12" s="401"/>
      <c r="AU12" s="401"/>
      <c r="AV12" s="402"/>
      <c r="AW12" s="403"/>
      <c r="AX12" s="404"/>
      <c r="AY12" s="405"/>
      <c r="AZ12" s="406"/>
      <c r="BA12" s="407"/>
      <c r="BB12" s="407"/>
      <c r="BC12" s="407"/>
      <c r="BD12" s="407"/>
      <c r="BE12" s="407"/>
      <c r="BF12" s="407"/>
      <c r="BG12" s="407"/>
      <c r="BH12" s="407"/>
      <c r="BI12" s="407"/>
      <c r="BJ12" s="407"/>
      <c r="BK12" s="407"/>
      <c r="BL12" s="407"/>
      <c r="BM12" s="407"/>
      <c r="BN12" s="407"/>
      <c r="BO12" s="408"/>
    </row>
    <row r="13" spans="1:67" ht="35.1" customHeight="1" x14ac:dyDescent="0.25">
      <c r="A13" s="25">
        <f t="shared" ref="A13:A76" si="0">ROW(A2)</f>
        <v>2</v>
      </c>
      <c r="B13" s="409"/>
      <c r="C13" s="409"/>
      <c r="D13" s="410"/>
      <c r="E13" s="410"/>
      <c r="F13" s="410"/>
      <c r="G13" s="410"/>
      <c r="H13" s="410"/>
      <c r="I13" s="411"/>
      <c r="J13" s="412"/>
      <c r="K13" s="412"/>
      <c r="L13" s="412"/>
      <c r="M13" s="412"/>
      <c r="N13" s="412"/>
      <c r="O13" s="412"/>
      <c r="P13" s="413"/>
      <c r="Q13" s="414"/>
      <c r="R13" s="415"/>
      <c r="S13" s="415"/>
      <c r="T13" s="415"/>
      <c r="U13" s="415"/>
      <c r="V13" s="415"/>
      <c r="W13" s="415"/>
      <c r="X13" s="416"/>
      <c r="Y13" s="417"/>
      <c r="Z13" s="418"/>
      <c r="AA13" s="414"/>
      <c r="AB13" s="415"/>
      <c r="AC13" s="415"/>
      <c r="AD13" s="416"/>
      <c r="AE13" s="419"/>
      <c r="AF13" s="420"/>
      <c r="AG13" s="421"/>
      <c r="AH13" s="419"/>
      <c r="AI13" s="420"/>
      <c r="AJ13" s="421"/>
      <c r="AK13" s="411"/>
      <c r="AL13" s="412"/>
      <c r="AM13" s="412"/>
      <c r="AN13" s="413"/>
      <c r="AO13" s="400"/>
      <c r="AP13" s="401"/>
      <c r="AQ13" s="401"/>
      <c r="AR13" s="401"/>
      <c r="AS13" s="401"/>
      <c r="AT13" s="401"/>
      <c r="AU13" s="401"/>
      <c r="AV13" s="402"/>
      <c r="AW13" s="403"/>
      <c r="AX13" s="404"/>
      <c r="AY13" s="405"/>
      <c r="AZ13" s="406"/>
      <c r="BA13" s="407"/>
      <c r="BB13" s="407"/>
      <c r="BC13" s="407"/>
      <c r="BD13" s="407"/>
      <c r="BE13" s="407"/>
      <c r="BF13" s="407"/>
      <c r="BG13" s="407"/>
      <c r="BH13" s="407"/>
      <c r="BI13" s="407"/>
      <c r="BJ13" s="407"/>
      <c r="BK13" s="407"/>
      <c r="BL13" s="407"/>
      <c r="BM13" s="407"/>
      <c r="BN13" s="407"/>
      <c r="BO13" s="408"/>
    </row>
    <row r="14" spans="1:67" ht="35.1" customHeight="1" x14ac:dyDescent="0.25">
      <c r="A14" s="25">
        <f t="shared" si="0"/>
        <v>3</v>
      </c>
      <c r="B14" s="409"/>
      <c r="C14" s="409"/>
      <c r="D14" s="410"/>
      <c r="E14" s="410"/>
      <c r="F14" s="410"/>
      <c r="G14" s="410"/>
      <c r="H14" s="410"/>
      <c r="I14" s="411"/>
      <c r="J14" s="412"/>
      <c r="K14" s="412"/>
      <c r="L14" s="412"/>
      <c r="M14" s="412"/>
      <c r="N14" s="412"/>
      <c r="O14" s="412"/>
      <c r="P14" s="413"/>
      <c r="Q14" s="414"/>
      <c r="R14" s="415"/>
      <c r="S14" s="415"/>
      <c r="T14" s="415"/>
      <c r="U14" s="415"/>
      <c r="V14" s="415"/>
      <c r="W14" s="415"/>
      <c r="X14" s="416"/>
      <c r="Y14" s="417"/>
      <c r="Z14" s="418"/>
      <c r="AA14" s="414"/>
      <c r="AB14" s="415"/>
      <c r="AC14" s="415"/>
      <c r="AD14" s="416"/>
      <c r="AE14" s="419"/>
      <c r="AF14" s="420"/>
      <c r="AG14" s="421"/>
      <c r="AH14" s="419"/>
      <c r="AI14" s="420"/>
      <c r="AJ14" s="421"/>
      <c r="AK14" s="411"/>
      <c r="AL14" s="412"/>
      <c r="AM14" s="412"/>
      <c r="AN14" s="413"/>
      <c r="AO14" s="400"/>
      <c r="AP14" s="401"/>
      <c r="AQ14" s="401"/>
      <c r="AR14" s="401"/>
      <c r="AS14" s="401"/>
      <c r="AT14" s="401"/>
      <c r="AU14" s="401"/>
      <c r="AV14" s="402"/>
      <c r="AW14" s="403"/>
      <c r="AX14" s="404"/>
      <c r="AY14" s="405"/>
      <c r="AZ14" s="406"/>
      <c r="BA14" s="407"/>
      <c r="BB14" s="407"/>
      <c r="BC14" s="407"/>
      <c r="BD14" s="407"/>
      <c r="BE14" s="407"/>
      <c r="BF14" s="407"/>
      <c r="BG14" s="407"/>
      <c r="BH14" s="407"/>
      <c r="BI14" s="407"/>
      <c r="BJ14" s="407"/>
      <c r="BK14" s="407"/>
      <c r="BL14" s="407"/>
      <c r="BM14" s="407"/>
      <c r="BN14" s="407"/>
      <c r="BO14" s="408"/>
    </row>
    <row r="15" spans="1:67" ht="35.1" customHeight="1" x14ac:dyDescent="0.25">
      <c r="A15" s="25">
        <f t="shared" si="0"/>
        <v>4</v>
      </c>
      <c r="B15" s="409"/>
      <c r="C15" s="409"/>
      <c r="D15" s="410"/>
      <c r="E15" s="410"/>
      <c r="F15" s="410"/>
      <c r="G15" s="410"/>
      <c r="H15" s="410"/>
      <c r="I15" s="411"/>
      <c r="J15" s="412"/>
      <c r="K15" s="412"/>
      <c r="L15" s="412"/>
      <c r="M15" s="412"/>
      <c r="N15" s="412"/>
      <c r="O15" s="412"/>
      <c r="P15" s="413"/>
      <c r="Q15" s="414"/>
      <c r="R15" s="415"/>
      <c r="S15" s="415"/>
      <c r="T15" s="415"/>
      <c r="U15" s="415"/>
      <c r="V15" s="415"/>
      <c r="W15" s="415"/>
      <c r="X15" s="416"/>
      <c r="Y15" s="417"/>
      <c r="Z15" s="418"/>
      <c r="AA15" s="414"/>
      <c r="AB15" s="415"/>
      <c r="AC15" s="415"/>
      <c r="AD15" s="416"/>
      <c r="AE15" s="419"/>
      <c r="AF15" s="420"/>
      <c r="AG15" s="421"/>
      <c r="AH15" s="419"/>
      <c r="AI15" s="420"/>
      <c r="AJ15" s="421"/>
      <c r="AK15" s="411"/>
      <c r="AL15" s="412"/>
      <c r="AM15" s="412"/>
      <c r="AN15" s="413"/>
      <c r="AO15" s="400"/>
      <c r="AP15" s="401"/>
      <c r="AQ15" s="401"/>
      <c r="AR15" s="401"/>
      <c r="AS15" s="401"/>
      <c r="AT15" s="401"/>
      <c r="AU15" s="401"/>
      <c r="AV15" s="402"/>
      <c r="AW15" s="403"/>
      <c r="AX15" s="404"/>
      <c r="AY15" s="405"/>
      <c r="AZ15" s="406"/>
      <c r="BA15" s="407"/>
      <c r="BB15" s="407"/>
      <c r="BC15" s="407"/>
      <c r="BD15" s="407"/>
      <c r="BE15" s="407"/>
      <c r="BF15" s="407"/>
      <c r="BG15" s="407"/>
      <c r="BH15" s="407"/>
      <c r="BI15" s="407"/>
      <c r="BJ15" s="407"/>
      <c r="BK15" s="407"/>
      <c r="BL15" s="407"/>
      <c r="BM15" s="407"/>
      <c r="BN15" s="407"/>
      <c r="BO15" s="408"/>
    </row>
    <row r="16" spans="1:67" ht="35.1" customHeight="1" x14ac:dyDescent="0.25">
      <c r="A16" s="25">
        <f t="shared" si="0"/>
        <v>5</v>
      </c>
      <c r="B16" s="409"/>
      <c r="C16" s="409"/>
      <c r="D16" s="410"/>
      <c r="E16" s="410"/>
      <c r="F16" s="410"/>
      <c r="G16" s="410"/>
      <c r="H16" s="410"/>
      <c r="I16" s="411"/>
      <c r="J16" s="412"/>
      <c r="K16" s="412"/>
      <c r="L16" s="412"/>
      <c r="M16" s="412"/>
      <c r="N16" s="412"/>
      <c r="O16" s="412"/>
      <c r="P16" s="413"/>
      <c r="Q16" s="414"/>
      <c r="R16" s="415"/>
      <c r="S16" s="415"/>
      <c r="T16" s="415"/>
      <c r="U16" s="415"/>
      <c r="V16" s="415"/>
      <c r="W16" s="415"/>
      <c r="X16" s="416"/>
      <c r="Y16" s="417"/>
      <c r="Z16" s="418"/>
      <c r="AA16" s="414"/>
      <c r="AB16" s="415"/>
      <c r="AC16" s="415"/>
      <c r="AD16" s="416"/>
      <c r="AE16" s="419"/>
      <c r="AF16" s="420"/>
      <c r="AG16" s="421"/>
      <c r="AH16" s="419"/>
      <c r="AI16" s="420"/>
      <c r="AJ16" s="421"/>
      <c r="AK16" s="411"/>
      <c r="AL16" s="412"/>
      <c r="AM16" s="412"/>
      <c r="AN16" s="413"/>
      <c r="AO16" s="400"/>
      <c r="AP16" s="401"/>
      <c r="AQ16" s="401"/>
      <c r="AR16" s="401"/>
      <c r="AS16" s="401"/>
      <c r="AT16" s="401"/>
      <c r="AU16" s="401"/>
      <c r="AV16" s="402"/>
      <c r="AW16" s="403"/>
      <c r="AX16" s="404"/>
      <c r="AY16" s="405"/>
      <c r="AZ16" s="406"/>
      <c r="BA16" s="407"/>
      <c r="BB16" s="407"/>
      <c r="BC16" s="407"/>
      <c r="BD16" s="407"/>
      <c r="BE16" s="407"/>
      <c r="BF16" s="407"/>
      <c r="BG16" s="407"/>
      <c r="BH16" s="407"/>
      <c r="BI16" s="407"/>
      <c r="BJ16" s="407"/>
      <c r="BK16" s="407"/>
      <c r="BL16" s="407"/>
      <c r="BM16" s="407"/>
      <c r="BN16" s="407"/>
      <c r="BO16" s="408"/>
    </row>
    <row r="17" spans="1:67" ht="35.1" customHeight="1" x14ac:dyDescent="0.25">
      <c r="A17" s="25">
        <f t="shared" si="0"/>
        <v>6</v>
      </c>
      <c r="B17" s="409"/>
      <c r="C17" s="409"/>
      <c r="D17" s="410"/>
      <c r="E17" s="410"/>
      <c r="F17" s="410"/>
      <c r="G17" s="410"/>
      <c r="H17" s="410"/>
      <c r="I17" s="411"/>
      <c r="J17" s="412"/>
      <c r="K17" s="412"/>
      <c r="L17" s="412"/>
      <c r="M17" s="412"/>
      <c r="N17" s="412"/>
      <c r="O17" s="412"/>
      <c r="P17" s="413"/>
      <c r="Q17" s="414"/>
      <c r="R17" s="415"/>
      <c r="S17" s="415"/>
      <c r="T17" s="415"/>
      <c r="U17" s="415"/>
      <c r="V17" s="415"/>
      <c r="W17" s="415"/>
      <c r="X17" s="416"/>
      <c r="Y17" s="417"/>
      <c r="Z17" s="418"/>
      <c r="AA17" s="414"/>
      <c r="AB17" s="415"/>
      <c r="AC17" s="415"/>
      <c r="AD17" s="416"/>
      <c r="AE17" s="419"/>
      <c r="AF17" s="420"/>
      <c r="AG17" s="421"/>
      <c r="AH17" s="419"/>
      <c r="AI17" s="420"/>
      <c r="AJ17" s="421"/>
      <c r="AK17" s="411"/>
      <c r="AL17" s="412"/>
      <c r="AM17" s="412"/>
      <c r="AN17" s="413"/>
      <c r="AO17" s="400"/>
      <c r="AP17" s="401"/>
      <c r="AQ17" s="401"/>
      <c r="AR17" s="401"/>
      <c r="AS17" s="401"/>
      <c r="AT17" s="401"/>
      <c r="AU17" s="401"/>
      <c r="AV17" s="402"/>
      <c r="AW17" s="403"/>
      <c r="AX17" s="404"/>
      <c r="AY17" s="405"/>
      <c r="AZ17" s="406"/>
      <c r="BA17" s="407"/>
      <c r="BB17" s="407"/>
      <c r="BC17" s="407"/>
      <c r="BD17" s="407"/>
      <c r="BE17" s="407"/>
      <c r="BF17" s="407"/>
      <c r="BG17" s="407"/>
      <c r="BH17" s="407"/>
      <c r="BI17" s="407"/>
      <c r="BJ17" s="407"/>
      <c r="BK17" s="407"/>
      <c r="BL17" s="407"/>
      <c r="BM17" s="407"/>
      <c r="BN17" s="407"/>
      <c r="BO17" s="408"/>
    </row>
    <row r="18" spans="1:67" ht="35.1" customHeight="1" x14ac:dyDescent="0.25">
      <c r="A18" s="25">
        <f t="shared" si="0"/>
        <v>7</v>
      </c>
      <c r="B18" s="409"/>
      <c r="C18" s="409"/>
      <c r="D18" s="410"/>
      <c r="E18" s="410"/>
      <c r="F18" s="410"/>
      <c r="G18" s="410"/>
      <c r="H18" s="410"/>
      <c r="I18" s="411"/>
      <c r="J18" s="412"/>
      <c r="K18" s="412"/>
      <c r="L18" s="412"/>
      <c r="M18" s="412"/>
      <c r="N18" s="412"/>
      <c r="O18" s="412"/>
      <c r="P18" s="413"/>
      <c r="Q18" s="414"/>
      <c r="R18" s="415"/>
      <c r="S18" s="415"/>
      <c r="T18" s="415"/>
      <c r="U18" s="415"/>
      <c r="V18" s="415"/>
      <c r="W18" s="415"/>
      <c r="X18" s="416"/>
      <c r="Y18" s="417"/>
      <c r="Z18" s="418"/>
      <c r="AA18" s="414"/>
      <c r="AB18" s="415"/>
      <c r="AC18" s="415"/>
      <c r="AD18" s="416"/>
      <c r="AE18" s="419"/>
      <c r="AF18" s="420"/>
      <c r="AG18" s="421"/>
      <c r="AH18" s="419"/>
      <c r="AI18" s="420"/>
      <c r="AJ18" s="421"/>
      <c r="AK18" s="411"/>
      <c r="AL18" s="412"/>
      <c r="AM18" s="412"/>
      <c r="AN18" s="413"/>
      <c r="AO18" s="400"/>
      <c r="AP18" s="401"/>
      <c r="AQ18" s="401"/>
      <c r="AR18" s="401"/>
      <c r="AS18" s="401"/>
      <c r="AT18" s="401"/>
      <c r="AU18" s="401"/>
      <c r="AV18" s="402"/>
      <c r="AW18" s="403"/>
      <c r="AX18" s="404"/>
      <c r="AY18" s="405"/>
      <c r="AZ18" s="406"/>
      <c r="BA18" s="407"/>
      <c r="BB18" s="407"/>
      <c r="BC18" s="407"/>
      <c r="BD18" s="407"/>
      <c r="BE18" s="407"/>
      <c r="BF18" s="407"/>
      <c r="BG18" s="407"/>
      <c r="BH18" s="407"/>
      <c r="BI18" s="407"/>
      <c r="BJ18" s="407"/>
      <c r="BK18" s="407"/>
      <c r="BL18" s="407"/>
      <c r="BM18" s="407"/>
      <c r="BN18" s="407"/>
      <c r="BO18" s="408"/>
    </row>
    <row r="19" spans="1:67" ht="35.1" customHeight="1" x14ac:dyDescent="0.25">
      <c r="A19" s="25">
        <f t="shared" si="0"/>
        <v>8</v>
      </c>
      <c r="B19" s="409"/>
      <c r="C19" s="409"/>
      <c r="D19" s="410"/>
      <c r="E19" s="410"/>
      <c r="F19" s="410"/>
      <c r="G19" s="410"/>
      <c r="H19" s="410"/>
      <c r="I19" s="411"/>
      <c r="J19" s="412"/>
      <c r="K19" s="412"/>
      <c r="L19" s="412"/>
      <c r="M19" s="412"/>
      <c r="N19" s="412"/>
      <c r="O19" s="412"/>
      <c r="P19" s="413"/>
      <c r="Q19" s="414"/>
      <c r="R19" s="415"/>
      <c r="S19" s="415"/>
      <c r="T19" s="415"/>
      <c r="U19" s="415"/>
      <c r="V19" s="415"/>
      <c r="W19" s="415"/>
      <c r="X19" s="416"/>
      <c r="Y19" s="417"/>
      <c r="Z19" s="418"/>
      <c r="AA19" s="414"/>
      <c r="AB19" s="415"/>
      <c r="AC19" s="415"/>
      <c r="AD19" s="416"/>
      <c r="AE19" s="419"/>
      <c r="AF19" s="420"/>
      <c r="AG19" s="421"/>
      <c r="AH19" s="419"/>
      <c r="AI19" s="420"/>
      <c r="AJ19" s="421"/>
      <c r="AK19" s="411"/>
      <c r="AL19" s="412"/>
      <c r="AM19" s="412"/>
      <c r="AN19" s="413"/>
      <c r="AO19" s="400"/>
      <c r="AP19" s="401"/>
      <c r="AQ19" s="401"/>
      <c r="AR19" s="401"/>
      <c r="AS19" s="401"/>
      <c r="AT19" s="401"/>
      <c r="AU19" s="401"/>
      <c r="AV19" s="402"/>
      <c r="AW19" s="403"/>
      <c r="AX19" s="404"/>
      <c r="AY19" s="405"/>
      <c r="AZ19" s="406"/>
      <c r="BA19" s="407"/>
      <c r="BB19" s="407"/>
      <c r="BC19" s="407"/>
      <c r="BD19" s="407"/>
      <c r="BE19" s="407"/>
      <c r="BF19" s="407"/>
      <c r="BG19" s="407"/>
      <c r="BH19" s="407"/>
      <c r="BI19" s="407"/>
      <c r="BJ19" s="407"/>
      <c r="BK19" s="407"/>
      <c r="BL19" s="407"/>
      <c r="BM19" s="407"/>
      <c r="BN19" s="407"/>
      <c r="BO19" s="408"/>
    </row>
    <row r="20" spans="1:67" ht="35.1" customHeight="1" x14ac:dyDescent="0.25">
      <c r="A20" s="25">
        <f t="shared" si="0"/>
        <v>9</v>
      </c>
      <c r="B20" s="409"/>
      <c r="C20" s="409"/>
      <c r="D20" s="410"/>
      <c r="E20" s="410"/>
      <c r="F20" s="410"/>
      <c r="G20" s="410"/>
      <c r="H20" s="410"/>
      <c r="I20" s="411"/>
      <c r="J20" s="412"/>
      <c r="K20" s="412"/>
      <c r="L20" s="412"/>
      <c r="M20" s="412"/>
      <c r="N20" s="412"/>
      <c r="O20" s="412"/>
      <c r="P20" s="413"/>
      <c r="Q20" s="414"/>
      <c r="R20" s="415"/>
      <c r="S20" s="415"/>
      <c r="T20" s="415"/>
      <c r="U20" s="415"/>
      <c r="V20" s="415"/>
      <c r="W20" s="415"/>
      <c r="X20" s="416"/>
      <c r="Y20" s="417"/>
      <c r="Z20" s="418"/>
      <c r="AA20" s="414"/>
      <c r="AB20" s="415"/>
      <c r="AC20" s="415"/>
      <c r="AD20" s="416"/>
      <c r="AE20" s="419"/>
      <c r="AF20" s="420"/>
      <c r="AG20" s="421"/>
      <c r="AH20" s="419"/>
      <c r="AI20" s="420"/>
      <c r="AJ20" s="421"/>
      <c r="AK20" s="411"/>
      <c r="AL20" s="412"/>
      <c r="AM20" s="412"/>
      <c r="AN20" s="413"/>
      <c r="AO20" s="400"/>
      <c r="AP20" s="401"/>
      <c r="AQ20" s="401"/>
      <c r="AR20" s="401"/>
      <c r="AS20" s="401"/>
      <c r="AT20" s="401"/>
      <c r="AU20" s="401"/>
      <c r="AV20" s="402"/>
      <c r="AW20" s="403"/>
      <c r="AX20" s="404"/>
      <c r="AY20" s="405"/>
      <c r="AZ20" s="406"/>
      <c r="BA20" s="407"/>
      <c r="BB20" s="407"/>
      <c r="BC20" s="407"/>
      <c r="BD20" s="407"/>
      <c r="BE20" s="407"/>
      <c r="BF20" s="407"/>
      <c r="BG20" s="407"/>
      <c r="BH20" s="407"/>
      <c r="BI20" s="407"/>
      <c r="BJ20" s="407"/>
      <c r="BK20" s="407"/>
      <c r="BL20" s="407"/>
      <c r="BM20" s="407"/>
      <c r="BN20" s="407"/>
      <c r="BO20" s="408"/>
    </row>
    <row r="21" spans="1:67" ht="35.1" customHeight="1" x14ac:dyDescent="0.25">
      <c r="A21" s="25">
        <f t="shared" si="0"/>
        <v>10</v>
      </c>
      <c r="B21" s="409"/>
      <c r="C21" s="409"/>
      <c r="D21" s="410"/>
      <c r="E21" s="410"/>
      <c r="F21" s="410"/>
      <c r="G21" s="410"/>
      <c r="H21" s="410"/>
      <c r="I21" s="411"/>
      <c r="J21" s="412"/>
      <c r="K21" s="412"/>
      <c r="L21" s="412"/>
      <c r="M21" s="412"/>
      <c r="N21" s="412"/>
      <c r="O21" s="412"/>
      <c r="P21" s="413"/>
      <c r="Q21" s="414"/>
      <c r="R21" s="415"/>
      <c r="S21" s="415"/>
      <c r="T21" s="415"/>
      <c r="U21" s="415"/>
      <c r="V21" s="415"/>
      <c r="W21" s="415"/>
      <c r="X21" s="416"/>
      <c r="Y21" s="417"/>
      <c r="Z21" s="418"/>
      <c r="AA21" s="414"/>
      <c r="AB21" s="415"/>
      <c r="AC21" s="415"/>
      <c r="AD21" s="416"/>
      <c r="AE21" s="419"/>
      <c r="AF21" s="420"/>
      <c r="AG21" s="421"/>
      <c r="AH21" s="419"/>
      <c r="AI21" s="420"/>
      <c r="AJ21" s="421"/>
      <c r="AK21" s="411"/>
      <c r="AL21" s="412"/>
      <c r="AM21" s="412"/>
      <c r="AN21" s="413"/>
      <c r="AO21" s="400"/>
      <c r="AP21" s="401"/>
      <c r="AQ21" s="401"/>
      <c r="AR21" s="401"/>
      <c r="AS21" s="401"/>
      <c r="AT21" s="401"/>
      <c r="AU21" s="401"/>
      <c r="AV21" s="402"/>
      <c r="AW21" s="403"/>
      <c r="AX21" s="404"/>
      <c r="AY21" s="405"/>
      <c r="AZ21" s="406"/>
      <c r="BA21" s="407"/>
      <c r="BB21" s="407"/>
      <c r="BC21" s="407"/>
      <c r="BD21" s="407"/>
      <c r="BE21" s="407"/>
      <c r="BF21" s="407"/>
      <c r="BG21" s="407"/>
      <c r="BH21" s="407"/>
      <c r="BI21" s="407"/>
      <c r="BJ21" s="407"/>
      <c r="BK21" s="407"/>
      <c r="BL21" s="407"/>
      <c r="BM21" s="407"/>
      <c r="BN21" s="407"/>
      <c r="BO21" s="408"/>
    </row>
    <row r="22" spans="1:67" ht="35.1" customHeight="1" x14ac:dyDescent="0.25">
      <c r="A22" s="24">
        <f>ROW(A11)</f>
        <v>11</v>
      </c>
      <c r="B22" s="409"/>
      <c r="C22" s="409"/>
      <c r="D22" s="410"/>
      <c r="E22" s="410"/>
      <c r="F22" s="410"/>
      <c r="G22" s="410"/>
      <c r="H22" s="410"/>
      <c r="I22" s="411"/>
      <c r="J22" s="412"/>
      <c r="K22" s="412"/>
      <c r="L22" s="412"/>
      <c r="M22" s="412"/>
      <c r="N22" s="412"/>
      <c r="O22" s="412"/>
      <c r="P22" s="413"/>
      <c r="Q22" s="414"/>
      <c r="R22" s="415"/>
      <c r="S22" s="415"/>
      <c r="T22" s="415"/>
      <c r="U22" s="415"/>
      <c r="V22" s="415"/>
      <c r="W22" s="415"/>
      <c r="X22" s="416"/>
      <c r="Y22" s="417"/>
      <c r="Z22" s="418"/>
      <c r="AA22" s="414"/>
      <c r="AB22" s="415"/>
      <c r="AC22" s="415"/>
      <c r="AD22" s="416"/>
      <c r="AE22" s="419"/>
      <c r="AF22" s="420"/>
      <c r="AG22" s="421"/>
      <c r="AH22" s="419"/>
      <c r="AI22" s="420"/>
      <c r="AJ22" s="421"/>
      <c r="AK22" s="411"/>
      <c r="AL22" s="412"/>
      <c r="AM22" s="412"/>
      <c r="AN22" s="413"/>
      <c r="AO22" s="400"/>
      <c r="AP22" s="401"/>
      <c r="AQ22" s="401"/>
      <c r="AR22" s="401"/>
      <c r="AS22" s="401"/>
      <c r="AT22" s="401"/>
      <c r="AU22" s="401"/>
      <c r="AV22" s="402"/>
      <c r="AW22" s="403"/>
      <c r="AX22" s="404"/>
      <c r="AY22" s="405"/>
      <c r="AZ22" s="406"/>
      <c r="BA22" s="407"/>
      <c r="BB22" s="407"/>
      <c r="BC22" s="407"/>
      <c r="BD22" s="407"/>
      <c r="BE22" s="407"/>
      <c r="BF22" s="407"/>
      <c r="BG22" s="407"/>
      <c r="BH22" s="407"/>
      <c r="BI22" s="407"/>
      <c r="BJ22" s="407"/>
      <c r="BK22" s="407"/>
      <c r="BL22" s="407"/>
      <c r="BM22" s="407"/>
      <c r="BN22" s="407"/>
      <c r="BO22" s="408"/>
    </row>
    <row r="23" spans="1:67" ht="35.1" customHeight="1" x14ac:dyDescent="0.25">
      <c r="A23" s="25">
        <f t="shared" si="0"/>
        <v>12</v>
      </c>
      <c r="B23" s="409"/>
      <c r="C23" s="409"/>
      <c r="D23" s="410"/>
      <c r="E23" s="410"/>
      <c r="F23" s="410"/>
      <c r="G23" s="410"/>
      <c r="H23" s="410"/>
      <c r="I23" s="411"/>
      <c r="J23" s="412"/>
      <c r="K23" s="412"/>
      <c r="L23" s="412"/>
      <c r="M23" s="412"/>
      <c r="N23" s="412"/>
      <c r="O23" s="412"/>
      <c r="P23" s="413"/>
      <c r="Q23" s="414"/>
      <c r="R23" s="415"/>
      <c r="S23" s="415"/>
      <c r="T23" s="415"/>
      <c r="U23" s="415"/>
      <c r="V23" s="415"/>
      <c r="W23" s="415"/>
      <c r="X23" s="416"/>
      <c r="Y23" s="417"/>
      <c r="Z23" s="418"/>
      <c r="AA23" s="414"/>
      <c r="AB23" s="415"/>
      <c r="AC23" s="415"/>
      <c r="AD23" s="416"/>
      <c r="AE23" s="419"/>
      <c r="AF23" s="420"/>
      <c r="AG23" s="421"/>
      <c r="AH23" s="419"/>
      <c r="AI23" s="420"/>
      <c r="AJ23" s="421"/>
      <c r="AK23" s="411"/>
      <c r="AL23" s="412"/>
      <c r="AM23" s="412"/>
      <c r="AN23" s="413"/>
      <c r="AO23" s="400"/>
      <c r="AP23" s="401"/>
      <c r="AQ23" s="401"/>
      <c r="AR23" s="401"/>
      <c r="AS23" s="401"/>
      <c r="AT23" s="401"/>
      <c r="AU23" s="401"/>
      <c r="AV23" s="402"/>
      <c r="AW23" s="403"/>
      <c r="AX23" s="404"/>
      <c r="AY23" s="405"/>
      <c r="AZ23" s="406"/>
      <c r="BA23" s="407"/>
      <c r="BB23" s="407"/>
      <c r="BC23" s="407"/>
      <c r="BD23" s="407"/>
      <c r="BE23" s="407"/>
      <c r="BF23" s="407"/>
      <c r="BG23" s="407"/>
      <c r="BH23" s="407"/>
      <c r="BI23" s="407"/>
      <c r="BJ23" s="407"/>
      <c r="BK23" s="407"/>
      <c r="BL23" s="407"/>
      <c r="BM23" s="407"/>
      <c r="BN23" s="407"/>
      <c r="BO23" s="408"/>
    </row>
    <row r="24" spans="1:67" ht="35.1" customHeight="1" x14ac:dyDescent="0.25">
      <c r="A24" s="25">
        <f t="shared" si="0"/>
        <v>13</v>
      </c>
      <c r="B24" s="409"/>
      <c r="C24" s="409"/>
      <c r="D24" s="410"/>
      <c r="E24" s="410"/>
      <c r="F24" s="410"/>
      <c r="G24" s="410"/>
      <c r="H24" s="410"/>
      <c r="I24" s="411"/>
      <c r="J24" s="412"/>
      <c r="K24" s="412"/>
      <c r="L24" s="412"/>
      <c r="M24" s="412"/>
      <c r="N24" s="412"/>
      <c r="O24" s="412"/>
      <c r="P24" s="413"/>
      <c r="Q24" s="414"/>
      <c r="R24" s="415"/>
      <c r="S24" s="415"/>
      <c r="T24" s="415"/>
      <c r="U24" s="415"/>
      <c r="V24" s="415"/>
      <c r="W24" s="415"/>
      <c r="X24" s="416"/>
      <c r="Y24" s="417"/>
      <c r="Z24" s="418"/>
      <c r="AA24" s="414"/>
      <c r="AB24" s="415"/>
      <c r="AC24" s="415"/>
      <c r="AD24" s="416"/>
      <c r="AE24" s="419"/>
      <c r="AF24" s="420"/>
      <c r="AG24" s="421"/>
      <c r="AH24" s="419"/>
      <c r="AI24" s="420"/>
      <c r="AJ24" s="421"/>
      <c r="AK24" s="411"/>
      <c r="AL24" s="412"/>
      <c r="AM24" s="412"/>
      <c r="AN24" s="413"/>
      <c r="AO24" s="400"/>
      <c r="AP24" s="401"/>
      <c r="AQ24" s="401"/>
      <c r="AR24" s="401"/>
      <c r="AS24" s="401"/>
      <c r="AT24" s="401"/>
      <c r="AU24" s="401"/>
      <c r="AV24" s="402"/>
      <c r="AW24" s="403"/>
      <c r="AX24" s="404"/>
      <c r="AY24" s="405"/>
      <c r="AZ24" s="406"/>
      <c r="BA24" s="407"/>
      <c r="BB24" s="407"/>
      <c r="BC24" s="407"/>
      <c r="BD24" s="407"/>
      <c r="BE24" s="407"/>
      <c r="BF24" s="407"/>
      <c r="BG24" s="407"/>
      <c r="BH24" s="407"/>
      <c r="BI24" s="407"/>
      <c r="BJ24" s="407"/>
      <c r="BK24" s="407"/>
      <c r="BL24" s="407"/>
      <c r="BM24" s="407"/>
      <c r="BN24" s="407"/>
      <c r="BO24" s="408"/>
    </row>
    <row r="25" spans="1:67" ht="35.1" customHeight="1" x14ac:dyDescent="0.25">
      <c r="A25" s="25">
        <f t="shared" si="0"/>
        <v>14</v>
      </c>
      <c r="B25" s="409"/>
      <c r="C25" s="409"/>
      <c r="D25" s="410"/>
      <c r="E25" s="410"/>
      <c r="F25" s="410"/>
      <c r="G25" s="410"/>
      <c r="H25" s="410"/>
      <c r="I25" s="411"/>
      <c r="J25" s="412"/>
      <c r="K25" s="412"/>
      <c r="L25" s="412"/>
      <c r="M25" s="412"/>
      <c r="N25" s="412"/>
      <c r="O25" s="412"/>
      <c r="P25" s="413"/>
      <c r="Q25" s="414"/>
      <c r="R25" s="415"/>
      <c r="S25" s="415"/>
      <c r="T25" s="415"/>
      <c r="U25" s="415"/>
      <c r="V25" s="415"/>
      <c r="W25" s="415"/>
      <c r="X25" s="416"/>
      <c r="Y25" s="417"/>
      <c r="Z25" s="418"/>
      <c r="AA25" s="414"/>
      <c r="AB25" s="415"/>
      <c r="AC25" s="415"/>
      <c r="AD25" s="416"/>
      <c r="AE25" s="419"/>
      <c r="AF25" s="420"/>
      <c r="AG25" s="421"/>
      <c r="AH25" s="419"/>
      <c r="AI25" s="420"/>
      <c r="AJ25" s="421"/>
      <c r="AK25" s="411"/>
      <c r="AL25" s="412"/>
      <c r="AM25" s="412"/>
      <c r="AN25" s="413"/>
      <c r="AO25" s="400"/>
      <c r="AP25" s="401"/>
      <c r="AQ25" s="401"/>
      <c r="AR25" s="401"/>
      <c r="AS25" s="401"/>
      <c r="AT25" s="401"/>
      <c r="AU25" s="401"/>
      <c r="AV25" s="402"/>
      <c r="AW25" s="403"/>
      <c r="AX25" s="404"/>
      <c r="AY25" s="405"/>
      <c r="AZ25" s="406"/>
      <c r="BA25" s="407"/>
      <c r="BB25" s="407"/>
      <c r="BC25" s="407"/>
      <c r="BD25" s="407"/>
      <c r="BE25" s="407"/>
      <c r="BF25" s="407"/>
      <c r="BG25" s="407"/>
      <c r="BH25" s="407"/>
      <c r="BI25" s="407"/>
      <c r="BJ25" s="407"/>
      <c r="BK25" s="407"/>
      <c r="BL25" s="407"/>
      <c r="BM25" s="407"/>
      <c r="BN25" s="407"/>
      <c r="BO25" s="408"/>
    </row>
    <row r="26" spans="1:67" ht="35.1" customHeight="1" x14ac:dyDescent="0.25">
      <c r="A26" s="25">
        <f t="shared" si="0"/>
        <v>15</v>
      </c>
      <c r="B26" s="409"/>
      <c r="C26" s="409"/>
      <c r="D26" s="410"/>
      <c r="E26" s="410"/>
      <c r="F26" s="410"/>
      <c r="G26" s="410"/>
      <c r="H26" s="410"/>
      <c r="I26" s="411"/>
      <c r="J26" s="412"/>
      <c r="K26" s="412"/>
      <c r="L26" s="412"/>
      <c r="M26" s="412"/>
      <c r="N26" s="412"/>
      <c r="O26" s="412"/>
      <c r="P26" s="413"/>
      <c r="Q26" s="414"/>
      <c r="R26" s="415"/>
      <c r="S26" s="415"/>
      <c r="T26" s="415"/>
      <c r="U26" s="415"/>
      <c r="V26" s="415"/>
      <c r="W26" s="415"/>
      <c r="X26" s="416"/>
      <c r="Y26" s="417"/>
      <c r="Z26" s="418"/>
      <c r="AA26" s="414"/>
      <c r="AB26" s="415"/>
      <c r="AC26" s="415"/>
      <c r="AD26" s="416"/>
      <c r="AE26" s="419"/>
      <c r="AF26" s="420"/>
      <c r="AG26" s="421"/>
      <c r="AH26" s="419"/>
      <c r="AI26" s="420"/>
      <c r="AJ26" s="421"/>
      <c r="AK26" s="411"/>
      <c r="AL26" s="412"/>
      <c r="AM26" s="412"/>
      <c r="AN26" s="413"/>
      <c r="AO26" s="400"/>
      <c r="AP26" s="401"/>
      <c r="AQ26" s="401"/>
      <c r="AR26" s="401"/>
      <c r="AS26" s="401"/>
      <c r="AT26" s="401"/>
      <c r="AU26" s="401"/>
      <c r="AV26" s="402"/>
      <c r="AW26" s="403"/>
      <c r="AX26" s="404"/>
      <c r="AY26" s="405"/>
      <c r="AZ26" s="406"/>
      <c r="BA26" s="407"/>
      <c r="BB26" s="407"/>
      <c r="BC26" s="407"/>
      <c r="BD26" s="407"/>
      <c r="BE26" s="407"/>
      <c r="BF26" s="407"/>
      <c r="BG26" s="407"/>
      <c r="BH26" s="407"/>
      <c r="BI26" s="407"/>
      <c r="BJ26" s="407"/>
      <c r="BK26" s="407"/>
      <c r="BL26" s="407"/>
      <c r="BM26" s="407"/>
      <c r="BN26" s="407"/>
      <c r="BO26" s="408"/>
    </row>
    <row r="27" spans="1:67" ht="35.1" customHeight="1" x14ac:dyDescent="0.25">
      <c r="A27" s="25">
        <f t="shared" si="0"/>
        <v>16</v>
      </c>
      <c r="B27" s="409"/>
      <c r="C27" s="409"/>
      <c r="D27" s="410"/>
      <c r="E27" s="410"/>
      <c r="F27" s="410"/>
      <c r="G27" s="410"/>
      <c r="H27" s="410"/>
      <c r="I27" s="411"/>
      <c r="J27" s="412"/>
      <c r="K27" s="412"/>
      <c r="L27" s="412"/>
      <c r="M27" s="412"/>
      <c r="N27" s="412"/>
      <c r="O27" s="412"/>
      <c r="P27" s="413"/>
      <c r="Q27" s="414"/>
      <c r="R27" s="415"/>
      <c r="S27" s="415"/>
      <c r="T27" s="415"/>
      <c r="U27" s="415"/>
      <c r="V27" s="415"/>
      <c r="W27" s="415"/>
      <c r="X27" s="416"/>
      <c r="Y27" s="417"/>
      <c r="Z27" s="418"/>
      <c r="AA27" s="414"/>
      <c r="AB27" s="415"/>
      <c r="AC27" s="415"/>
      <c r="AD27" s="416"/>
      <c r="AE27" s="419"/>
      <c r="AF27" s="420"/>
      <c r="AG27" s="421"/>
      <c r="AH27" s="419"/>
      <c r="AI27" s="420"/>
      <c r="AJ27" s="421"/>
      <c r="AK27" s="411"/>
      <c r="AL27" s="412"/>
      <c r="AM27" s="412"/>
      <c r="AN27" s="413"/>
      <c r="AO27" s="400"/>
      <c r="AP27" s="401"/>
      <c r="AQ27" s="401"/>
      <c r="AR27" s="401"/>
      <c r="AS27" s="401"/>
      <c r="AT27" s="401"/>
      <c r="AU27" s="401"/>
      <c r="AV27" s="402"/>
      <c r="AW27" s="403"/>
      <c r="AX27" s="404"/>
      <c r="AY27" s="405"/>
      <c r="AZ27" s="406"/>
      <c r="BA27" s="407"/>
      <c r="BB27" s="407"/>
      <c r="BC27" s="407"/>
      <c r="BD27" s="407"/>
      <c r="BE27" s="407"/>
      <c r="BF27" s="407"/>
      <c r="BG27" s="407"/>
      <c r="BH27" s="407"/>
      <c r="BI27" s="407"/>
      <c r="BJ27" s="407"/>
      <c r="BK27" s="407"/>
      <c r="BL27" s="407"/>
      <c r="BM27" s="407"/>
      <c r="BN27" s="407"/>
      <c r="BO27" s="408"/>
    </row>
    <row r="28" spans="1:67" ht="35.1" customHeight="1" x14ac:dyDescent="0.25">
      <c r="A28" s="25">
        <f t="shared" si="0"/>
        <v>17</v>
      </c>
      <c r="B28" s="409"/>
      <c r="C28" s="409"/>
      <c r="D28" s="410"/>
      <c r="E28" s="410"/>
      <c r="F28" s="410"/>
      <c r="G28" s="410"/>
      <c r="H28" s="410"/>
      <c r="I28" s="411"/>
      <c r="J28" s="412"/>
      <c r="K28" s="412"/>
      <c r="L28" s="412"/>
      <c r="M28" s="412"/>
      <c r="N28" s="412"/>
      <c r="O28" s="412"/>
      <c r="P28" s="413"/>
      <c r="Q28" s="414"/>
      <c r="R28" s="415"/>
      <c r="S28" s="415"/>
      <c r="T28" s="415"/>
      <c r="U28" s="415"/>
      <c r="V28" s="415"/>
      <c r="W28" s="415"/>
      <c r="X28" s="416"/>
      <c r="Y28" s="417"/>
      <c r="Z28" s="418"/>
      <c r="AA28" s="414"/>
      <c r="AB28" s="415"/>
      <c r="AC28" s="415"/>
      <c r="AD28" s="416"/>
      <c r="AE28" s="419"/>
      <c r="AF28" s="420"/>
      <c r="AG28" s="421"/>
      <c r="AH28" s="419"/>
      <c r="AI28" s="420"/>
      <c r="AJ28" s="421"/>
      <c r="AK28" s="411"/>
      <c r="AL28" s="412"/>
      <c r="AM28" s="412"/>
      <c r="AN28" s="413"/>
      <c r="AO28" s="400"/>
      <c r="AP28" s="401"/>
      <c r="AQ28" s="401"/>
      <c r="AR28" s="401"/>
      <c r="AS28" s="401"/>
      <c r="AT28" s="401"/>
      <c r="AU28" s="401"/>
      <c r="AV28" s="402"/>
      <c r="AW28" s="403"/>
      <c r="AX28" s="404"/>
      <c r="AY28" s="405"/>
      <c r="AZ28" s="406"/>
      <c r="BA28" s="407"/>
      <c r="BB28" s="407"/>
      <c r="BC28" s="407"/>
      <c r="BD28" s="407"/>
      <c r="BE28" s="407"/>
      <c r="BF28" s="407"/>
      <c r="BG28" s="407"/>
      <c r="BH28" s="407"/>
      <c r="BI28" s="407"/>
      <c r="BJ28" s="407"/>
      <c r="BK28" s="407"/>
      <c r="BL28" s="407"/>
      <c r="BM28" s="407"/>
      <c r="BN28" s="407"/>
      <c r="BO28" s="408"/>
    </row>
    <row r="29" spans="1:67" ht="35.1" customHeight="1" x14ac:dyDescent="0.25">
      <c r="A29" s="25">
        <f t="shared" si="0"/>
        <v>18</v>
      </c>
      <c r="B29" s="409"/>
      <c r="C29" s="409"/>
      <c r="D29" s="410"/>
      <c r="E29" s="410"/>
      <c r="F29" s="410"/>
      <c r="G29" s="410"/>
      <c r="H29" s="410"/>
      <c r="I29" s="411"/>
      <c r="J29" s="412"/>
      <c r="K29" s="412"/>
      <c r="L29" s="412"/>
      <c r="M29" s="412"/>
      <c r="N29" s="412"/>
      <c r="O29" s="412"/>
      <c r="P29" s="413"/>
      <c r="Q29" s="414"/>
      <c r="R29" s="415"/>
      <c r="S29" s="415"/>
      <c r="T29" s="415"/>
      <c r="U29" s="415"/>
      <c r="V29" s="415"/>
      <c r="W29" s="415"/>
      <c r="X29" s="416"/>
      <c r="Y29" s="417"/>
      <c r="Z29" s="418"/>
      <c r="AA29" s="414"/>
      <c r="AB29" s="415"/>
      <c r="AC29" s="415"/>
      <c r="AD29" s="416"/>
      <c r="AE29" s="419"/>
      <c r="AF29" s="420"/>
      <c r="AG29" s="421"/>
      <c r="AH29" s="419"/>
      <c r="AI29" s="420"/>
      <c r="AJ29" s="421"/>
      <c r="AK29" s="411"/>
      <c r="AL29" s="412"/>
      <c r="AM29" s="412"/>
      <c r="AN29" s="413"/>
      <c r="AO29" s="400"/>
      <c r="AP29" s="401"/>
      <c r="AQ29" s="401"/>
      <c r="AR29" s="401"/>
      <c r="AS29" s="401"/>
      <c r="AT29" s="401"/>
      <c r="AU29" s="401"/>
      <c r="AV29" s="402"/>
      <c r="AW29" s="403"/>
      <c r="AX29" s="404"/>
      <c r="AY29" s="405"/>
      <c r="AZ29" s="406"/>
      <c r="BA29" s="407"/>
      <c r="BB29" s="407"/>
      <c r="BC29" s="407"/>
      <c r="BD29" s="407"/>
      <c r="BE29" s="407"/>
      <c r="BF29" s="407"/>
      <c r="BG29" s="407"/>
      <c r="BH29" s="407"/>
      <c r="BI29" s="407"/>
      <c r="BJ29" s="407"/>
      <c r="BK29" s="407"/>
      <c r="BL29" s="407"/>
      <c r="BM29" s="407"/>
      <c r="BN29" s="407"/>
      <c r="BO29" s="408"/>
    </row>
    <row r="30" spans="1:67" ht="35.1" customHeight="1" x14ac:dyDescent="0.25">
      <c r="A30" s="25">
        <f t="shared" si="0"/>
        <v>19</v>
      </c>
      <c r="B30" s="409"/>
      <c r="C30" s="409"/>
      <c r="D30" s="410"/>
      <c r="E30" s="410"/>
      <c r="F30" s="410"/>
      <c r="G30" s="410"/>
      <c r="H30" s="410"/>
      <c r="I30" s="411"/>
      <c r="J30" s="412"/>
      <c r="K30" s="412"/>
      <c r="L30" s="412"/>
      <c r="M30" s="412"/>
      <c r="N30" s="412"/>
      <c r="O30" s="412"/>
      <c r="P30" s="413"/>
      <c r="Q30" s="414"/>
      <c r="R30" s="415"/>
      <c r="S30" s="415"/>
      <c r="T30" s="415"/>
      <c r="U30" s="415"/>
      <c r="V30" s="415"/>
      <c r="W30" s="415"/>
      <c r="X30" s="416"/>
      <c r="Y30" s="417"/>
      <c r="Z30" s="418"/>
      <c r="AA30" s="414"/>
      <c r="AB30" s="415"/>
      <c r="AC30" s="415"/>
      <c r="AD30" s="416"/>
      <c r="AE30" s="419"/>
      <c r="AF30" s="420"/>
      <c r="AG30" s="421"/>
      <c r="AH30" s="419"/>
      <c r="AI30" s="420"/>
      <c r="AJ30" s="421"/>
      <c r="AK30" s="411"/>
      <c r="AL30" s="412"/>
      <c r="AM30" s="412"/>
      <c r="AN30" s="413"/>
      <c r="AO30" s="400"/>
      <c r="AP30" s="401"/>
      <c r="AQ30" s="401"/>
      <c r="AR30" s="401"/>
      <c r="AS30" s="401"/>
      <c r="AT30" s="401"/>
      <c r="AU30" s="401"/>
      <c r="AV30" s="402"/>
      <c r="AW30" s="403"/>
      <c r="AX30" s="404"/>
      <c r="AY30" s="405"/>
      <c r="AZ30" s="406"/>
      <c r="BA30" s="407"/>
      <c r="BB30" s="407"/>
      <c r="BC30" s="407"/>
      <c r="BD30" s="407"/>
      <c r="BE30" s="407"/>
      <c r="BF30" s="407"/>
      <c r="BG30" s="407"/>
      <c r="BH30" s="407"/>
      <c r="BI30" s="407"/>
      <c r="BJ30" s="407"/>
      <c r="BK30" s="407"/>
      <c r="BL30" s="407"/>
      <c r="BM30" s="407"/>
      <c r="BN30" s="407"/>
      <c r="BO30" s="408"/>
    </row>
    <row r="31" spans="1:67" ht="35.1" customHeight="1" x14ac:dyDescent="0.25">
      <c r="A31" s="25">
        <f t="shared" si="0"/>
        <v>20</v>
      </c>
      <c r="B31" s="409"/>
      <c r="C31" s="409"/>
      <c r="D31" s="410"/>
      <c r="E31" s="410"/>
      <c r="F31" s="410"/>
      <c r="G31" s="410"/>
      <c r="H31" s="410"/>
      <c r="I31" s="411"/>
      <c r="J31" s="412"/>
      <c r="K31" s="412"/>
      <c r="L31" s="412"/>
      <c r="M31" s="412"/>
      <c r="N31" s="412"/>
      <c r="O31" s="412"/>
      <c r="P31" s="413"/>
      <c r="Q31" s="414"/>
      <c r="R31" s="415"/>
      <c r="S31" s="415"/>
      <c r="T31" s="415"/>
      <c r="U31" s="415"/>
      <c r="V31" s="415"/>
      <c r="W31" s="415"/>
      <c r="X31" s="416"/>
      <c r="Y31" s="417"/>
      <c r="Z31" s="418"/>
      <c r="AA31" s="414"/>
      <c r="AB31" s="415"/>
      <c r="AC31" s="415"/>
      <c r="AD31" s="416"/>
      <c r="AE31" s="419"/>
      <c r="AF31" s="420"/>
      <c r="AG31" s="421"/>
      <c r="AH31" s="419"/>
      <c r="AI31" s="420"/>
      <c r="AJ31" s="421"/>
      <c r="AK31" s="411"/>
      <c r="AL31" s="412"/>
      <c r="AM31" s="412"/>
      <c r="AN31" s="413"/>
      <c r="AO31" s="400"/>
      <c r="AP31" s="401"/>
      <c r="AQ31" s="401"/>
      <c r="AR31" s="401"/>
      <c r="AS31" s="401"/>
      <c r="AT31" s="401"/>
      <c r="AU31" s="401"/>
      <c r="AV31" s="402"/>
      <c r="AW31" s="403"/>
      <c r="AX31" s="404"/>
      <c r="AY31" s="405"/>
      <c r="AZ31" s="406"/>
      <c r="BA31" s="407"/>
      <c r="BB31" s="407"/>
      <c r="BC31" s="407"/>
      <c r="BD31" s="407"/>
      <c r="BE31" s="407"/>
      <c r="BF31" s="407"/>
      <c r="BG31" s="407"/>
      <c r="BH31" s="407"/>
      <c r="BI31" s="407"/>
      <c r="BJ31" s="407"/>
      <c r="BK31" s="407"/>
      <c r="BL31" s="407"/>
      <c r="BM31" s="407"/>
      <c r="BN31" s="407"/>
      <c r="BO31" s="408"/>
    </row>
    <row r="32" spans="1:67" ht="35.1" customHeight="1" x14ac:dyDescent="0.25">
      <c r="A32" s="24">
        <f>ROW(A21)</f>
        <v>21</v>
      </c>
      <c r="B32" s="409"/>
      <c r="C32" s="409"/>
      <c r="D32" s="410"/>
      <c r="E32" s="410"/>
      <c r="F32" s="410"/>
      <c r="G32" s="410"/>
      <c r="H32" s="410"/>
      <c r="I32" s="411"/>
      <c r="J32" s="412"/>
      <c r="K32" s="412"/>
      <c r="L32" s="412"/>
      <c r="M32" s="412"/>
      <c r="N32" s="412"/>
      <c r="O32" s="412"/>
      <c r="P32" s="413"/>
      <c r="Q32" s="414"/>
      <c r="R32" s="415"/>
      <c r="S32" s="415"/>
      <c r="T32" s="415"/>
      <c r="U32" s="415"/>
      <c r="V32" s="415"/>
      <c r="W32" s="415"/>
      <c r="X32" s="416"/>
      <c r="Y32" s="417"/>
      <c r="Z32" s="418"/>
      <c r="AA32" s="414"/>
      <c r="AB32" s="415"/>
      <c r="AC32" s="415"/>
      <c r="AD32" s="416"/>
      <c r="AE32" s="419"/>
      <c r="AF32" s="420"/>
      <c r="AG32" s="421"/>
      <c r="AH32" s="419"/>
      <c r="AI32" s="420"/>
      <c r="AJ32" s="421"/>
      <c r="AK32" s="411"/>
      <c r="AL32" s="412"/>
      <c r="AM32" s="412"/>
      <c r="AN32" s="413"/>
      <c r="AO32" s="400"/>
      <c r="AP32" s="401"/>
      <c r="AQ32" s="401"/>
      <c r="AR32" s="401"/>
      <c r="AS32" s="401"/>
      <c r="AT32" s="401"/>
      <c r="AU32" s="401"/>
      <c r="AV32" s="402"/>
      <c r="AW32" s="403"/>
      <c r="AX32" s="404"/>
      <c r="AY32" s="405"/>
      <c r="AZ32" s="406"/>
      <c r="BA32" s="407"/>
      <c r="BB32" s="407"/>
      <c r="BC32" s="407"/>
      <c r="BD32" s="407"/>
      <c r="BE32" s="407"/>
      <c r="BF32" s="407"/>
      <c r="BG32" s="407"/>
      <c r="BH32" s="407"/>
      <c r="BI32" s="407"/>
      <c r="BJ32" s="407"/>
      <c r="BK32" s="407"/>
      <c r="BL32" s="407"/>
      <c r="BM32" s="407"/>
      <c r="BN32" s="407"/>
      <c r="BO32" s="408"/>
    </row>
    <row r="33" spans="1:67" ht="35.1" customHeight="1" x14ac:dyDescent="0.25">
      <c r="A33" s="25">
        <f t="shared" si="0"/>
        <v>22</v>
      </c>
      <c r="B33" s="409"/>
      <c r="C33" s="409"/>
      <c r="D33" s="410"/>
      <c r="E33" s="410"/>
      <c r="F33" s="410"/>
      <c r="G33" s="410"/>
      <c r="H33" s="410"/>
      <c r="I33" s="411"/>
      <c r="J33" s="412"/>
      <c r="K33" s="412"/>
      <c r="L33" s="412"/>
      <c r="M33" s="412"/>
      <c r="N33" s="412"/>
      <c r="O33" s="412"/>
      <c r="P33" s="413"/>
      <c r="Q33" s="414"/>
      <c r="R33" s="415"/>
      <c r="S33" s="415"/>
      <c r="T33" s="415"/>
      <c r="U33" s="415"/>
      <c r="V33" s="415"/>
      <c r="W33" s="415"/>
      <c r="X33" s="416"/>
      <c r="Y33" s="417"/>
      <c r="Z33" s="418"/>
      <c r="AA33" s="414"/>
      <c r="AB33" s="415"/>
      <c r="AC33" s="415"/>
      <c r="AD33" s="416"/>
      <c r="AE33" s="419"/>
      <c r="AF33" s="420"/>
      <c r="AG33" s="421"/>
      <c r="AH33" s="419"/>
      <c r="AI33" s="420"/>
      <c r="AJ33" s="421"/>
      <c r="AK33" s="411"/>
      <c r="AL33" s="412"/>
      <c r="AM33" s="412"/>
      <c r="AN33" s="413"/>
      <c r="AO33" s="400"/>
      <c r="AP33" s="401"/>
      <c r="AQ33" s="401"/>
      <c r="AR33" s="401"/>
      <c r="AS33" s="401"/>
      <c r="AT33" s="401"/>
      <c r="AU33" s="401"/>
      <c r="AV33" s="402"/>
      <c r="AW33" s="403"/>
      <c r="AX33" s="404"/>
      <c r="AY33" s="405"/>
      <c r="AZ33" s="406"/>
      <c r="BA33" s="407"/>
      <c r="BB33" s="407"/>
      <c r="BC33" s="407"/>
      <c r="BD33" s="407"/>
      <c r="BE33" s="407"/>
      <c r="BF33" s="407"/>
      <c r="BG33" s="407"/>
      <c r="BH33" s="407"/>
      <c r="BI33" s="407"/>
      <c r="BJ33" s="407"/>
      <c r="BK33" s="407"/>
      <c r="BL33" s="407"/>
      <c r="BM33" s="407"/>
      <c r="BN33" s="407"/>
      <c r="BO33" s="408"/>
    </row>
    <row r="34" spans="1:67" ht="35.1" customHeight="1" x14ac:dyDescent="0.25">
      <c r="A34" s="25">
        <f t="shared" si="0"/>
        <v>23</v>
      </c>
      <c r="B34" s="409"/>
      <c r="C34" s="409"/>
      <c r="D34" s="410"/>
      <c r="E34" s="410"/>
      <c r="F34" s="410"/>
      <c r="G34" s="410"/>
      <c r="H34" s="410"/>
      <c r="I34" s="411"/>
      <c r="J34" s="412"/>
      <c r="K34" s="412"/>
      <c r="L34" s="412"/>
      <c r="M34" s="412"/>
      <c r="N34" s="412"/>
      <c r="O34" s="412"/>
      <c r="P34" s="413"/>
      <c r="Q34" s="414"/>
      <c r="R34" s="415"/>
      <c r="S34" s="415"/>
      <c r="T34" s="415"/>
      <c r="U34" s="415"/>
      <c r="V34" s="415"/>
      <c r="W34" s="415"/>
      <c r="X34" s="416"/>
      <c r="Y34" s="417"/>
      <c r="Z34" s="418"/>
      <c r="AA34" s="414"/>
      <c r="AB34" s="415"/>
      <c r="AC34" s="415"/>
      <c r="AD34" s="416"/>
      <c r="AE34" s="419"/>
      <c r="AF34" s="420"/>
      <c r="AG34" s="421"/>
      <c r="AH34" s="419"/>
      <c r="AI34" s="420"/>
      <c r="AJ34" s="421"/>
      <c r="AK34" s="411"/>
      <c r="AL34" s="412"/>
      <c r="AM34" s="412"/>
      <c r="AN34" s="413"/>
      <c r="AO34" s="400"/>
      <c r="AP34" s="401"/>
      <c r="AQ34" s="401"/>
      <c r="AR34" s="401"/>
      <c r="AS34" s="401"/>
      <c r="AT34" s="401"/>
      <c r="AU34" s="401"/>
      <c r="AV34" s="402"/>
      <c r="AW34" s="403"/>
      <c r="AX34" s="404"/>
      <c r="AY34" s="405"/>
      <c r="AZ34" s="406"/>
      <c r="BA34" s="407"/>
      <c r="BB34" s="407"/>
      <c r="BC34" s="407"/>
      <c r="BD34" s="407"/>
      <c r="BE34" s="407"/>
      <c r="BF34" s="407"/>
      <c r="BG34" s="407"/>
      <c r="BH34" s="407"/>
      <c r="BI34" s="407"/>
      <c r="BJ34" s="407"/>
      <c r="BK34" s="407"/>
      <c r="BL34" s="407"/>
      <c r="BM34" s="407"/>
      <c r="BN34" s="407"/>
      <c r="BO34" s="408"/>
    </row>
    <row r="35" spans="1:67" ht="35.1" customHeight="1" x14ac:dyDescent="0.25">
      <c r="A35" s="25">
        <f t="shared" si="0"/>
        <v>24</v>
      </c>
      <c r="B35" s="409"/>
      <c r="C35" s="409"/>
      <c r="D35" s="410"/>
      <c r="E35" s="410"/>
      <c r="F35" s="410"/>
      <c r="G35" s="410"/>
      <c r="H35" s="410"/>
      <c r="I35" s="411"/>
      <c r="J35" s="412"/>
      <c r="K35" s="412"/>
      <c r="L35" s="412"/>
      <c r="M35" s="412"/>
      <c r="N35" s="412"/>
      <c r="O35" s="412"/>
      <c r="P35" s="413"/>
      <c r="Q35" s="414"/>
      <c r="R35" s="415"/>
      <c r="S35" s="415"/>
      <c r="T35" s="415"/>
      <c r="U35" s="415"/>
      <c r="V35" s="415"/>
      <c r="W35" s="415"/>
      <c r="X35" s="416"/>
      <c r="Y35" s="417"/>
      <c r="Z35" s="418"/>
      <c r="AA35" s="414"/>
      <c r="AB35" s="415"/>
      <c r="AC35" s="415"/>
      <c r="AD35" s="416"/>
      <c r="AE35" s="419"/>
      <c r="AF35" s="420"/>
      <c r="AG35" s="421"/>
      <c r="AH35" s="419"/>
      <c r="AI35" s="420"/>
      <c r="AJ35" s="421"/>
      <c r="AK35" s="411"/>
      <c r="AL35" s="412"/>
      <c r="AM35" s="412"/>
      <c r="AN35" s="413"/>
      <c r="AO35" s="400"/>
      <c r="AP35" s="401"/>
      <c r="AQ35" s="401"/>
      <c r="AR35" s="401"/>
      <c r="AS35" s="401"/>
      <c r="AT35" s="401"/>
      <c r="AU35" s="401"/>
      <c r="AV35" s="402"/>
      <c r="AW35" s="403"/>
      <c r="AX35" s="404"/>
      <c r="AY35" s="405"/>
      <c r="AZ35" s="406"/>
      <c r="BA35" s="407"/>
      <c r="BB35" s="407"/>
      <c r="BC35" s="407"/>
      <c r="BD35" s="407"/>
      <c r="BE35" s="407"/>
      <c r="BF35" s="407"/>
      <c r="BG35" s="407"/>
      <c r="BH35" s="407"/>
      <c r="BI35" s="407"/>
      <c r="BJ35" s="407"/>
      <c r="BK35" s="407"/>
      <c r="BL35" s="407"/>
      <c r="BM35" s="407"/>
      <c r="BN35" s="407"/>
      <c r="BO35" s="408"/>
    </row>
    <row r="36" spans="1:67" ht="35.1" customHeight="1" x14ac:dyDescent="0.25">
      <c r="A36" s="25">
        <f t="shared" si="0"/>
        <v>25</v>
      </c>
      <c r="B36" s="409"/>
      <c r="C36" s="409"/>
      <c r="D36" s="410"/>
      <c r="E36" s="410"/>
      <c r="F36" s="410"/>
      <c r="G36" s="410"/>
      <c r="H36" s="410"/>
      <c r="I36" s="411"/>
      <c r="J36" s="412"/>
      <c r="K36" s="412"/>
      <c r="L36" s="412"/>
      <c r="M36" s="412"/>
      <c r="N36" s="412"/>
      <c r="O36" s="412"/>
      <c r="P36" s="413"/>
      <c r="Q36" s="414"/>
      <c r="R36" s="415"/>
      <c r="S36" s="415"/>
      <c r="T36" s="415"/>
      <c r="U36" s="415"/>
      <c r="V36" s="415"/>
      <c r="W36" s="415"/>
      <c r="X36" s="416"/>
      <c r="Y36" s="417"/>
      <c r="Z36" s="418"/>
      <c r="AA36" s="414"/>
      <c r="AB36" s="415"/>
      <c r="AC36" s="415"/>
      <c r="AD36" s="416"/>
      <c r="AE36" s="419"/>
      <c r="AF36" s="420"/>
      <c r="AG36" s="421"/>
      <c r="AH36" s="419"/>
      <c r="AI36" s="420"/>
      <c r="AJ36" s="421"/>
      <c r="AK36" s="411"/>
      <c r="AL36" s="412"/>
      <c r="AM36" s="412"/>
      <c r="AN36" s="413"/>
      <c r="AO36" s="400"/>
      <c r="AP36" s="401"/>
      <c r="AQ36" s="401"/>
      <c r="AR36" s="401"/>
      <c r="AS36" s="401"/>
      <c r="AT36" s="401"/>
      <c r="AU36" s="401"/>
      <c r="AV36" s="402"/>
      <c r="AW36" s="403"/>
      <c r="AX36" s="404"/>
      <c r="AY36" s="405"/>
      <c r="AZ36" s="406"/>
      <c r="BA36" s="407"/>
      <c r="BB36" s="407"/>
      <c r="BC36" s="407"/>
      <c r="BD36" s="407"/>
      <c r="BE36" s="407"/>
      <c r="BF36" s="407"/>
      <c r="BG36" s="407"/>
      <c r="BH36" s="407"/>
      <c r="BI36" s="407"/>
      <c r="BJ36" s="407"/>
      <c r="BK36" s="407"/>
      <c r="BL36" s="407"/>
      <c r="BM36" s="407"/>
      <c r="BN36" s="407"/>
      <c r="BO36" s="408"/>
    </row>
    <row r="37" spans="1:67" ht="35.1" customHeight="1" x14ac:dyDescent="0.25">
      <c r="A37" s="25">
        <f t="shared" si="0"/>
        <v>26</v>
      </c>
      <c r="B37" s="409"/>
      <c r="C37" s="409"/>
      <c r="D37" s="410"/>
      <c r="E37" s="410"/>
      <c r="F37" s="410"/>
      <c r="G37" s="410"/>
      <c r="H37" s="410"/>
      <c r="I37" s="411"/>
      <c r="J37" s="412"/>
      <c r="K37" s="412"/>
      <c r="L37" s="412"/>
      <c r="M37" s="412"/>
      <c r="N37" s="412"/>
      <c r="O37" s="412"/>
      <c r="P37" s="413"/>
      <c r="Q37" s="414"/>
      <c r="R37" s="415"/>
      <c r="S37" s="415"/>
      <c r="T37" s="415"/>
      <c r="U37" s="415"/>
      <c r="V37" s="415"/>
      <c r="W37" s="415"/>
      <c r="X37" s="416"/>
      <c r="Y37" s="417"/>
      <c r="Z37" s="418"/>
      <c r="AA37" s="414"/>
      <c r="AB37" s="415"/>
      <c r="AC37" s="415"/>
      <c r="AD37" s="416"/>
      <c r="AE37" s="419"/>
      <c r="AF37" s="420"/>
      <c r="AG37" s="421"/>
      <c r="AH37" s="419"/>
      <c r="AI37" s="420"/>
      <c r="AJ37" s="421"/>
      <c r="AK37" s="411"/>
      <c r="AL37" s="412"/>
      <c r="AM37" s="412"/>
      <c r="AN37" s="413"/>
      <c r="AO37" s="400"/>
      <c r="AP37" s="401"/>
      <c r="AQ37" s="401"/>
      <c r="AR37" s="401"/>
      <c r="AS37" s="401"/>
      <c r="AT37" s="401"/>
      <c r="AU37" s="401"/>
      <c r="AV37" s="402"/>
      <c r="AW37" s="403"/>
      <c r="AX37" s="404"/>
      <c r="AY37" s="405"/>
      <c r="AZ37" s="406"/>
      <c r="BA37" s="407"/>
      <c r="BB37" s="407"/>
      <c r="BC37" s="407"/>
      <c r="BD37" s="407"/>
      <c r="BE37" s="407"/>
      <c r="BF37" s="407"/>
      <c r="BG37" s="407"/>
      <c r="BH37" s="407"/>
      <c r="BI37" s="407"/>
      <c r="BJ37" s="407"/>
      <c r="BK37" s="407"/>
      <c r="BL37" s="407"/>
      <c r="BM37" s="407"/>
      <c r="BN37" s="407"/>
      <c r="BO37" s="408"/>
    </row>
    <row r="38" spans="1:67" ht="35.1" customHeight="1" x14ac:dyDescent="0.25">
      <c r="A38" s="25">
        <f t="shared" si="0"/>
        <v>27</v>
      </c>
      <c r="B38" s="409"/>
      <c r="C38" s="409"/>
      <c r="D38" s="410"/>
      <c r="E38" s="410"/>
      <c r="F38" s="410"/>
      <c r="G38" s="410"/>
      <c r="H38" s="410"/>
      <c r="I38" s="411"/>
      <c r="J38" s="412"/>
      <c r="K38" s="412"/>
      <c r="L38" s="412"/>
      <c r="M38" s="412"/>
      <c r="N38" s="412"/>
      <c r="O38" s="412"/>
      <c r="P38" s="413"/>
      <c r="Q38" s="414"/>
      <c r="R38" s="415"/>
      <c r="S38" s="415"/>
      <c r="T38" s="415"/>
      <c r="U38" s="415"/>
      <c r="V38" s="415"/>
      <c r="W38" s="415"/>
      <c r="X38" s="416"/>
      <c r="Y38" s="417"/>
      <c r="Z38" s="418"/>
      <c r="AA38" s="414"/>
      <c r="AB38" s="415"/>
      <c r="AC38" s="415"/>
      <c r="AD38" s="416"/>
      <c r="AE38" s="419"/>
      <c r="AF38" s="420"/>
      <c r="AG38" s="421"/>
      <c r="AH38" s="419"/>
      <c r="AI38" s="420"/>
      <c r="AJ38" s="421"/>
      <c r="AK38" s="411"/>
      <c r="AL38" s="412"/>
      <c r="AM38" s="412"/>
      <c r="AN38" s="413"/>
      <c r="AO38" s="400"/>
      <c r="AP38" s="401"/>
      <c r="AQ38" s="401"/>
      <c r="AR38" s="401"/>
      <c r="AS38" s="401"/>
      <c r="AT38" s="401"/>
      <c r="AU38" s="401"/>
      <c r="AV38" s="402"/>
      <c r="AW38" s="403"/>
      <c r="AX38" s="404"/>
      <c r="AY38" s="405"/>
      <c r="AZ38" s="406"/>
      <c r="BA38" s="407"/>
      <c r="BB38" s="407"/>
      <c r="BC38" s="407"/>
      <c r="BD38" s="407"/>
      <c r="BE38" s="407"/>
      <c r="BF38" s="407"/>
      <c r="BG38" s="407"/>
      <c r="BH38" s="407"/>
      <c r="BI38" s="407"/>
      <c r="BJ38" s="407"/>
      <c r="BK38" s="407"/>
      <c r="BL38" s="407"/>
      <c r="BM38" s="407"/>
      <c r="BN38" s="407"/>
      <c r="BO38" s="408"/>
    </row>
    <row r="39" spans="1:67" ht="35.1" customHeight="1" x14ac:dyDescent="0.25">
      <c r="A39" s="25">
        <f t="shared" si="0"/>
        <v>28</v>
      </c>
      <c r="B39" s="409"/>
      <c r="C39" s="409"/>
      <c r="D39" s="410"/>
      <c r="E39" s="410"/>
      <c r="F39" s="410"/>
      <c r="G39" s="410"/>
      <c r="H39" s="410"/>
      <c r="I39" s="411"/>
      <c r="J39" s="412"/>
      <c r="K39" s="412"/>
      <c r="L39" s="412"/>
      <c r="M39" s="412"/>
      <c r="N39" s="412"/>
      <c r="O39" s="412"/>
      <c r="P39" s="413"/>
      <c r="Q39" s="414"/>
      <c r="R39" s="415"/>
      <c r="S39" s="415"/>
      <c r="T39" s="415"/>
      <c r="U39" s="415"/>
      <c r="V39" s="415"/>
      <c r="W39" s="415"/>
      <c r="X39" s="416"/>
      <c r="Y39" s="417"/>
      <c r="Z39" s="418"/>
      <c r="AA39" s="414"/>
      <c r="AB39" s="415"/>
      <c r="AC39" s="415"/>
      <c r="AD39" s="416"/>
      <c r="AE39" s="419"/>
      <c r="AF39" s="420"/>
      <c r="AG39" s="421"/>
      <c r="AH39" s="419"/>
      <c r="AI39" s="420"/>
      <c r="AJ39" s="421"/>
      <c r="AK39" s="411"/>
      <c r="AL39" s="412"/>
      <c r="AM39" s="412"/>
      <c r="AN39" s="413"/>
      <c r="AO39" s="400"/>
      <c r="AP39" s="401"/>
      <c r="AQ39" s="401"/>
      <c r="AR39" s="401"/>
      <c r="AS39" s="401"/>
      <c r="AT39" s="401"/>
      <c r="AU39" s="401"/>
      <c r="AV39" s="402"/>
      <c r="AW39" s="403"/>
      <c r="AX39" s="404"/>
      <c r="AY39" s="405"/>
      <c r="AZ39" s="406"/>
      <c r="BA39" s="407"/>
      <c r="BB39" s="407"/>
      <c r="BC39" s="407"/>
      <c r="BD39" s="407"/>
      <c r="BE39" s="407"/>
      <c r="BF39" s="407"/>
      <c r="BG39" s="407"/>
      <c r="BH39" s="407"/>
      <c r="BI39" s="407"/>
      <c r="BJ39" s="407"/>
      <c r="BK39" s="407"/>
      <c r="BL39" s="407"/>
      <c r="BM39" s="407"/>
      <c r="BN39" s="407"/>
      <c r="BO39" s="408"/>
    </row>
    <row r="40" spans="1:67" ht="35.1" customHeight="1" x14ac:dyDescent="0.25">
      <c r="A40" s="25">
        <f t="shared" si="0"/>
        <v>29</v>
      </c>
      <c r="B40" s="409"/>
      <c r="C40" s="409"/>
      <c r="D40" s="410"/>
      <c r="E40" s="410"/>
      <c r="F40" s="410"/>
      <c r="G40" s="410"/>
      <c r="H40" s="410"/>
      <c r="I40" s="411"/>
      <c r="J40" s="412"/>
      <c r="K40" s="412"/>
      <c r="L40" s="412"/>
      <c r="M40" s="412"/>
      <c r="N40" s="412"/>
      <c r="O40" s="412"/>
      <c r="P40" s="413"/>
      <c r="Q40" s="414"/>
      <c r="R40" s="415"/>
      <c r="S40" s="415"/>
      <c r="T40" s="415"/>
      <c r="U40" s="415"/>
      <c r="V40" s="415"/>
      <c r="W40" s="415"/>
      <c r="X40" s="416"/>
      <c r="Y40" s="417"/>
      <c r="Z40" s="418"/>
      <c r="AA40" s="414"/>
      <c r="AB40" s="415"/>
      <c r="AC40" s="415"/>
      <c r="AD40" s="416"/>
      <c r="AE40" s="419"/>
      <c r="AF40" s="420"/>
      <c r="AG40" s="421"/>
      <c r="AH40" s="419"/>
      <c r="AI40" s="420"/>
      <c r="AJ40" s="421"/>
      <c r="AK40" s="411"/>
      <c r="AL40" s="412"/>
      <c r="AM40" s="412"/>
      <c r="AN40" s="413"/>
      <c r="AO40" s="400"/>
      <c r="AP40" s="401"/>
      <c r="AQ40" s="401"/>
      <c r="AR40" s="401"/>
      <c r="AS40" s="401"/>
      <c r="AT40" s="401"/>
      <c r="AU40" s="401"/>
      <c r="AV40" s="402"/>
      <c r="AW40" s="403"/>
      <c r="AX40" s="404"/>
      <c r="AY40" s="405"/>
      <c r="AZ40" s="406"/>
      <c r="BA40" s="407"/>
      <c r="BB40" s="407"/>
      <c r="BC40" s="407"/>
      <c r="BD40" s="407"/>
      <c r="BE40" s="407"/>
      <c r="BF40" s="407"/>
      <c r="BG40" s="407"/>
      <c r="BH40" s="407"/>
      <c r="BI40" s="407"/>
      <c r="BJ40" s="407"/>
      <c r="BK40" s="407"/>
      <c r="BL40" s="407"/>
      <c r="BM40" s="407"/>
      <c r="BN40" s="407"/>
      <c r="BO40" s="408"/>
    </row>
    <row r="41" spans="1:67" ht="35.1" customHeight="1" x14ac:dyDescent="0.25">
      <c r="A41" s="25">
        <f t="shared" si="0"/>
        <v>30</v>
      </c>
      <c r="B41" s="409"/>
      <c r="C41" s="409"/>
      <c r="D41" s="410"/>
      <c r="E41" s="410"/>
      <c r="F41" s="410"/>
      <c r="G41" s="410"/>
      <c r="H41" s="410"/>
      <c r="I41" s="411"/>
      <c r="J41" s="412"/>
      <c r="K41" s="412"/>
      <c r="L41" s="412"/>
      <c r="M41" s="412"/>
      <c r="N41" s="412"/>
      <c r="O41" s="412"/>
      <c r="P41" s="413"/>
      <c r="Q41" s="414"/>
      <c r="R41" s="415"/>
      <c r="S41" s="415"/>
      <c r="T41" s="415"/>
      <c r="U41" s="415"/>
      <c r="V41" s="415"/>
      <c r="W41" s="415"/>
      <c r="X41" s="416"/>
      <c r="Y41" s="417"/>
      <c r="Z41" s="418"/>
      <c r="AA41" s="414"/>
      <c r="AB41" s="415"/>
      <c r="AC41" s="415"/>
      <c r="AD41" s="416"/>
      <c r="AE41" s="419"/>
      <c r="AF41" s="420"/>
      <c r="AG41" s="421"/>
      <c r="AH41" s="419"/>
      <c r="AI41" s="420"/>
      <c r="AJ41" s="421"/>
      <c r="AK41" s="411"/>
      <c r="AL41" s="412"/>
      <c r="AM41" s="412"/>
      <c r="AN41" s="413"/>
      <c r="AO41" s="400"/>
      <c r="AP41" s="401"/>
      <c r="AQ41" s="401"/>
      <c r="AR41" s="401"/>
      <c r="AS41" s="401"/>
      <c r="AT41" s="401"/>
      <c r="AU41" s="401"/>
      <c r="AV41" s="402"/>
      <c r="AW41" s="403"/>
      <c r="AX41" s="404"/>
      <c r="AY41" s="405"/>
      <c r="AZ41" s="406"/>
      <c r="BA41" s="407"/>
      <c r="BB41" s="407"/>
      <c r="BC41" s="407"/>
      <c r="BD41" s="407"/>
      <c r="BE41" s="407"/>
      <c r="BF41" s="407"/>
      <c r="BG41" s="407"/>
      <c r="BH41" s="407"/>
      <c r="BI41" s="407"/>
      <c r="BJ41" s="407"/>
      <c r="BK41" s="407"/>
      <c r="BL41" s="407"/>
      <c r="BM41" s="407"/>
      <c r="BN41" s="407"/>
      <c r="BO41" s="408"/>
    </row>
    <row r="42" spans="1:67" ht="35.1" customHeight="1" x14ac:dyDescent="0.25">
      <c r="A42" s="24">
        <f>ROW(A31)</f>
        <v>31</v>
      </c>
      <c r="B42" s="409"/>
      <c r="C42" s="409"/>
      <c r="D42" s="410"/>
      <c r="E42" s="410"/>
      <c r="F42" s="410"/>
      <c r="G42" s="410"/>
      <c r="H42" s="410"/>
      <c r="I42" s="411"/>
      <c r="J42" s="412"/>
      <c r="K42" s="412"/>
      <c r="L42" s="412"/>
      <c r="M42" s="412"/>
      <c r="N42" s="412"/>
      <c r="O42" s="412"/>
      <c r="P42" s="413"/>
      <c r="Q42" s="414"/>
      <c r="R42" s="415"/>
      <c r="S42" s="415"/>
      <c r="T42" s="415"/>
      <c r="U42" s="415"/>
      <c r="V42" s="415"/>
      <c r="W42" s="415"/>
      <c r="X42" s="416"/>
      <c r="Y42" s="417"/>
      <c r="Z42" s="418"/>
      <c r="AA42" s="414"/>
      <c r="AB42" s="415"/>
      <c r="AC42" s="415"/>
      <c r="AD42" s="416"/>
      <c r="AE42" s="419"/>
      <c r="AF42" s="420"/>
      <c r="AG42" s="421"/>
      <c r="AH42" s="419"/>
      <c r="AI42" s="420"/>
      <c r="AJ42" s="421"/>
      <c r="AK42" s="411"/>
      <c r="AL42" s="412"/>
      <c r="AM42" s="412"/>
      <c r="AN42" s="413"/>
      <c r="AO42" s="400"/>
      <c r="AP42" s="401"/>
      <c r="AQ42" s="401"/>
      <c r="AR42" s="401"/>
      <c r="AS42" s="401"/>
      <c r="AT42" s="401"/>
      <c r="AU42" s="401"/>
      <c r="AV42" s="402"/>
      <c r="AW42" s="403"/>
      <c r="AX42" s="404"/>
      <c r="AY42" s="405"/>
      <c r="AZ42" s="406"/>
      <c r="BA42" s="407"/>
      <c r="BB42" s="407"/>
      <c r="BC42" s="407"/>
      <c r="BD42" s="407"/>
      <c r="BE42" s="407"/>
      <c r="BF42" s="407"/>
      <c r="BG42" s="407"/>
      <c r="BH42" s="407"/>
      <c r="BI42" s="407"/>
      <c r="BJ42" s="407"/>
      <c r="BK42" s="407"/>
      <c r="BL42" s="407"/>
      <c r="BM42" s="407"/>
      <c r="BN42" s="407"/>
      <c r="BO42" s="408"/>
    </row>
    <row r="43" spans="1:67" ht="35.1" customHeight="1" x14ac:dyDescent="0.25">
      <c r="A43" s="25">
        <f t="shared" si="0"/>
        <v>32</v>
      </c>
      <c r="B43" s="409"/>
      <c r="C43" s="409"/>
      <c r="D43" s="410"/>
      <c r="E43" s="410"/>
      <c r="F43" s="410"/>
      <c r="G43" s="410"/>
      <c r="H43" s="410"/>
      <c r="I43" s="411"/>
      <c r="J43" s="412"/>
      <c r="K43" s="412"/>
      <c r="L43" s="412"/>
      <c r="M43" s="412"/>
      <c r="N43" s="412"/>
      <c r="O43" s="412"/>
      <c r="P43" s="413"/>
      <c r="Q43" s="414"/>
      <c r="R43" s="415"/>
      <c r="S43" s="415"/>
      <c r="T43" s="415"/>
      <c r="U43" s="415"/>
      <c r="V43" s="415"/>
      <c r="W43" s="415"/>
      <c r="X43" s="416"/>
      <c r="Y43" s="417"/>
      <c r="Z43" s="418"/>
      <c r="AA43" s="414"/>
      <c r="AB43" s="415"/>
      <c r="AC43" s="415"/>
      <c r="AD43" s="416"/>
      <c r="AE43" s="419"/>
      <c r="AF43" s="420"/>
      <c r="AG43" s="421"/>
      <c r="AH43" s="419"/>
      <c r="AI43" s="420"/>
      <c r="AJ43" s="421"/>
      <c r="AK43" s="411"/>
      <c r="AL43" s="412"/>
      <c r="AM43" s="412"/>
      <c r="AN43" s="413"/>
      <c r="AO43" s="400"/>
      <c r="AP43" s="401"/>
      <c r="AQ43" s="401"/>
      <c r="AR43" s="401"/>
      <c r="AS43" s="401"/>
      <c r="AT43" s="401"/>
      <c r="AU43" s="401"/>
      <c r="AV43" s="402"/>
      <c r="AW43" s="403"/>
      <c r="AX43" s="404"/>
      <c r="AY43" s="405"/>
      <c r="AZ43" s="406"/>
      <c r="BA43" s="407"/>
      <c r="BB43" s="407"/>
      <c r="BC43" s="407"/>
      <c r="BD43" s="407"/>
      <c r="BE43" s="407"/>
      <c r="BF43" s="407"/>
      <c r="BG43" s="407"/>
      <c r="BH43" s="407"/>
      <c r="BI43" s="407"/>
      <c r="BJ43" s="407"/>
      <c r="BK43" s="407"/>
      <c r="BL43" s="407"/>
      <c r="BM43" s="407"/>
      <c r="BN43" s="407"/>
      <c r="BO43" s="408"/>
    </row>
    <row r="44" spans="1:67" ht="35.1" customHeight="1" x14ac:dyDescent="0.25">
      <c r="A44" s="25">
        <f t="shared" si="0"/>
        <v>33</v>
      </c>
      <c r="B44" s="409"/>
      <c r="C44" s="409"/>
      <c r="D44" s="410"/>
      <c r="E44" s="410"/>
      <c r="F44" s="410"/>
      <c r="G44" s="410"/>
      <c r="H44" s="410"/>
      <c r="I44" s="411"/>
      <c r="J44" s="412"/>
      <c r="K44" s="412"/>
      <c r="L44" s="412"/>
      <c r="M44" s="412"/>
      <c r="N44" s="412"/>
      <c r="O44" s="412"/>
      <c r="P44" s="413"/>
      <c r="Q44" s="414"/>
      <c r="R44" s="415"/>
      <c r="S44" s="415"/>
      <c r="T44" s="415"/>
      <c r="U44" s="415"/>
      <c r="V44" s="415"/>
      <c r="W44" s="415"/>
      <c r="X44" s="416"/>
      <c r="Y44" s="417"/>
      <c r="Z44" s="418"/>
      <c r="AA44" s="414"/>
      <c r="AB44" s="415"/>
      <c r="AC44" s="415"/>
      <c r="AD44" s="416"/>
      <c r="AE44" s="419"/>
      <c r="AF44" s="420"/>
      <c r="AG44" s="421"/>
      <c r="AH44" s="419"/>
      <c r="AI44" s="420"/>
      <c r="AJ44" s="421"/>
      <c r="AK44" s="411"/>
      <c r="AL44" s="412"/>
      <c r="AM44" s="412"/>
      <c r="AN44" s="413"/>
      <c r="AO44" s="400"/>
      <c r="AP44" s="401"/>
      <c r="AQ44" s="401"/>
      <c r="AR44" s="401"/>
      <c r="AS44" s="401"/>
      <c r="AT44" s="401"/>
      <c r="AU44" s="401"/>
      <c r="AV44" s="402"/>
      <c r="AW44" s="403"/>
      <c r="AX44" s="404"/>
      <c r="AY44" s="405"/>
      <c r="AZ44" s="406"/>
      <c r="BA44" s="407"/>
      <c r="BB44" s="407"/>
      <c r="BC44" s="407"/>
      <c r="BD44" s="407"/>
      <c r="BE44" s="407"/>
      <c r="BF44" s="407"/>
      <c r="BG44" s="407"/>
      <c r="BH44" s="407"/>
      <c r="BI44" s="407"/>
      <c r="BJ44" s="407"/>
      <c r="BK44" s="407"/>
      <c r="BL44" s="407"/>
      <c r="BM44" s="407"/>
      <c r="BN44" s="407"/>
      <c r="BO44" s="408"/>
    </row>
    <row r="45" spans="1:67" ht="35.1" customHeight="1" x14ac:dyDescent="0.25">
      <c r="A45" s="25">
        <f t="shared" si="0"/>
        <v>34</v>
      </c>
      <c r="B45" s="409"/>
      <c r="C45" s="409"/>
      <c r="D45" s="410"/>
      <c r="E45" s="410"/>
      <c r="F45" s="410"/>
      <c r="G45" s="410"/>
      <c r="H45" s="410"/>
      <c r="I45" s="411"/>
      <c r="J45" s="412"/>
      <c r="K45" s="412"/>
      <c r="L45" s="412"/>
      <c r="M45" s="412"/>
      <c r="N45" s="412"/>
      <c r="O45" s="412"/>
      <c r="P45" s="413"/>
      <c r="Q45" s="414"/>
      <c r="R45" s="415"/>
      <c r="S45" s="415"/>
      <c r="T45" s="415"/>
      <c r="U45" s="415"/>
      <c r="V45" s="415"/>
      <c r="W45" s="415"/>
      <c r="X45" s="416"/>
      <c r="Y45" s="417"/>
      <c r="Z45" s="418"/>
      <c r="AA45" s="414"/>
      <c r="AB45" s="415"/>
      <c r="AC45" s="415"/>
      <c r="AD45" s="416"/>
      <c r="AE45" s="419"/>
      <c r="AF45" s="420"/>
      <c r="AG45" s="421"/>
      <c r="AH45" s="419"/>
      <c r="AI45" s="420"/>
      <c r="AJ45" s="421"/>
      <c r="AK45" s="411"/>
      <c r="AL45" s="412"/>
      <c r="AM45" s="412"/>
      <c r="AN45" s="413"/>
      <c r="AO45" s="400"/>
      <c r="AP45" s="401"/>
      <c r="AQ45" s="401"/>
      <c r="AR45" s="401"/>
      <c r="AS45" s="401"/>
      <c r="AT45" s="401"/>
      <c r="AU45" s="401"/>
      <c r="AV45" s="402"/>
      <c r="AW45" s="403"/>
      <c r="AX45" s="404"/>
      <c r="AY45" s="405"/>
      <c r="AZ45" s="406"/>
      <c r="BA45" s="407"/>
      <c r="BB45" s="407"/>
      <c r="BC45" s="407"/>
      <c r="BD45" s="407"/>
      <c r="BE45" s="407"/>
      <c r="BF45" s="407"/>
      <c r="BG45" s="407"/>
      <c r="BH45" s="407"/>
      <c r="BI45" s="407"/>
      <c r="BJ45" s="407"/>
      <c r="BK45" s="407"/>
      <c r="BL45" s="407"/>
      <c r="BM45" s="407"/>
      <c r="BN45" s="407"/>
      <c r="BO45" s="408"/>
    </row>
    <row r="46" spans="1:67" ht="35.1" customHeight="1" x14ac:dyDescent="0.25">
      <c r="A46" s="25">
        <f t="shared" si="0"/>
        <v>35</v>
      </c>
      <c r="B46" s="409"/>
      <c r="C46" s="409"/>
      <c r="D46" s="410"/>
      <c r="E46" s="410"/>
      <c r="F46" s="410"/>
      <c r="G46" s="410"/>
      <c r="H46" s="410"/>
      <c r="I46" s="411"/>
      <c r="J46" s="412"/>
      <c r="K46" s="412"/>
      <c r="L46" s="412"/>
      <c r="M46" s="412"/>
      <c r="N46" s="412"/>
      <c r="O46" s="412"/>
      <c r="P46" s="413"/>
      <c r="Q46" s="414"/>
      <c r="R46" s="415"/>
      <c r="S46" s="415"/>
      <c r="T46" s="415"/>
      <c r="U46" s="415"/>
      <c r="V46" s="415"/>
      <c r="W46" s="415"/>
      <c r="X46" s="416"/>
      <c r="Y46" s="417"/>
      <c r="Z46" s="418"/>
      <c r="AA46" s="414"/>
      <c r="AB46" s="415"/>
      <c r="AC46" s="415"/>
      <c r="AD46" s="416"/>
      <c r="AE46" s="419"/>
      <c r="AF46" s="420"/>
      <c r="AG46" s="421"/>
      <c r="AH46" s="419"/>
      <c r="AI46" s="420"/>
      <c r="AJ46" s="421"/>
      <c r="AK46" s="411"/>
      <c r="AL46" s="412"/>
      <c r="AM46" s="412"/>
      <c r="AN46" s="413"/>
      <c r="AO46" s="400"/>
      <c r="AP46" s="401"/>
      <c r="AQ46" s="401"/>
      <c r="AR46" s="401"/>
      <c r="AS46" s="401"/>
      <c r="AT46" s="401"/>
      <c r="AU46" s="401"/>
      <c r="AV46" s="402"/>
      <c r="AW46" s="403"/>
      <c r="AX46" s="404"/>
      <c r="AY46" s="405"/>
      <c r="AZ46" s="406"/>
      <c r="BA46" s="407"/>
      <c r="BB46" s="407"/>
      <c r="BC46" s="407"/>
      <c r="BD46" s="407"/>
      <c r="BE46" s="407"/>
      <c r="BF46" s="407"/>
      <c r="BG46" s="407"/>
      <c r="BH46" s="407"/>
      <c r="BI46" s="407"/>
      <c r="BJ46" s="407"/>
      <c r="BK46" s="407"/>
      <c r="BL46" s="407"/>
      <c r="BM46" s="407"/>
      <c r="BN46" s="407"/>
      <c r="BO46" s="408"/>
    </row>
    <row r="47" spans="1:67" ht="35.1" customHeight="1" x14ac:dyDescent="0.25">
      <c r="A47" s="25">
        <f t="shared" si="0"/>
        <v>36</v>
      </c>
      <c r="B47" s="409"/>
      <c r="C47" s="409"/>
      <c r="D47" s="410"/>
      <c r="E47" s="410"/>
      <c r="F47" s="410"/>
      <c r="G47" s="410"/>
      <c r="H47" s="410"/>
      <c r="I47" s="411"/>
      <c r="J47" s="412"/>
      <c r="K47" s="412"/>
      <c r="L47" s="412"/>
      <c r="M47" s="412"/>
      <c r="N47" s="412"/>
      <c r="O47" s="412"/>
      <c r="P47" s="413"/>
      <c r="Q47" s="414"/>
      <c r="R47" s="415"/>
      <c r="S47" s="415"/>
      <c r="T47" s="415"/>
      <c r="U47" s="415"/>
      <c r="V47" s="415"/>
      <c r="W47" s="415"/>
      <c r="X47" s="416"/>
      <c r="Y47" s="417"/>
      <c r="Z47" s="418"/>
      <c r="AA47" s="414"/>
      <c r="AB47" s="415"/>
      <c r="AC47" s="415"/>
      <c r="AD47" s="416"/>
      <c r="AE47" s="419"/>
      <c r="AF47" s="420"/>
      <c r="AG47" s="421"/>
      <c r="AH47" s="419"/>
      <c r="AI47" s="420"/>
      <c r="AJ47" s="421"/>
      <c r="AK47" s="411"/>
      <c r="AL47" s="412"/>
      <c r="AM47" s="412"/>
      <c r="AN47" s="413"/>
      <c r="AO47" s="400"/>
      <c r="AP47" s="401"/>
      <c r="AQ47" s="401"/>
      <c r="AR47" s="401"/>
      <c r="AS47" s="401"/>
      <c r="AT47" s="401"/>
      <c r="AU47" s="401"/>
      <c r="AV47" s="402"/>
      <c r="AW47" s="403"/>
      <c r="AX47" s="404"/>
      <c r="AY47" s="405"/>
      <c r="AZ47" s="406"/>
      <c r="BA47" s="407"/>
      <c r="BB47" s="407"/>
      <c r="BC47" s="407"/>
      <c r="BD47" s="407"/>
      <c r="BE47" s="407"/>
      <c r="BF47" s="407"/>
      <c r="BG47" s="407"/>
      <c r="BH47" s="407"/>
      <c r="BI47" s="407"/>
      <c r="BJ47" s="407"/>
      <c r="BK47" s="407"/>
      <c r="BL47" s="407"/>
      <c r="BM47" s="407"/>
      <c r="BN47" s="407"/>
      <c r="BO47" s="408"/>
    </row>
    <row r="48" spans="1:67" ht="35.1" customHeight="1" x14ac:dyDescent="0.25">
      <c r="A48" s="25">
        <f t="shared" si="0"/>
        <v>37</v>
      </c>
      <c r="B48" s="409"/>
      <c r="C48" s="409"/>
      <c r="D48" s="410"/>
      <c r="E48" s="410"/>
      <c r="F48" s="410"/>
      <c r="G48" s="410"/>
      <c r="H48" s="410"/>
      <c r="I48" s="411"/>
      <c r="J48" s="412"/>
      <c r="K48" s="412"/>
      <c r="L48" s="412"/>
      <c r="M48" s="412"/>
      <c r="N48" s="412"/>
      <c r="O48" s="412"/>
      <c r="P48" s="413"/>
      <c r="Q48" s="414"/>
      <c r="R48" s="415"/>
      <c r="S48" s="415"/>
      <c r="T48" s="415"/>
      <c r="U48" s="415"/>
      <c r="V48" s="415"/>
      <c r="W48" s="415"/>
      <c r="X48" s="416"/>
      <c r="Y48" s="417"/>
      <c r="Z48" s="418"/>
      <c r="AA48" s="414"/>
      <c r="AB48" s="415"/>
      <c r="AC48" s="415"/>
      <c r="AD48" s="416"/>
      <c r="AE48" s="419"/>
      <c r="AF48" s="420"/>
      <c r="AG48" s="421"/>
      <c r="AH48" s="419"/>
      <c r="AI48" s="420"/>
      <c r="AJ48" s="421"/>
      <c r="AK48" s="411"/>
      <c r="AL48" s="412"/>
      <c r="AM48" s="412"/>
      <c r="AN48" s="413"/>
      <c r="AO48" s="400"/>
      <c r="AP48" s="401"/>
      <c r="AQ48" s="401"/>
      <c r="AR48" s="401"/>
      <c r="AS48" s="401"/>
      <c r="AT48" s="401"/>
      <c r="AU48" s="401"/>
      <c r="AV48" s="402"/>
      <c r="AW48" s="403"/>
      <c r="AX48" s="404"/>
      <c r="AY48" s="405"/>
      <c r="AZ48" s="406"/>
      <c r="BA48" s="407"/>
      <c r="BB48" s="407"/>
      <c r="BC48" s="407"/>
      <c r="BD48" s="407"/>
      <c r="BE48" s="407"/>
      <c r="BF48" s="407"/>
      <c r="BG48" s="407"/>
      <c r="BH48" s="407"/>
      <c r="BI48" s="407"/>
      <c r="BJ48" s="407"/>
      <c r="BK48" s="407"/>
      <c r="BL48" s="407"/>
      <c r="BM48" s="407"/>
      <c r="BN48" s="407"/>
      <c r="BO48" s="408"/>
    </row>
    <row r="49" spans="1:67" ht="35.1" customHeight="1" x14ac:dyDescent="0.25">
      <c r="A49" s="25">
        <f t="shared" si="0"/>
        <v>38</v>
      </c>
      <c r="B49" s="409"/>
      <c r="C49" s="409"/>
      <c r="D49" s="410"/>
      <c r="E49" s="410"/>
      <c r="F49" s="410"/>
      <c r="G49" s="410"/>
      <c r="H49" s="410"/>
      <c r="I49" s="411"/>
      <c r="J49" s="412"/>
      <c r="K49" s="412"/>
      <c r="L49" s="412"/>
      <c r="M49" s="412"/>
      <c r="N49" s="412"/>
      <c r="O49" s="412"/>
      <c r="P49" s="413"/>
      <c r="Q49" s="414"/>
      <c r="R49" s="415"/>
      <c r="S49" s="415"/>
      <c r="T49" s="415"/>
      <c r="U49" s="415"/>
      <c r="V49" s="415"/>
      <c r="W49" s="415"/>
      <c r="X49" s="416"/>
      <c r="Y49" s="417"/>
      <c r="Z49" s="418"/>
      <c r="AA49" s="414"/>
      <c r="AB49" s="415"/>
      <c r="AC49" s="415"/>
      <c r="AD49" s="416"/>
      <c r="AE49" s="419"/>
      <c r="AF49" s="420"/>
      <c r="AG49" s="421"/>
      <c r="AH49" s="419"/>
      <c r="AI49" s="420"/>
      <c r="AJ49" s="421"/>
      <c r="AK49" s="411"/>
      <c r="AL49" s="412"/>
      <c r="AM49" s="412"/>
      <c r="AN49" s="413"/>
      <c r="AO49" s="400"/>
      <c r="AP49" s="401"/>
      <c r="AQ49" s="401"/>
      <c r="AR49" s="401"/>
      <c r="AS49" s="401"/>
      <c r="AT49" s="401"/>
      <c r="AU49" s="401"/>
      <c r="AV49" s="402"/>
      <c r="AW49" s="403"/>
      <c r="AX49" s="404"/>
      <c r="AY49" s="405"/>
      <c r="AZ49" s="406"/>
      <c r="BA49" s="407"/>
      <c r="BB49" s="407"/>
      <c r="BC49" s="407"/>
      <c r="BD49" s="407"/>
      <c r="BE49" s="407"/>
      <c r="BF49" s="407"/>
      <c r="BG49" s="407"/>
      <c r="BH49" s="407"/>
      <c r="BI49" s="407"/>
      <c r="BJ49" s="407"/>
      <c r="BK49" s="407"/>
      <c r="BL49" s="407"/>
      <c r="BM49" s="407"/>
      <c r="BN49" s="407"/>
      <c r="BO49" s="408"/>
    </row>
    <row r="50" spans="1:67" ht="35.1" customHeight="1" x14ac:dyDescent="0.25">
      <c r="A50" s="25">
        <f t="shared" si="0"/>
        <v>39</v>
      </c>
      <c r="B50" s="409"/>
      <c r="C50" s="409"/>
      <c r="D50" s="410"/>
      <c r="E50" s="410"/>
      <c r="F50" s="410"/>
      <c r="G50" s="410"/>
      <c r="H50" s="410"/>
      <c r="I50" s="411"/>
      <c r="J50" s="412"/>
      <c r="K50" s="412"/>
      <c r="L50" s="412"/>
      <c r="M50" s="412"/>
      <c r="N50" s="412"/>
      <c r="O50" s="412"/>
      <c r="P50" s="413"/>
      <c r="Q50" s="414"/>
      <c r="R50" s="415"/>
      <c r="S50" s="415"/>
      <c r="T50" s="415"/>
      <c r="U50" s="415"/>
      <c r="V50" s="415"/>
      <c r="W50" s="415"/>
      <c r="X50" s="416"/>
      <c r="Y50" s="417"/>
      <c r="Z50" s="418"/>
      <c r="AA50" s="414"/>
      <c r="AB50" s="415"/>
      <c r="AC50" s="415"/>
      <c r="AD50" s="416"/>
      <c r="AE50" s="419"/>
      <c r="AF50" s="420"/>
      <c r="AG50" s="421"/>
      <c r="AH50" s="419"/>
      <c r="AI50" s="420"/>
      <c r="AJ50" s="421"/>
      <c r="AK50" s="411"/>
      <c r="AL50" s="412"/>
      <c r="AM50" s="412"/>
      <c r="AN50" s="413"/>
      <c r="AO50" s="400"/>
      <c r="AP50" s="401"/>
      <c r="AQ50" s="401"/>
      <c r="AR50" s="401"/>
      <c r="AS50" s="401"/>
      <c r="AT50" s="401"/>
      <c r="AU50" s="401"/>
      <c r="AV50" s="402"/>
      <c r="AW50" s="403"/>
      <c r="AX50" s="404"/>
      <c r="AY50" s="405"/>
      <c r="AZ50" s="406"/>
      <c r="BA50" s="407"/>
      <c r="BB50" s="407"/>
      <c r="BC50" s="407"/>
      <c r="BD50" s="407"/>
      <c r="BE50" s="407"/>
      <c r="BF50" s="407"/>
      <c r="BG50" s="407"/>
      <c r="BH50" s="407"/>
      <c r="BI50" s="407"/>
      <c r="BJ50" s="407"/>
      <c r="BK50" s="407"/>
      <c r="BL50" s="407"/>
      <c r="BM50" s="407"/>
      <c r="BN50" s="407"/>
      <c r="BO50" s="408"/>
    </row>
    <row r="51" spans="1:67" ht="35.1" customHeight="1" x14ac:dyDescent="0.25">
      <c r="A51" s="25">
        <f t="shared" si="0"/>
        <v>40</v>
      </c>
      <c r="B51" s="409"/>
      <c r="C51" s="409"/>
      <c r="D51" s="410"/>
      <c r="E51" s="410"/>
      <c r="F51" s="410"/>
      <c r="G51" s="410"/>
      <c r="H51" s="410"/>
      <c r="I51" s="411"/>
      <c r="J51" s="412"/>
      <c r="K51" s="412"/>
      <c r="L51" s="412"/>
      <c r="M51" s="412"/>
      <c r="N51" s="412"/>
      <c r="O51" s="412"/>
      <c r="P51" s="413"/>
      <c r="Q51" s="414"/>
      <c r="R51" s="415"/>
      <c r="S51" s="415"/>
      <c r="T51" s="415"/>
      <c r="U51" s="415"/>
      <c r="V51" s="415"/>
      <c r="W51" s="415"/>
      <c r="X51" s="416"/>
      <c r="Y51" s="417"/>
      <c r="Z51" s="418"/>
      <c r="AA51" s="414"/>
      <c r="AB51" s="415"/>
      <c r="AC51" s="415"/>
      <c r="AD51" s="416"/>
      <c r="AE51" s="419"/>
      <c r="AF51" s="420"/>
      <c r="AG51" s="421"/>
      <c r="AH51" s="419"/>
      <c r="AI51" s="420"/>
      <c r="AJ51" s="421"/>
      <c r="AK51" s="411"/>
      <c r="AL51" s="412"/>
      <c r="AM51" s="412"/>
      <c r="AN51" s="413"/>
      <c r="AO51" s="400"/>
      <c r="AP51" s="401"/>
      <c r="AQ51" s="401"/>
      <c r="AR51" s="401"/>
      <c r="AS51" s="401"/>
      <c r="AT51" s="401"/>
      <c r="AU51" s="401"/>
      <c r="AV51" s="402"/>
      <c r="AW51" s="403"/>
      <c r="AX51" s="404"/>
      <c r="AY51" s="405"/>
      <c r="AZ51" s="406"/>
      <c r="BA51" s="407"/>
      <c r="BB51" s="407"/>
      <c r="BC51" s="407"/>
      <c r="BD51" s="407"/>
      <c r="BE51" s="407"/>
      <c r="BF51" s="407"/>
      <c r="BG51" s="407"/>
      <c r="BH51" s="407"/>
      <c r="BI51" s="407"/>
      <c r="BJ51" s="407"/>
      <c r="BK51" s="407"/>
      <c r="BL51" s="407"/>
      <c r="BM51" s="407"/>
      <c r="BN51" s="407"/>
      <c r="BO51" s="408"/>
    </row>
    <row r="52" spans="1:67" ht="35.1" customHeight="1" x14ac:dyDescent="0.25">
      <c r="A52" s="24">
        <f>ROW(A41)</f>
        <v>41</v>
      </c>
      <c r="B52" s="409"/>
      <c r="C52" s="409"/>
      <c r="D52" s="410"/>
      <c r="E52" s="410"/>
      <c r="F52" s="410"/>
      <c r="G52" s="410"/>
      <c r="H52" s="410"/>
      <c r="I52" s="411"/>
      <c r="J52" s="412"/>
      <c r="K52" s="412"/>
      <c r="L52" s="412"/>
      <c r="M52" s="412"/>
      <c r="N52" s="412"/>
      <c r="O52" s="412"/>
      <c r="P52" s="413"/>
      <c r="Q52" s="414"/>
      <c r="R52" s="415"/>
      <c r="S52" s="415"/>
      <c r="T52" s="415"/>
      <c r="U52" s="415"/>
      <c r="V52" s="415"/>
      <c r="W52" s="415"/>
      <c r="X52" s="416"/>
      <c r="Y52" s="417"/>
      <c r="Z52" s="418"/>
      <c r="AA52" s="414"/>
      <c r="AB52" s="415"/>
      <c r="AC52" s="415"/>
      <c r="AD52" s="416"/>
      <c r="AE52" s="419"/>
      <c r="AF52" s="420"/>
      <c r="AG52" s="421"/>
      <c r="AH52" s="419"/>
      <c r="AI52" s="420"/>
      <c r="AJ52" s="421"/>
      <c r="AK52" s="411"/>
      <c r="AL52" s="412"/>
      <c r="AM52" s="412"/>
      <c r="AN52" s="413"/>
      <c r="AO52" s="400"/>
      <c r="AP52" s="401"/>
      <c r="AQ52" s="401"/>
      <c r="AR52" s="401"/>
      <c r="AS52" s="401"/>
      <c r="AT52" s="401"/>
      <c r="AU52" s="401"/>
      <c r="AV52" s="402"/>
      <c r="AW52" s="403"/>
      <c r="AX52" s="404"/>
      <c r="AY52" s="405"/>
      <c r="AZ52" s="406"/>
      <c r="BA52" s="407"/>
      <c r="BB52" s="407"/>
      <c r="BC52" s="407"/>
      <c r="BD52" s="407"/>
      <c r="BE52" s="407"/>
      <c r="BF52" s="407"/>
      <c r="BG52" s="407"/>
      <c r="BH52" s="407"/>
      <c r="BI52" s="407"/>
      <c r="BJ52" s="407"/>
      <c r="BK52" s="407"/>
      <c r="BL52" s="407"/>
      <c r="BM52" s="407"/>
      <c r="BN52" s="407"/>
      <c r="BO52" s="408"/>
    </row>
    <row r="53" spans="1:67" ht="35.1" customHeight="1" x14ac:dyDescent="0.25">
      <c r="A53" s="25">
        <f t="shared" si="0"/>
        <v>42</v>
      </c>
      <c r="B53" s="409"/>
      <c r="C53" s="409"/>
      <c r="D53" s="410"/>
      <c r="E53" s="410"/>
      <c r="F53" s="410"/>
      <c r="G53" s="410"/>
      <c r="H53" s="410"/>
      <c r="I53" s="411"/>
      <c r="J53" s="412"/>
      <c r="K53" s="412"/>
      <c r="L53" s="412"/>
      <c r="M53" s="412"/>
      <c r="N53" s="412"/>
      <c r="O53" s="412"/>
      <c r="P53" s="413"/>
      <c r="Q53" s="414"/>
      <c r="R53" s="415"/>
      <c r="S53" s="415"/>
      <c r="T53" s="415"/>
      <c r="U53" s="415"/>
      <c r="V53" s="415"/>
      <c r="W53" s="415"/>
      <c r="X53" s="416"/>
      <c r="Y53" s="417"/>
      <c r="Z53" s="418"/>
      <c r="AA53" s="414"/>
      <c r="AB53" s="415"/>
      <c r="AC53" s="415"/>
      <c r="AD53" s="416"/>
      <c r="AE53" s="419"/>
      <c r="AF53" s="420"/>
      <c r="AG53" s="421"/>
      <c r="AH53" s="419"/>
      <c r="AI53" s="420"/>
      <c r="AJ53" s="421"/>
      <c r="AK53" s="411"/>
      <c r="AL53" s="412"/>
      <c r="AM53" s="412"/>
      <c r="AN53" s="413"/>
      <c r="AO53" s="400"/>
      <c r="AP53" s="401"/>
      <c r="AQ53" s="401"/>
      <c r="AR53" s="401"/>
      <c r="AS53" s="401"/>
      <c r="AT53" s="401"/>
      <c r="AU53" s="401"/>
      <c r="AV53" s="402"/>
      <c r="AW53" s="403"/>
      <c r="AX53" s="404"/>
      <c r="AY53" s="405"/>
      <c r="AZ53" s="406"/>
      <c r="BA53" s="407"/>
      <c r="BB53" s="407"/>
      <c r="BC53" s="407"/>
      <c r="BD53" s="407"/>
      <c r="BE53" s="407"/>
      <c r="BF53" s="407"/>
      <c r="BG53" s="407"/>
      <c r="BH53" s="407"/>
      <c r="BI53" s="407"/>
      <c r="BJ53" s="407"/>
      <c r="BK53" s="407"/>
      <c r="BL53" s="407"/>
      <c r="BM53" s="407"/>
      <c r="BN53" s="407"/>
      <c r="BO53" s="408"/>
    </row>
    <row r="54" spans="1:67" ht="35.1" customHeight="1" x14ac:dyDescent="0.25">
      <c r="A54" s="25">
        <f t="shared" si="0"/>
        <v>43</v>
      </c>
      <c r="B54" s="409"/>
      <c r="C54" s="409"/>
      <c r="D54" s="410"/>
      <c r="E54" s="410"/>
      <c r="F54" s="410"/>
      <c r="G54" s="410"/>
      <c r="H54" s="410"/>
      <c r="I54" s="411"/>
      <c r="J54" s="412"/>
      <c r="K54" s="412"/>
      <c r="L54" s="412"/>
      <c r="M54" s="412"/>
      <c r="N54" s="412"/>
      <c r="O54" s="412"/>
      <c r="P54" s="413"/>
      <c r="Q54" s="414"/>
      <c r="R54" s="415"/>
      <c r="S54" s="415"/>
      <c r="T54" s="415"/>
      <c r="U54" s="415"/>
      <c r="V54" s="415"/>
      <c r="W54" s="415"/>
      <c r="X54" s="416"/>
      <c r="Y54" s="417"/>
      <c r="Z54" s="418"/>
      <c r="AA54" s="414"/>
      <c r="AB54" s="415"/>
      <c r="AC54" s="415"/>
      <c r="AD54" s="416"/>
      <c r="AE54" s="419"/>
      <c r="AF54" s="420"/>
      <c r="AG54" s="421"/>
      <c r="AH54" s="419"/>
      <c r="AI54" s="420"/>
      <c r="AJ54" s="421"/>
      <c r="AK54" s="411"/>
      <c r="AL54" s="412"/>
      <c r="AM54" s="412"/>
      <c r="AN54" s="413"/>
      <c r="AO54" s="400"/>
      <c r="AP54" s="401"/>
      <c r="AQ54" s="401"/>
      <c r="AR54" s="401"/>
      <c r="AS54" s="401"/>
      <c r="AT54" s="401"/>
      <c r="AU54" s="401"/>
      <c r="AV54" s="402"/>
      <c r="AW54" s="403"/>
      <c r="AX54" s="404"/>
      <c r="AY54" s="405"/>
      <c r="AZ54" s="406"/>
      <c r="BA54" s="407"/>
      <c r="BB54" s="407"/>
      <c r="BC54" s="407"/>
      <c r="BD54" s="407"/>
      <c r="BE54" s="407"/>
      <c r="BF54" s="407"/>
      <c r="BG54" s="407"/>
      <c r="BH54" s="407"/>
      <c r="BI54" s="407"/>
      <c r="BJ54" s="407"/>
      <c r="BK54" s="407"/>
      <c r="BL54" s="407"/>
      <c r="BM54" s="407"/>
      <c r="BN54" s="407"/>
      <c r="BO54" s="408"/>
    </row>
    <row r="55" spans="1:67" ht="35.1" customHeight="1" x14ac:dyDescent="0.25">
      <c r="A55" s="25">
        <f t="shared" si="0"/>
        <v>44</v>
      </c>
      <c r="B55" s="409"/>
      <c r="C55" s="409"/>
      <c r="D55" s="410"/>
      <c r="E55" s="410"/>
      <c r="F55" s="410"/>
      <c r="G55" s="410"/>
      <c r="H55" s="410"/>
      <c r="I55" s="411"/>
      <c r="J55" s="412"/>
      <c r="K55" s="412"/>
      <c r="L55" s="412"/>
      <c r="M55" s="412"/>
      <c r="N55" s="412"/>
      <c r="O55" s="412"/>
      <c r="P55" s="413"/>
      <c r="Q55" s="414"/>
      <c r="R55" s="415"/>
      <c r="S55" s="415"/>
      <c r="T55" s="415"/>
      <c r="U55" s="415"/>
      <c r="V55" s="415"/>
      <c r="W55" s="415"/>
      <c r="X55" s="416"/>
      <c r="Y55" s="417"/>
      <c r="Z55" s="418"/>
      <c r="AA55" s="414"/>
      <c r="AB55" s="415"/>
      <c r="AC55" s="415"/>
      <c r="AD55" s="416"/>
      <c r="AE55" s="419"/>
      <c r="AF55" s="420"/>
      <c r="AG55" s="421"/>
      <c r="AH55" s="419"/>
      <c r="AI55" s="420"/>
      <c r="AJ55" s="421"/>
      <c r="AK55" s="411"/>
      <c r="AL55" s="412"/>
      <c r="AM55" s="412"/>
      <c r="AN55" s="413"/>
      <c r="AO55" s="400"/>
      <c r="AP55" s="401"/>
      <c r="AQ55" s="401"/>
      <c r="AR55" s="401"/>
      <c r="AS55" s="401"/>
      <c r="AT55" s="401"/>
      <c r="AU55" s="401"/>
      <c r="AV55" s="402"/>
      <c r="AW55" s="403"/>
      <c r="AX55" s="404"/>
      <c r="AY55" s="405"/>
      <c r="AZ55" s="406"/>
      <c r="BA55" s="407"/>
      <c r="BB55" s="407"/>
      <c r="BC55" s="407"/>
      <c r="BD55" s="407"/>
      <c r="BE55" s="407"/>
      <c r="BF55" s="407"/>
      <c r="BG55" s="407"/>
      <c r="BH55" s="407"/>
      <c r="BI55" s="407"/>
      <c r="BJ55" s="407"/>
      <c r="BK55" s="407"/>
      <c r="BL55" s="407"/>
      <c r="BM55" s="407"/>
      <c r="BN55" s="407"/>
      <c r="BO55" s="408"/>
    </row>
    <row r="56" spans="1:67" ht="35.1" customHeight="1" x14ac:dyDescent="0.25">
      <c r="A56" s="25">
        <f t="shared" si="0"/>
        <v>45</v>
      </c>
      <c r="B56" s="409"/>
      <c r="C56" s="409"/>
      <c r="D56" s="410"/>
      <c r="E56" s="410"/>
      <c r="F56" s="410"/>
      <c r="G56" s="410"/>
      <c r="H56" s="410"/>
      <c r="I56" s="411"/>
      <c r="J56" s="412"/>
      <c r="K56" s="412"/>
      <c r="L56" s="412"/>
      <c r="M56" s="412"/>
      <c r="N56" s="412"/>
      <c r="O56" s="412"/>
      <c r="P56" s="413"/>
      <c r="Q56" s="414"/>
      <c r="R56" s="415"/>
      <c r="S56" s="415"/>
      <c r="T56" s="415"/>
      <c r="U56" s="415"/>
      <c r="V56" s="415"/>
      <c r="W56" s="415"/>
      <c r="X56" s="416"/>
      <c r="Y56" s="417"/>
      <c r="Z56" s="418"/>
      <c r="AA56" s="414"/>
      <c r="AB56" s="415"/>
      <c r="AC56" s="415"/>
      <c r="AD56" s="416"/>
      <c r="AE56" s="419"/>
      <c r="AF56" s="420"/>
      <c r="AG56" s="421"/>
      <c r="AH56" s="419"/>
      <c r="AI56" s="420"/>
      <c r="AJ56" s="421"/>
      <c r="AK56" s="411"/>
      <c r="AL56" s="412"/>
      <c r="AM56" s="412"/>
      <c r="AN56" s="413"/>
      <c r="AO56" s="400"/>
      <c r="AP56" s="401"/>
      <c r="AQ56" s="401"/>
      <c r="AR56" s="401"/>
      <c r="AS56" s="401"/>
      <c r="AT56" s="401"/>
      <c r="AU56" s="401"/>
      <c r="AV56" s="402"/>
      <c r="AW56" s="403"/>
      <c r="AX56" s="404"/>
      <c r="AY56" s="405"/>
      <c r="AZ56" s="406"/>
      <c r="BA56" s="407"/>
      <c r="BB56" s="407"/>
      <c r="BC56" s="407"/>
      <c r="BD56" s="407"/>
      <c r="BE56" s="407"/>
      <c r="BF56" s="407"/>
      <c r="BG56" s="407"/>
      <c r="BH56" s="407"/>
      <c r="BI56" s="407"/>
      <c r="BJ56" s="407"/>
      <c r="BK56" s="407"/>
      <c r="BL56" s="407"/>
      <c r="BM56" s="407"/>
      <c r="BN56" s="407"/>
      <c r="BO56" s="408"/>
    </row>
    <row r="57" spans="1:67" ht="35.1" customHeight="1" x14ac:dyDescent="0.25">
      <c r="A57" s="25">
        <f t="shared" si="0"/>
        <v>46</v>
      </c>
      <c r="B57" s="409"/>
      <c r="C57" s="409"/>
      <c r="D57" s="410"/>
      <c r="E57" s="410"/>
      <c r="F57" s="410"/>
      <c r="G57" s="410"/>
      <c r="H57" s="410"/>
      <c r="I57" s="411"/>
      <c r="J57" s="412"/>
      <c r="K57" s="412"/>
      <c r="L57" s="412"/>
      <c r="M57" s="412"/>
      <c r="N57" s="412"/>
      <c r="O57" s="412"/>
      <c r="P57" s="413"/>
      <c r="Q57" s="414"/>
      <c r="R57" s="415"/>
      <c r="S57" s="415"/>
      <c r="T57" s="415"/>
      <c r="U57" s="415"/>
      <c r="V57" s="415"/>
      <c r="W57" s="415"/>
      <c r="X57" s="416"/>
      <c r="Y57" s="417"/>
      <c r="Z57" s="418"/>
      <c r="AA57" s="414"/>
      <c r="AB57" s="415"/>
      <c r="AC57" s="415"/>
      <c r="AD57" s="416"/>
      <c r="AE57" s="419"/>
      <c r="AF57" s="420"/>
      <c r="AG57" s="421"/>
      <c r="AH57" s="419"/>
      <c r="AI57" s="420"/>
      <c r="AJ57" s="421"/>
      <c r="AK57" s="411"/>
      <c r="AL57" s="412"/>
      <c r="AM57" s="412"/>
      <c r="AN57" s="413"/>
      <c r="AO57" s="400"/>
      <c r="AP57" s="401"/>
      <c r="AQ57" s="401"/>
      <c r="AR57" s="401"/>
      <c r="AS57" s="401"/>
      <c r="AT57" s="401"/>
      <c r="AU57" s="401"/>
      <c r="AV57" s="402"/>
      <c r="AW57" s="403"/>
      <c r="AX57" s="404"/>
      <c r="AY57" s="405"/>
      <c r="AZ57" s="406"/>
      <c r="BA57" s="407"/>
      <c r="BB57" s="407"/>
      <c r="BC57" s="407"/>
      <c r="BD57" s="407"/>
      <c r="BE57" s="407"/>
      <c r="BF57" s="407"/>
      <c r="BG57" s="407"/>
      <c r="BH57" s="407"/>
      <c r="BI57" s="407"/>
      <c r="BJ57" s="407"/>
      <c r="BK57" s="407"/>
      <c r="BL57" s="407"/>
      <c r="BM57" s="407"/>
      <c r="BN57" s="407"/>
      <c r="BO57" s="408"/>
    </row>
    <row r="58" spans="1:67" ht="35.1" customHeight="1" x14ac:dyDescent="0.25">
      <c r="A58" s="25">
        <f t="shared" si="0"/>
        <v>47</v>
      </c>
      <c r="B58" s="409"/>
      <c r="C58" s="409"/>
      <c r="D58" s="410"/>
      <c r="E58" s="410"/>
      <c r="F58" s="410"/>
      <c r="G58" s="410"/>
      <c r="H58" s="410"/>
      <c r="I58" s="411"/>
      <c r="J58" s="412"/>
      <c r="K58" s="412"/>
      <c r="L58" s="412"/>
      <c r="M58" s="412"/>
      <c r="N58" s="412"/>
      <c r="O58" s="412"/>
      <c r="P58" s="413"/>
      <c r="Q58" s="414"/>
      <c r="R58" s="415"/>
      <c r="S58" s="415"/>
      <c r="T58" s="415"/>
      <c r="U58" s="415"/>
      <c r="V58" s="415"/>
      <c r="W58" s="415"/>
      <c r="X58" s="416"/>
      <c r="Y58" s="417"/>
      <c r="Z58" s="418"/>
      <c r="AA58" s="414"/>
      <c r="AB58" s="415"/>
      <c r="AC58" s="415"/>
      <c r="AD58" s="416"/>
      <c r="AE58" s="419"/>
      <c r="AF58" s="420"/>
      <c r="AG58" s="421"/>
      <c r="AH58" s="419"/>
      <c r="AI58" s="420"/>
      <c r="AJ58" s="421"/>
      <c r="AK58" s="411"/>
      <c r="AL58" s="412"/>
      <c r="AM58" s="412"/>
      <c r="AN58" s="413"/>
      <c r="AO58" s="400"/>
      <c r="AP58" s="401"/>
      <c r="AQ58" s="401"/>
      <c r="AR58" s="401"/>
      <c r="AS58" s="401"/>
      <c r="AT58" s="401"/>
      <c r="AU58" s="401"/>
      <c r="AV58" s="402"/>
      <c r="AW58" s="403"/>
      <c r="AX58" s="404"/>
      <c r="AY58" s="405"/>
      <c r="AZ58" s="406"/>
      <c r="BA58" s="407"/>
      <c r="BB58" s="407"/>
      <c r="BC58" s="407"/>
      <c r="BD58" s="407"/>
      <c r="BE58" s="407"/>
      <c r="BF58" s="407"/>
      <c r="BG58" s="407"/>
      <c r="BH58" s="407"/>
      <c r="BI58" s="407"/>
      <c r="BJ58" s="407"/>
      <c r="BK58" s="407"/>
      <c r="BL58" s="407"/>
      <c r="BM58" s="407"/>
      <c r="BN58" s="407"/>
      <c r="BO58" s="408"/>
    </row>
    <row r="59" spans="1:67" ht="35.1" customHeight="1" x14ac:dyDescent="0.25">
      <c r="A59" s="25">
        <f t="shared" si="0"/>
        <v>48</v>
      </c>
      <c r="B59" s="409"/>
      <c r="C59" s="409"/>
      <c r="D59" s="410"/>
      <c r="E59" s="410"/>
      <c r="F59" s="410"/>
      <c r="G59" s="410"/>
      <c r="H59" s="410"/>
      <c r="I59" s="411"/>
      <c r="J59" s="412"/>
      <c r="K59" s="412"/>
      <c r="L59" s="412"/>
      <c r="M59" s="412"/>
      <c r="N59" s="412"/>
      <c r="O59" s="412"/>
      <c r="P59" s="413"/>
      <c r="Q59" s="414"/>
      <c r="R59" s="415"/>
      <c r="S59" s="415"/>
      <c r="T59" s="415"/>
      <c r="U59" s="415"/>
      <c r="V59" s="415"/>
      <c r="W59" s="415"/>
      <c r="X59" s="416"/>
      <c r="Y59" s="417"/>
      <c r="Z59" s="418"/>
      <c r="AA59" s="414"/>
      <c r="AB59" s="415"/>
      <c r="AC59" s="415"/>
      <c r="AD59" s="416"/>
      <c r="AE59" s="419"/>
      <c r="AF59" s="420"/>
      <c r="AG59" s="421"/>
      <c r="AH59" s="419"/>
      <c r="AI59" s="420"/>
      <c r="AJ59" s="421"/>
      <c r="AK59" s="411"/>
      <c r="AL59" s="412"/>
      <c r="AM59" s="412"/>
      <c r="AN59" s="413"/>
      <c r="AO59" s="400"/>
      <c r="AP59" s="401"/>
      <c r="AQ59" s="401"/>
      <c r="AR59" s="401"/>
      <c r="AS59" s="401"/>
      <c r="AT59" s="401"/>
      <c r="AU59" s="401"/>
      <c r="AV59" s="402"/>
      <c r="AW59" s="403"/>
      <c r="AX59" s="404"/>
      <c r="AY59" s="405"/>
      <c r="AZ59" s="406"/>
      <c r="BA59" s="407"/>
      <c r="BB59" s="407"/>
      <c r="BC59" s="407"/>
      <c r="BD59" s="407"/>
      <c r="BE59" s="407"/>
      <c r="BF59" s="407"/>
      <c r="BG59" s="407"/>
      <c r="BH59" s="407"/>
      <c r="BI59" s="407"/>
      <c r="BJ59" s="407"/>
      <c r="BK59" s="407"/>
      <c r="BL59" s="407"/>
      <c r="BM59" s="407"/>
      <c r="BN59" s="407"/>
      <c r="BO59" s="408"/>
    </row>
    <row r="60" spans="1:67" ht="35.1" customHeight="1" x14ac:dyDescent="0.25">
      <c r="A60" s="25">
        <f t="shared" si="0"/>
        <v>49</v>
      </c>
      <c r="B60" s="409"/>
      <c r="C60" s="409"/>
      <c r="D60" s="410"/>
      <c r="E60" s="410"/>
      <c r="F60" s="410"/>
      <c r="G60" s="410"/>
      <c r="H60" s="410"/>
      <c r="I60" s="411"/>
      <c r="J60" s="412"/>
      <c r="K60" s="412"/>
      <c r="L60" s="412"/>
      <c r="M60" s="412"/>
      <c r="N60" s="412"/>
      <c r="O60" s="412"/>
      <c r="P60" s="413"/>
      <c r="Q60" s="414"/>
      <c r="R60" s="415"/>
      <c r="S60" s="415"/>
      <c r="T60" s="415"/>
      <c r="U60" s="415"/>
      <c r="V60" s="415"/>
      <c r="W60" s="415"/>
      <c r="X60" s="416"/>
      <c r="Y60" s="417"/>
      <c r="Z60" s="418"/>
      <c r="AA60" s="414"/>
      <c r="AB60" s="415"/>
      <c r="AC60" s="415"/>
      <c r="AD60" s="416"/>
      <c r="AE60" s="419"/>
      <c r="AF60" s="420"/>
      <c r="AG60" s="421"/>
      <c r="AH60" s="419"/>
      <c r="AI60" s="420"/>
      <c r="AJ60" s="421"/>
      <c r="AK60" s="411"/>
      <c r="AL60" s="412"/>
      <c r="AM60" s="412"/>
      <c r="AN60" s="413"/>
      <c r="AO60" s="400"/>
      <c r="AP60" s="401"/>
      <c r="AQ60" s="401"/>
      <c r="AR60" s="401"/>
      <c r="AS60" s="401"/>
      <c r="AT60" s="401"/>
      <c r="AU60" s="401"/>
      <c r="AV60" s="402"/>
      <c r="AW60" s="403"/>
      <c r="AX60" s="404"/>
      <c r="AY60" s="405"/>
      <c r="AZ60" s="406"/>
      <c r="BA60" s="407"/>
      <c r="BB60" s="407"/>
      <c r="BC60" s="407"/>
      <c r="BD60" s="407"/>
      <c r="BE60" s="407"/>
      <c r="BF60" s="407"/>
      <c r="BG60" s="407"/>
      <c r="BH60" s="407"/>
      <c r="BI60" s="407"/>
      <c r="BJ60" s="407"/>
      <c r="BK60" s="407"/>
      <c r="BL60" s="407"/>
      <c r="BM60" s="407"/>
      <c r="BN60" s="407"/>
      <c r="BO60" s="408"/>
    </row>
    <row r="61" spans="1:67" ht="35.1" customHeight="1" x14ac:dyDescent="0.25">
      <c r="A61" s="25">
        <f t="shared" si="0"/>
        <v>50</v>
      </c>
      <c r="B61" s="409"/>
      <c r="C61" s="409"/>
      <c r="D61" s="410"/>
      <c r="E61" s="410"/>
      <c r="F61" s="410"/>
      <c r="G61" s="410"/>
      <c r="H61" s="410"/>
      <c r="I61" s="411"/>
      <c r="J61" s="412"/>
      <c r="K61" s="412"/>
      <c r="L61" s="412"/>
      <c r="M61" s="412"/>
      <c r="N61" s="412"/>
      <c r="O61" s="412"/>
      <c r="P61" s="413"/>
      <c r="Q61" s="414"/>
      <c r="R61" s="415"/>
      <c r="S61" s="415"/>
      <c r="T61" s="415"/>
      <c r="U61" s="415"/>
      <c r="V61" s="415"/>
      <c r="W61" s="415"/>
      <c r="X61" s="416"/>
      <c r="Y61" s="417"/>
      <c r="Z61" s="418"/>
      <c r="AA61" s="414"/>
      <c r="AB61" s="415"/>
      <c r="AC61" s="415"/>
      <c r="AD61" s="416"/>
      <c r="AE61" s="419"/>
      <c r="AF61" s="420"/>
      <c r="AG61" s="421"/>
      <c r="AH61" s="419"/>
      <c r="AI61" s="420"/>
      <c r="AJ61" s="421"/>
      <c r="AK61" s="411"/>
      <c r="AL61" s="412"/>
      <c r="AM61" s="412"/>
      <c r="AN61" s="413"/>
      <c r="AO61" s="400"/>
      <c r="AP61" s="401"/>
      <c r="AQ61" s="401"/>
      <c r="AR61" s="401"/>
      <c r="AS61" s="401"/>
      <c r="AT61" s="401"/>
      <c r="AU61" s="401"/>
      <c r="AV61" s="402"/>
      <c r="AW61" s="403"/>
      <c r="AX61" s="404"/>
      <c r="AY61" s="405"/>
      <c r="AZ61" s="406"/>
      <c r="BA61" s="407"/>
      <c r="BB61" s="407"/>
      <c r="BC61" s="407"/>
      <c r="BD61" s="407"/>
      <c r="BE61" s="407"/>
      <c r="BF61" s="407"/>
      <c r="BG61" s="407"/>
      <c r="BH61" s="407"/>
      <c r="BI61" s="407"/>
      <c r="BJ61" s="407"/>
      <c r="BK61" s="407"/>
      <c r="BL61" s="407"/>
      <c r="BM61" s="407"/>
      <c r="BN61" s="407"/>
      <c r="BO61" s="408"/>
    </row>
    <row r="62" spans="1:67" ht="35.1" customHeight="1" x14ac:dyDescent="0.25">
      <c r="A62" s="24">
        <f>ROW(A51)</f>
        <v>51</v>
      </c>
      <c r="B62" s="409"/>
      <c r="C62" s="409"/>
      <c r="D62" s="410"/>
      <c r="E62" s="410"/>
      <c r="F62" s="410"/>
      <c r="G62" s="410"/>
      <c r="H62" s="410"/>
      <c r="I62" s="411"/>
      <c r="J62" s="412"/>
      <c r="K62" s="412"/>
      <c r="L62" s="412"/>
      <c r="M62" s="412"/>
      <c r="N62" s="412"/>
      <c r="O62" s="412"/>
      <c r="P62" s="413"/>
      <c r="Q62" s="414"/>
      <c r="R62" s="415"/>
      <c r="S62" s="415"/>
      <c r="T62" s="415"/>
      <c r="U62" s="415"/>
      <c r="V62" s="415"/>
      <c r="W62" s="415"/>
      <c r="X62" s="416"/>
      <c r="Y62" s="417"/>
      <c r="Z62" s="418"/>
      <c r="AA62" s="414"/>
      <c r="AB62" s="415"/>
      <c r="AC62" s="415"/>
      <c r="AD62" s="416"/>
      <c r="AE62" s="419"/>
      <c r="AF62" s="420"/>
      <c r="AG62" s="421"/>
      <c r="AH62" s="419"/>
      <c r="AI62" s="420"/>
      <c r="AJ62" s="421"/>
      <c r="AK62" s="411"/>
      <c r="AL62" s="412"/>
      <c r="AM62" s="412"/>
      <c r="AN62" s="413"/>
      <c r="AO62" s="400"/>
      <c r="AP62" s="401"/>
      <c r="AQ62" s="401"/>
      <c r="AR62" s="401"/>
      <c r="AS62" s="401"/>
      <c r="AT62" s="401"/>
      <c r="AU62" s="401"/>
      <c r="AV62" s="402"/>
      <c r="AW62" s="403"/>
      <c r="AX62" s="404"/>
      <c r="AY62" s="405"/>
      <c r="AZ62" s="406"/>
      <c r="BA62" s="407"/>
      <c r="BB62" s="407"/>
      <c r="BC62" s="407"/>
      <c r="BD62" s="407"/>
      <c r="BE62" s="407"/>
      <c r="BF62" s="407"/>
      <c r="BG62" s="407"/>
      <c r="BH62" s="407"/>
      <c r="BI62" s="407"/>
      <c r="BJ62" s="407"/>
      <c r="BK62" s="407"/>
      <c r="BL62" s="407"/>
      <c r="BM62" s="407"/>
      <c r="BN62" s="407"/>
      <c r="BO62" s="408"/>
    </row>
    <row r="63" spans="1:67" ht="35.1" customHeight="1" x14ac:dyDescent="0.25">
      <c r="A63" s="25">
        <f t="shared" si="0"/>
        <v>52</v>
      </c>
      <c r="B63" s="409"/>
      <c r="C63" s="409"/>
      <c r="D63" s="410"/>
      <c r="E63" s="410"/>
      <c r="F63" s="410"/>
      <c r="G63" s="410"/>
      <c r="H63" s="410"/>
      <c r="I63" s="411"/>
      <c r="J63" s="412"/>
      <c r="K63" s="412"/>
      <c r="L63" s="412"/>
      <c r="M63" s="412"/>
      <c r="N63" s="412"/>
      <c r="O63" s="412"/>
      <c r="P63" s="413"/>
      <c r="Q63" s="414"/>
      <c r="R63" s="415"/>
      <c r="S63" s="415"/>
      <c r="T63" s="415"/>
      <c r="U63" s="415"/>
      <c r="V63" s="415"/>
      <c r="W63" s="415"/>
      <c r="X63" s="416"/>
      <c r="Y63" s="417"/>
      <c r="Z63" s="418"/>
      <c r="AA63" s="414"/>
      <c r="AB63" s="415"/>
      <c r="AC63" s="415"/>
      <c r="AD63" s="416"/>
      <c r="AE63" s="419"/>
      <c r="AF63" s="420"/>
      <c r="AG63" s="421"/>
      <c r="AH63" s="419"/>
      <c r="AI63" s="420"/>
      <c r="AJ63" s="421"/>
      <c r="AK63" s="411"/>
      <c r="AL63" s="412"/>
      <c r="AM63" s="412"/>
      <c r="AN63" s="413"/>
      <c r="AO63" s="400"/>
      <c r="AP63" s="401"/>
      <c r="AQ63" s="401"/>
      <c r="AR63" s="401"/>
      <c r="AS63" s="401"/>
      <c r="AT63" s="401"/>
      <c r="AU63" s="401"/>
      <c r="AV63" s="402"/>
      <c r="AW63" s="403"/>
      <c r="AX63" s="404"/>
      <c r="AY63" s="405"/>
      <c r="AZ63" s="406"/>
      <c r="BA63" s="407"/>
      <c r="BB63" s="407"/>
      <c r="BC63" s="407"/>
      <c r="BD63" s="407"/>
      <c r="BE63" s="407"/>
      <c r="BF63" s="407"/>
      <c r="BG63" s="407"/>
      <c r="BH63" s="407"/>
      <c r="BI63" s="407"/>
      <c r="BJ63" s="407"/>
      <c r="BK63" s="407"/>
      <c r="BL63" s="407"/>
      <c r="BM63" s="407"/>
      <c r="BN63" s="407"/>
      <c r="BO63" s="408"/>
    </row>
    <row r="64" spans="1:67" ht="35.1" customHeight="1" x14ac:dyDescent="0.25">
      <c r="A64" s="25">
        <f t="shared" si="0"/>
        <v>53</v>
      </c>
      <c r="B64" s="409"/>
      <c r="C64" s="409"/>
      <c r="D64" s="410"/>
      <c r="E64" s="410"/>
      <c r="F64" s="410"/>
      <c r="G64" s="410"/>
      <c r="H64" s="410"/>
      <c r="I64" s="411"/>
      <c r="J64" s="412"/>
      <c r="K64" s="412"/>
      <c r="L64" s="412"/>
      <c r="M64" s="412"/>
      <c r="N64" s="412"/>
      <c r="O64" s="412"/>
      <c r="P64" s="413"/>
      <c r="Q64" s="414"/>
      <c r="R64" s="415"/>
      <c r="S64" s="415"/>
      <c r="T64" s="415"/>
      <c r="U64" s="415"/>
      <c r="V64" s="415"/>
      <c r="W64" s="415"/>
      <c r="X64" s="416"/>
      <c r="Y64" s="417"/>
      <c r="Z64" s="418"/>
      <c r="AA64" s="414"/>
      <c r="AB64" s="415"/>
      <c r="AC64" s="415"/>
      <c r="AD64" s="416"/>
      <c r="AE64" s="419"/>
      <c r="AF64" s="420"/>
      <c r="AG64" s="421"/>
      <c r="AH64" s="419"/>
      <c r="AI64" s="420"/>
      <c r="AJ64" s="421"/>
      <c r="AK64" s="411"/>
      <c r="AL64" s="412"/>
      <c r="AM64" s="412"/>
      <c r="AN64" s="413"/>
      <c r="AO64" s="400"/>
      <c r="AP64" s="401"/>
      <c r="AQ64" s="401"/>
      <c r="AR64" s="401"/>
      <c r="AS64" s="401"/>
      <c r="AT64" s="401"/>
      <c r="AU64" s="401"/>
      <c r="AV64" s="402"/>
      <c r="AW64" s="403"/>
      <c r="AX64" s="404"/>
      <c r="AY64" s="405"/>
      <c r="AZ64" s="406"/>
      <c r="BA64" s="407"/>
      <c r="BB64" s="407"/>
      <c r="BC64" s="407"/>
      <c r="BD64" s="407"/>
      <c r="BE64" s="407"/>
      <c r="BF64" s="407"/>
      <c r="BG64" s="407"/>
      <c r="BH64" s="407"/>
      <c r="BI64" s="407"/>
      <c r="BJ64" s="407"/>
      <c r="BK64" s="407"/>
      <c r="BL64" s="407"/>
      <c r="BM64" s="407"/>
      <c r="BN64" s="407"/>
      <c r="BO64" s="408"/>
    </row>
    <row r="65" spans="1:67" ht="35.1" customHeight="1" x14ac:dyDescent="0.25">
      <c r="A65" s="25">
        <f t="shared" si="0"/>
        <v>54</v>
      </c>
      <c r="B65" s="409"/>
      <c r="C65" s="409"/>
      <c r="D65" s="410"/>
      <c r="E65" s="410"/>
      <c r="F65" s="410"/>
      <c r="G65" s="410"/>
      <c r="H65" s="410"/>
      <c r="I65" s="411"/>
      <c r="J65" s="412"/>
      <c r="K65" s="412"/>
      <c r="L65" s="412"/>
      <c r="M65" s="412"/>
      <c r="N65" s="412"/>
      <c r="O65" s="412"/>
      <c r="P65" s="413"/>
      <c r="Q65" s="414"/>
      <c r="R65" s="415"/>
      <c r="S65" s="415"/>
      <c r="T65" s="415"/>
      <c r="U65" s="415"/>
      <c r="V65" s="415"/>
      <c r="W65" s="415"/>
      <c r="X65" s="416"/>
      <c r="Y65" s="417"/>
      <c r="Z65" s="418"/>
      <c r="AA65" s="414"/>
      <c r="AB65" s="415"/>
      <c r="AC65" s="415"/>
      <c r="AD65" s="416"/>
      <c r="AE65" s="419"/>
      <c r="AF65" s="420"/>
      <c r="AG65" s="421"/>
      <c r="AH65" s="419"/>
      <c r="AI65" s="420"/>
      <c r="AJ65" s="421"/>
      <c r="AK65" s="411"/>
      <c r="AL65" s="412"/>
      <c r="AM65" s="412"/>
      <c r="AN65" s="413"/>
      <c r="AO65" s="400"/>
      <c r="AP65" s="401"/>
      <c r="AQ65" s="401"/>
      <c r="AR65" s="401"/>
      <c r="AS65" s="401"/>
      <c r="AT65" s="401"/>
      <c r="AU65" s="401"/>
      <c r="AV65" s="402"/>
      <c r="AW65" s="403"/>
      <c r="AX65" s="404"/>
      <c r="AY65" s="405"/>
      <c r="AZ65" s="406"/>
      <c r="BA65" s="407"/>
      <c r="BB65" s="407"/>
      <c r="BC65" s="407"/>
      <c r="BD65" s="407"/>
      <c r="BE65" s="407"/>
      <c r="BF65" s="407"/>
      <c r="BG65" s="407"/>
      <c r="BH65" s="407"/>
      <c r="BI65" s="407"/>
      <c r="BJ65" s="407"/>
      <c r="BK65" s="407"/>
      <c r="BL65" s="407"/>
      <c r="BM65" s="407"/>
      <c r="BN65" s="407"/>
      <c r="BO65" s="408"/>
    </row>
    <row r="66" spans="1:67" ht="35.1" customHeight="1" x14ac:dyDescent="0.25">
      <c r="A66" s="25">
        <f t="shared" si="0"/>
        <v>55</v>
      </c>
      <c r="B66" s="409"/>
      <c r="C66" s="409"/>
      <c r="D66" s="410"/>
      <c r="E66" s="410"/>
      <c r="F66" s="410"/>
      <c r="G66" s="410"/>
      <c r="H66" s="410"/>
      <c r="I66" s="411"/>
      <c r="J66" s="412"/>
      <c r="K66" s="412"/>
      <c r="L66" s="412"/>
      <c r="M66" s="412"/>
      <c r="N66" s="412"/>
      <c r="O66" s="412"/>
      <c r="P66" s="413"/>
      <c r="Q66" s="414"/>
      <c r="R66" s="415"/>
      <c r="S66" s="415"/>
      <c r="T66" s="415"/>
      <c r="U66" s="415"/>
      <c r="V66" s="415"/>
      <c r="W66" s="415"/>
      <c r="X66" s="416"/>
      <c r="Y66" s="417"/>
      <c r="Z66" s="418"/>
      <c r="AA66" s="414"/>
      <c r="AB66" s="415"/>
      <c r="AC66" s="415"/>
      <c r="AD66" s="416"/>
      <c r="AE66" s="419"/>
      <c r="AF66" s="420"/>
      <c r="AG66" s="421"/>
      <c r="AH66" s="419"/>
      <c r="AI66" s="420"/>
      <c r="AJ66" s="421"/>
      <c r="AK66" s="411"/>
      <c r="AL66" s="412"/>
      <c r="AM66" s="412"/>
      <c r="AN66" s="413"/>
      <c r="AO66" s="400"/>
      <c r="AP66" s="401"/>
      <c r="AQ66" s="401"/>
      <c r="AR66" s="401"/>
      <c r="AS66" s="401"/>
      <c r="AT66" s="401"/>
      <c r="AU66" s="401"/>
      <c r="AV66" s="402"/>
      <c r="AW66" s="403"/>
      <c r="AX66" s="404"/>
      <c r="AY66" s="405"/>
      <c r="AZ66" s="406"/>
      <c r="BA66" s="407"/>
      <c r="BB66" s="407"/>
      <c r="BC66" s="407"/>
      <c r="BD66" s="407"/>
      <c r="BE66" s="407"/>
      <c r="BF66" s="407"/>
      <c r="BG66" s="407"/>
      <c r="BH66" s="407"/>
      <c r="BI66" s="407"/>
      <c r="BJ66" s="407"/>
      <c r="BK66" s="407"/>
      <c r="BL66" s="407"/>
      <c r="BM66" s="407"/>
      <c r="BN66" s="407"/>
      <c r="BO66" s="408"/>
    </row>
    <row r="67" spans="1:67" ht="35.1" customHeight="1" x14ac:dyDescent="0.25">
      <c r="A67" s="25">
        <f t="shared" si="0"/>
        <v>56</v>
      </c>
      <c r="B67" s="409"/>
      <c r="C67" s="409"/>
      <c r="D67" s="410"/>
      <c r="E67" s="410"/>
      <c r="F67" s="410"/>
      <c r="G67" s="410"/>
      <c r="H67" s="410"/>
      <c r="I67" s="411"/>
      <c r="J67" s="412"/>
      <c r="K67" s="412"/>
      <c r="L67" s="412"/>
      <c r="M67" s="412"/>
      <c r="N67" s="412"/>
      <c r="O67" s="412"/>
      <c r="P67" s="413"/>
      <c r="Q67" s="414"/>
      <c r="R67" s="415"/>
      <c r="S67" s="415"/>
      <c r="T67" s="415"/>
      <c r="U67" s="415"/>
      <c r="V67" s="415"/>
      <c r="W67" s="415"/>
      <c r="X67" s="416"/>
      <c r="Y67" s="417"/>
      <c r="Z67" s="418"/>
      <c r="AA67" s="414"/>
      <c r="AB67" s="415"/>
      <c r="AC67" s="415"/>
      <c r="AD67" s="416"/>
      <c r="AE67" s="419"/>
      <c r="AF67" s="420"/>
      <c r="AG67" s="421"/>
      <c r="AH67" s="419"/>
      <c r="AI67" s="420"/>
      <c r="AJ67" s="421"/>
      <c r="AK67" s="411"/>
      <c r="AL67" s="412"/>
      <c r="AM67" s="412"/>
      <c r="AN67" s="413"/>
      <c r="AO67" s="400"/>
      <c r="AP67" s="401"/>
      <c r="AQ67" s="401"/>
      <c r="AR67" s="401"/>
      <c r="AS67" s="401"/>
      <c r="AT67" s="401"/>
      <c r="AU67" s="401"/>
      <c r="AV67" s="402"/>
      <c r="AW67" s="403"/>
      <c r="AX67" s="404"/>
      <c r="AY67" s="405"/>
      <c r="AZ67" s="406"/>
      <c r="BA67" s="407"/>
      <c r="BB67" s="407"/>
      <c r="BC67" s="407"/>
      <c r="BD67" s="407"/>
      <c r="BE67" s="407"/>
      <c r="BF67" s="407"/>
      <c r="BG67" s="407"/>
      <c r="BH67" s="407"/>
      <c r="BI67" s="407"/>
      <c r="BJ67" s="407"/>
      <c r="BK67" s="407"/>
      <c r="BL67" s="407"/>
      <c r="BM67" s="407"/>
      <c r="BN67" s="407"/>
      <c r="BO67" s="408"/>
    </row>
    <row r="68" spans="1:67" ht="35.1" customHeight="1" x14ac:dyDescent="0.25">
      <c r="A68" s="25">
        <f t="shared" si="0"/>
        <v>57</v>
      </c>
      <c r="B68" s="409"/>
      <c r="C68" s="409"/>
      <c r="D68" s="410"/>
      <c r="E68" s="410"/>
      <c r="F68" s="410"/>
      <c r="G68" s="410"/>
      <c r="H68" s="410"/>
      <c r="I68" s="411"/>
      <c r="J68" s="412"/>
      <c r="K68" s="412"/>
      <c r="L68" s="412"/>
      <c r="M68" s="412"/>
      <c r="N68" s="412"/>
      <c r="O68" s="412"/>
      <c r="P68" s="413"/>
      <c r="Q68" s="414"/>
      <c r="R68" s="415"/>
      <c r="S68" s="415"/>
      <c r="T68" s="415"/>
      <c r="U68" s="415"/>
      <c r="V68" s="415"/>
      <c r="W68" s="415"/>
      <c r="X68" s="416"/>
      <c r="Y68" s="417"/>
      <c r="Z68" s="418"/>
      <c r="AA68" s="414"/>
      <c r="AB68" s="415"/>
      <c r="AC68" s="415"/>
      <c r="AD68" s="416"/>
      <c r="AE68" s="419"/>
      <c r="AF68" s="420"/>
      <c r="AG68" s="421"/>
      <c r="AH68" s="419"/>
      <c r="AI68" s="420"/>
      <c r="AJ68" s="421"/>
      <c r="AK68" s="411"/>
      <c r="AL68" s="412"/>
      <c r="AM68" s="412"/>
      <c r="AN68" s="413"/>
      <c r="AO68" s="400"/>
      <c r="AP68" s="401"/>
      <c r="AQ68" s="401"/>
      <c r="AR68" s="401"/>
      <c r="AS68" s="401"/>
      <c r="AT68" s="401"/>
      <c r="AU68" s="401"/>
      <c r="AV68" s="402"/>
      <c r="AW68" s="403"/>
      <c r="AX68" s="404"/>
      <c r="AY68" s="405"/>
      <c r="AZ68" s="406"/>
      <c r="BA68" s="407"/>
      <c r="BB68" s="407"/>
      <c r="BC68" s="407"/>
      <c r="BD68" s="407"/>
      <c r="BE68" s="407"/>
      <c r="BF68" s="407"/>
      <c r="BG68" s="407"/>
      <c r="BH68" s="407"/>
      <c r="BI68" s="407"/>
      <c r="BJ68" s="407"/>
      <c r="BK68" s="407"/>
      <c r="BL68" s="407"/>
      <c r="BM68" s="407"/>
      <c r="BN68" s="407"/>
      <c r="BO68" s="408"/>
    </row>
    <row r="69" spans="1:67" ht="35.1" customHeight="1" x14ac:dyDescent="0.25">
      <c r="A69" s="25">
        <f t="shared" si="0"/>
        <v>58</v>
      </c>
      <c r="B69" s="409"/>
      <c r="C69" s="409"/>
      <c r="D69" s="410"/>
      <c r="E69" s="410"/>
      <c r="F69" s="410"/>
      <c r="G69" s="410"/>
      <c r="H69" s="410"/>
      <c r="I69" s="411"/>
      <c r="J69" s="412"/>
      <c r="K69" s="412"/>
      <c r="L69" s="412"/>
      <c r="M69" s="412"/>
      <c r="N69" s="412"/>
      <c r="O69" s="412"/>
      <c r="P69" s="413"/>
      <c r="Q69" s="414"/>
      <c r="R69" s="415"/>
      <c r="S69" s="415"/>
      <c r="T69" s="415"/>
      <c r="U69" s="415"/>
      <c r="V69" s="415"/>
      <c r="W69" s="415"/>
      <c r="X69" s="416"/>
      <c r="Y69" s="417"/>
      <c r="Z69" s="418"/>
      <c r="AA69" s="414"/>
      <c r="AB69" s="415"/>
      <c r="AC69" s="415"/>
      <c r="AD69" s="416"/>
      <c r="AE69" s="419"/>
      <c r="AF69" s="420"/>
      <c r="AG69" s="421"/>
      <c r="AH69" s="419"/>
      <c r="AI69" s="420"/>
      <c r="AJ69" s="421"/>
      <c r="AK69" s="411"/>
      <c r="AL69" s="412"/>
      <c r="AM69" s="412"/>
      <c r="AN69" s="413"/>
      <c r="AO69" s="400"/>
      <c r="AP69" s="401"/>
      <c r="AQ69" s="401"/>
      <c r="AR69" s="401"/>
      <c r="AS69" s="401"/>
      <c r="AT69" s="401"/>
      <c r="AU69" s="401"/>
      <c r="AV69" s="402"/>
      <c r="AW69" s="403"/>
      <c r="AX69" s="404"/>
      <c r="AY69" s="405"/>
      <c r="AZ69" s="406"/>
      <c r="BA69" s="407"/>
      <c r="BB69" s="407"/>
      <c r="BC69" s="407"/>
      <c r="BD69" s="407"/>
      <c r="BE69" s="407"/>
      <c r="BF69" s="407"/>
      <c r="BG69" s="407"/>
      <c r="BH69" s="407"/>
      <c r="BI69" s="407"/>
      <c r="BJ69" s="407"/>
      <c r="BK69" s="407"/>
      <c r="BL69" s="407"/>
      <c r="BM69" s="407"/>
      <c r="BN69" s="407"/>
      <c r="BO69" s="408"/>
    </row>
    <row r="70" spans="1:67" ht="35.1" customHeight="1" x14ac:dyDescent="0.25">
      <c r="A70" s="25">
        <f t="shared" si="0"/>
        <v>59</v>
      </c>
      <c r="B70" s="409"/>
      <c r="C70" s="409"/>
      <c r="D70" s="410"/>
      <c r="E70" s="410"/>
      <c r="F70" s="410"/>
      <c r="G70" s="410"/>
      <c r="H70" s="410"/>
      <c r="I70" s="411"/>
      <c r="J70" s="412"/>
      <c r="K70" s="412"/>
      <c r="L70" s="412"/>
      <c r="M70" s="412"/>
      <c r="N70" s="412"/>
      <c r="O70" s="412"/>
      <c r="P70" s="413"/>
      <c r="Q70" s="414"/>
      <c r="R70" s="415"/>
      <c r="S70" s="415"/>
      <c r="T70" s="415"/>
      <c r="U70" s="415"/>
      <c r="V70" s="415"/>
      <c r="W70" s="415"/>
      <c r="X70" s="416"/>
      <c r="Y70" s="417"/>
      <c r="Z70" s="418"/>
      <c r="AA70" s="414"/>
      <c r="AB70" s="415"/>
      <c r="AC70" s="415"/>
      <c r="AD70" s="416"/>
      <c r="AE70" s="419"/>
      <c r="AF70" s="420"/>
      <c r="AG70" s="421"/>
      <c r="AH70" s="419"/>
      <c r="AI70" s="420"/>
      <c r="AJ70" s="421"/>
      <c r="AK70" s="411"/>
      <c r="AL70" s="412"/>
      <c r="AM70" s="412"/>
      <c r="AN70" s="413"/>
      <c r="AO70" s="400"/>
      <c r="AP70" s="401"/>
      <c r="AQ70" s="401"/>
      <c r="AR70" s="401"/>
      <c r="AS70" s="401"/>
      <c r="AT70" s="401"/>
      <c r="AU70" s="401"/>
      <c r="AV70" s="402"/>
      <c r="AW70" s="403"/>
      <c r="AX70" s="404"/>
      <c r="AY70" s="405"/>
      <c r="AZ70" s="406"/>
      <c r="BA70" s="407"/>
      <c r="BB70" s="407"/>
      <c r="BC70" s="407"/>
      <c r="BD70" s="407"/>
      <c r="BE70" s="407"/>
      <c r="BF70" s="407"/>
      <c r="BG70" s="407"/>
      <c r="BH70" s="407"/>
      <c r="BI70" s="407"/>
      <c r="BJ70" s="407"/>
      <c r="BK70" s="407"/>
      <c r="BL70" s="407"/>
      <c r="BM70" s="407"/>
      <c r="BN70" s="407"/>
      <c r="BO70" s="408"/>
    </row>
    <row r="71" spans="1:67" ht="35.1" customHeight="1" x14ac:dyDescent="0.25">
      <c r="A71" s="25">
        <f t="shared" si="0"/>
        <v>60</v>
      </c>
      <c r="B71" s="409"/>
      <c r="C71" s="409"/>
      <c r="D71" s="410"/>
      <c r="E71" s="410"/>
      <c r="F71" s="410"/>
      <c r="G71" s="410"/>
      <c r="H71" s="410"/>
      <c r="I71" s="411"/>
      <c r="J71" s="412"/>
      <c r="K71" s="412"/>
      <c r="L71" s="412"/>
      <c r="M71" s="412"/>
      <c r="N71" s="412"/>
      <c r="O71" s="412"/>
      <c r="P71" s="413"/>
      <c r="Q71" s="414"/>
      <c r="R71" s="415"/>
      <c r="S71" s="415"/>
      <c r="T71" s="415"/>
      <c r="U71" s="415"/>
      <c r="V71" s="415"/>
      <c r="W71" s="415"/>
      <c r="X71" s="416"/>
      <c r="Y71" s="417"/>
      <c r="Z71" s="418"/>
      <c r="AA71" s="414"/>
      <c r="AB71" s="415"/>
      <c r="AC71" s="415"/>
      <c r="AD71" s="416"/>
      <c r="AE71" s="419"/>
      <c r="AF71" s="420"/>
      <c r="AG71" s="421"/>
      <c r="AH71" s="419"/>
      <c r="AI71" s="420"/>
      <c r="AJ71" s="421"/>
      <c r="AK71" s="411"/>
      <c r="AL71" s="412"/>
      <c r="AM71" s="412"/>
      <c r="AN71" s="413"/>
      <c r="AO71" s="400"/>
      <c r="AP71" s="401"/>
      <c r="AQ71" s="401"/>
      <c r="AR71" s="401"/>
      <c r="AS71" s="401"/>
      <c r="AT71" s="401"/>
      <c r="AU71" s="401"/>
      <c r="AV71" s="402"/>
      <c r="AW71" s="403"/>
      <c r="AX71" s="404"/>
      <c r="AY71" s="405"/>
      <c r="AZ71" s="406"/>
      <c r="BA71" s="407"/>
      <c r="BB71" s="407"/>
      <c r="BC71" s="407"/>
      <c r="BD71" s="407"/>
      <c r="BE71" s="407"/>
      <c r="BF71" s="407"/>
      <c r="BG71" s="407"/>
      <c r="BH71" s="407"/>
      <c r="BI71" s="407"/>
      <c r="BJ71" s="407"/>
      <c r="BK71" s="407"/>
      <c r="BL71" s="407"/>
      <c r="BM71" s="407"/>
      <c r="BN71" s="407"/>
      <c r="BO71" s="408"/>
    </row>
    <row r="72" spans="1:67" ht="35.1" customHeight="1" x14ac:dyDescent="0.25">
      <c r="A72" s="24">
        <f>ROW(A61)</f>
        <v>61</v>
      </c>
      <c r="B72" s="409"/>
      <c r="C72" s="409"/>
      <c r="D72" s="410"/>
      <c r="E72" s="410"/>
      <c r="F72" s="410"/>
      <c r="G72" s="410"/>
      <c r="H72" s="410"/>
      <c r="I72" s="411"/>
      <c r="J72" s="412"/>
      <c r="K72" s="412"/>
      <c r="L72" s="412"/>
      <c r="M72" s="412"/>
      <c r="N72" s="412"/>
      <c r="O72" s="412"/>
      <c r="P72" s="413"/>
      <c r="Q72" s="414"/>
      <c r="R72" s="415"/>
      <c r="S72" s="415"/>
      <c r="T72" s="415"/>
      <c r="U72" s="415"/>
      <c r="V72" s="415"/>
      <c r="W72" s="415"/>
      <c r="X72" s="416"/>
      <c r="Y72" s="417"/>
      <c r="Z72" s="418"/>
      <c r="AA72" s="414"/>
      <c r="AB72" s="415"/>
      <c r="AC72" s="415"/>
      <c r="AD72" s="416"/>
      <c r="AE72" s="419"/>
      <c r="AF72" s="420"/>
      <c r="AG72" s="421"/>
      <c r="AH72" s="419"/>
      <c r="AI72" s="420"/>
      <c r="AJ72" s="421"/>
      <c r="AK72" s="411"/>
      <c r="AL72" s="412"/>
      <c r="AM72" s="412"/>
      <c r="AN72" s="413"/>
      <c r="AO72" s="400"/>
      <c r="AP72" s="401"/>
      <c r="AQ72" s="401"/>
      <c r="AR72" s="401"/>
      <c r="AS72" s="401"/>
      <c r="AT72" s="401"/>
      <c r="AU72" s="401"/>
      <c r="AV72" s="402"/>
      <c r="AW72" s="403"/>
      <c r="AX72" s="404"/>
      <c r="AY72" s="405"/>
      <c r="AZ72" s="406"/>
      <c r="BA72" s="407"/>
      <c r="BB72" s="407"/>
      <c r="BC72" s="407"/>
      <c r="BD72" s="407"/>
      <c r="BE72" s="407"/>
      <c r="BF72" s="407"/>
      <c r="BG72" s="407"/>
      <c r="BH72" s="407"/>
      <c r="BI72" s="407"/>
      <c r="BJ72" s="407"/>
      <c r="BK72" s="407"/>
      <c r="BL72" s="407"/>
      <c r="BM72" s="407"/>
      <c r="BN72" s="407"/>
      <c r="BO72" s="408"/>
    </row>
    <row r="73" spans="1:67" ht="35.1" customHeight="1" x14ac:dyDescent="0.25">
      <c r="A73" s="25">
        <f t="shared" si="0"/>
        <v>62</v>
      </c>
      <c r="B73" s="409"/>
      <c r="C73" s="409"/>
      <c r="D73" s="410"/>
      <c r="E73" s="410"/>
      <c r="F73" s="410"/>
      <c r="G73" s="410"/>
      <c r="H73" s="410"/>
      <c r="I73" s="411"/>
      <c r="J73" s="412"/>
      <c r="K73" s="412"/>
      <c r="L73" s="412"/>
      <c r="M73" s="412"/>
      <c r="N73" s="412"/>
      <c r="O73" s="412"/>
      <c r="P73" s="413"/>
      <c r="Q73" s="414"/>
      <c r="R73" s="415"/>
      <c r="S73" s="415"/>
      <c r="T73" s="415"/>
      <c r="U73" s="415"/>
      <c r="V73" s="415"/>
      <c r="W73" s="415"/>
      <c r="X73" s="416"/>
      <c r="Y73" s="417"/>
      <c r="Z73" s="418"/>
      <c r="AA73" s="414"/>
      <c r="AB73" s="415"/>
      <c r="AC73" s="415"/>
      <c r="AD73" s="416"/>
      <c r="AE73" s="419"/>
      <c r="AF73" s="420"/>
      <c r="AG73" s="421"/>
      <c r="AH73" s="419"/>
      <c r="AI73" s="420"/>
      <c r="AJ73" s="421"/>
      <c r="AK73" s="411"/>
      <c r="AL73" s="412"/>
      <c r="AM73" s="412"/>
      <c r="AN73" s="413"/>
      <c r="AO73" s="400"/>
      <c r="AP73" s="401"/>
      <c r="AQ73" s="401"/>
      <c r="AR73" s="401"/>
      <c r="AS73" s="401"/>
      <c r="AT73" s="401"/>
      <c r="AU73" s="401"/>
      <c r="AV73" s="402"/>
      <c r="AW73" s="403"/>
      <c r="AX73" s="404"/>
      <c r="AY73" s="405"/>
      <c r="AZ73" s="406"/>
      <c r="BA73" s="407"/>
      <c r="BB73" s="407"/>
      <c r="BC73" s="407"/>
      <c r="BD73" s="407"/>
      <c r="BE73" s="407"/>
      <c r="BF73" s="407"/>
      <c r="BG73" s="407"/>
      <c r="BH73" s="407"/>
      <c r="BI73" s="407"/>
      <c r="BJ73" s="407"/>
      <c r="BK73" s="407"/>
      <c r="BL73" s="407"/>
      <c r="BM73" s="407"/>
      <c r="BN73" s="407"/>
      <c r="BO73" s="408"/>
    </row>
    <row r="74" spans="1:67" ht="35.1" customHeight="1" x14ac:dyDescent="0.25">
      <c r="A74" s="25">
        <f t="shared" si="0"/>
        <v>63</v>
      </c>
      <c r="B74" s="409"/>
      <c r="C74" s="409"/>
      <c r="D74" s="410"/>
      <c r="E74" s="410"/>
      <c r="F74" s="410"/>
      <c r="G74" s="410"/>
      <c r="H74" s="410"/>
      <c r="I74" s="411"/>
      <c r="J74" s="412"/>
      <c r="K74" s="412"/>
      <c r="L74" s="412"/>
      <c r="M74" s="412"/>
      <c r="N74" s="412"/>
      <c r="O74" s="412"/>
      <c r="P74" s="413"/>
      <c r="Q74" s="414"/>
      <c r="R74" s="415"/>
      <c r="S74" s="415"/>
      <c r="T74" s="415"/>
      <c r="U74" s="415"/>
      <c r="V74" s="415"/>
      <c r="W74" s="415"/>
      <c r="X74" s="416"/>
      <c r="Y74" s="417"/>
      <c r="Z74" s="418"/>
      <c r="AA74" s="414"/>
      <c r="AB74" s="415"/>
      <c r="AC74" s="415"/>
      <c r="AD74" s="416"/>
      <c r="AE74" s="419"/>
      <c r="AF74" s="420"/>
      <c r="AG74" s="421"/>
      <c r="AH74" s="419"/>
      <c r="AI74" s="420"/>
      <c r="AJ74" s="421"/>
      <c r="AK74" s="411"/>
      <c r="AL74" s="412"/>
      <c r="AM74" s="412"/>
      <c r="AN74" s="413"/>
      <c r="AO74" s="400"/>
      <c r="AP74" s="401"/>
      <c r="AQ74" s="401"/>
      <c r="AR74" s="401"/>
      <c r="AS74" s="401"/>
      <c r="AT74" s="401"/>
      <c r="AU74" s="401"/>
      <c r="AV74" s="402"/>
      <c r="AW74" s="403"/>
      <c r="AX74" s="404"/>
      <c r="AY74" s="405"/>
      <c r="AZ74" s="406"/>
      <c r="BA74" s="407"/>
      <c r="BB74" s="407"/>
      <c r="BC74" s="407"/>
      <c r="BD74" s="407"/>
      <c r="BE74" s="407"/>
      <c r="BF74" s="407"/>
      <c r="BG74" s="407"/>
      <c r="BH74" s="407"/>
      <c r="BI74" s="407"/>
      <c r="BJ74" s="407"/>
      <c r="BK74" s="407"/>
      <c r="BL74" s="407"/>
      <c r="BM74" s="407"/>
      <c r="BN74" s="407"/>
      <c r="BO74" s="408"/>
    </row>
    <row r="75" spans="1:67" ht="35.1" customHeight="1" x14ac:dyDescent="0.25">
      <c r="A75" s="25">
        <f t="shared" si="0"/>
        <v>64</v>
      </c>
      <c r="B75" s="409"/>
      <c r="C75" s="409"/>
      <c r="D75" s="410"/>
      <c r="E75" s="410"/>
      <c r="F75" s="410"/>
      <c r="G75" s="410"/>
      <c r="H75" s="410"/>
      <c r="I75" s="411"/>
      <c r="J75" s="412"/>
      <c r="K75" s="412"/>
      <c r="L75" s="412"/>
      <c r="M75" s="412"/>
      <c r="N75" s="412"/>
      <c r="O75" s="412"/>
      <c r="P75" s="413"/>
      <c r="Q75" s="414"/>
      <c r="R75" s="415"/>
      <c r="S75" s="415"/>
      <c r="T75" s="415"/>
      <c r="U75" s="415"/>
      <c r="V75" s="415"/>
      <c r="W75" s="415"/>
      <c r="X75" s="416"/>
      <c r="Y75" s="417"/>
      <c r="Z75" s="418"/>
      <c r="AA75" s="414"/>
      <c r="AB75" s="415"/>
      <c r="AC75" s="415"/>
      <c r="AD75" s="416"/>
      <c r="AE75" s="419"/>
      <c r="AF75" s="420"/>
      <c r="AG75" s="421"/>
      <c r="AH75" s="419"/>
      <c r="AI75" s="420"/>
      <c r="AJ75" s="421"/>
      <c r="AK75" s="411"/>
      <c r="AL75" s="412"/>
      <c r="AM75" s="412"/>
      <c r="AN75" s="413"/>
      <c r="AO75" s="400"/>
      <c r="AP75" s="401"/>
      <c r="AQ75" s="401"/>
      <c r="AR75" s="401"/>
      <c r="AS75" s="401"/>
      <c r="AT75" s="401"/>
      <c r="AU75" s="401"/>
      <c r="AV75" s="402"/>
      <c r="AW75" s="403"/>
      <c r="AX75" s="404"/>
      <c r="AY75" s="405"/>
      <c r="AZ75" s="406"/>
      <c r="BA75" s="407"/>
      <c r="BB75" s="407"/>
      <c r="BC75" s="407"/>
      <c r="BD75" s="407"/>
      <c r="BE75" s="407"/>
      <c r="BF75" s="407"/>
      <c r="BG75" s="407"/>
      <c r="BH75" s="407"/>
      <c r="BI75" s="407"/>
      <c r="BJ75" s="407"/>
      <c r="BK75" s="407"/>
      <c r="BL75" s="407"/>
      <c r="BM75" s="407"/>
      <c r="BN75" s="407"/>
      <c r="BO75" s="408"/>
    </row>
    <row r="76" spans="1:67" ht="35.1" customHeight="1" x14ac:dyDescent="0.25">
      <c r="A76" s="25">
        <f t="shared" si="0"/>
        <v>65</v>
      </c>
      <c r="B76" s="409"/>
      <c r="C76" s="409"/>
      <c r="D76" s="410"/>
      <c r="E76" s="410"/>
      <c r="F76" s="410"/>
      <c r="G76" s="410"/>
      <c r="H76" s="410"/>
      <c r="I76" s="411"/>
      <c r="J76" s="412"/>
      <c r="K76" s="412"/>
      <c r="L76" s="412"/>
      <c r="M76" s="412"/>
      <c r="N76" s="412"/>
      <c r="O76" s="412"/>
      <c r="P76" s="413"/>
      <c r="Q76" s="414"/>
      <c r="R76" s="415"/>
      <c r="S76" s="415"/>
      <c r="T76" s="415"/>
      <c r="U76" s="415"/>
      <c r="V76" s="415"/>
      <c r="W76" s="415"/>
      <c r="X76" s="416"/>
      <c r="Y76" s="417"/>
      <c r="Z76" s="418"/>
      <c r="AA76" s="414"/>
      <c r="AB76" s="415"/>
      <c r="AC76" s="415"/>
      <c r="AD76" s="416"/>
      <c r="AE76" s="419"/>
      <c r="AF76" s="420"/>
      <c r="AG76" s="421"/>
      <c r="AH76" s="419"/>
      <c r="AI76" s="420"/>
      <c r="AJ76" s="421"/>
      <c r="AK76" s="411"/>
      <c r="AL76" s="412"/>
      <c r="AM76" s="412"/>
      <c r="AN76" s="413"/>
      <c r="AO76" s="400"/>
      <c r="AP76" s="401"/>
      <c r="AQ76" s="401"/>
      <c r="AR76" s="401"/>
      <c r="AS76" s="401"/>
      <c r="AT76" s="401"/>
      <c r="AU76" s="401"/>
      <c r="AV76" s="402"/>
      <c r="AW76" s="403"/>
      <c r="AX76" s="404"/>
      <c r="AY76" s="405"/>
      <c r="AZ76" s="406"/>
      <c r="BA76" s="407"/>
      <c r="BB76" s="407"/>
      <c r="BC76" s="407"/>
      <c r="BD76" s="407"/>
      <c r="BE76" s="407"/>
      <c r="BF76" s="407"/>
      <c r="BG76" s="407"/>
      <c r="BH76" s="407"/>
      <c r="BI76" s="407"/>
      <c r="BJ76" s="407"/>
      <c r="BK76" s="407"/>
      <c r="BL76" s="407"/>
      <c r="BM76" s="407"/>
      <c r="BN76" s="407"/>
      <c r="BO76" s="408"/>
    </row>
    <row r="77" spans="1:67" ht="35.1" customHeight="1" x14ac:dyDescent="0.25">
      <c r="A77" s="25">
        <f t="shared" ref="A77:A81" si="1">ROW(A66)</f>
        <v>66</v>
      </c>
      <c r="B77" s="409"/>
      <c r="C77" s="409"/>
      <c r="D77" s="410"/>
      <c r="E77" s="410"/>
      <c r="F77" s="410"/>
      <c r="G77" s="410"/>
      <c r="H77" s="410"/>
      <c r="I77" s="411"/>
      <c r="J77" s="412"/>
      <c r="K77" s="412"/>
      <c r="L77" s="412"/>
      <c r="M77" s="412"/>
      <c r="N77" s="412"/>
      <c r="O77" s="412"/>
      <c r="P77" s="413"/>
      <c r="Q77" s="414"/>
      <c r="R77" s="415"/>
      <c r="S77" s="415"/>
      <c r="T77" s="415"/>
      <c r="U77" s="415"/>
      <c r="V77" s="415"/>
      <c r="W77" s="415"/>
      <c r="X77" s="416"/>
      <c r="Y77" s="417"/>
      <c r="Z77" s="418"/>
      <c r="AA77" s="414"/>
      <c r="AB77" s="415"/>
      <c r="AC77" s="415"/>
      <c r="AD77" s="416"/>
      <c r="AE77" s="419"/>
      <c r="AF77" s="420"/>
      <c r="AG77" s="421"/>
      <c r="AH77" s="419"/>
      <c r="AI77" s="420"/>
      <c r="AJ77" s="421"/>
      <c r="AK77" s="411"/>
      <c r="AL77" s="412"/>
      <c r="AM77" s="412"/>
      <c r="AN77" s="413"/>
      <c r="AO77" s="400"/>
      <c r="AP77" s="401"/>
      <c r="AQ77" s="401"/>
      <c r="AR77" s="401"/>
      <c r="AS77" s="401"/>
      <c r="AT77" s="401"/>
      <c r="AU77" s="401"/>
      <c r="AV77" s="402"/>
      <c r="AW77" s="403"/>
      <c r="AX77" s="404"/>
      <c r="AY77" s="405"/>
      <c r="AZ77" s="406"/>
      <c r="BA77" s="407"/>
      <c r="BB77" s="407"/>
      <c r="BC77" s="407"/>
      <c r="BD77" s="407"/>
      <c r="BE77" s="407"/>
      <c r="BF77" s="407"/>
      <c r="BG77" s="407"/>
      <c r="BH77" s="407"/>
      <c r="BI77" s="407"/>
      <c r="BJ77" s="407"/>
      <c r="BK77" s="407"/>
      <c r="BL77" s="407"/>
      <c r="BM77" s="407"/>
      <c r="BN77" s="407"/>
      <c r="BO77" s="408"/>
    </row>
    <row r="78" spans="1:67" ht="35.1" customHeight="1" x14ac:dyDescent="0.25">
      <c r="A78" s="25">
        <f t="shared" si="1"/>
        <v>67</v>
      </c>
      <c r="B78" s="409"/>
      <c r="C78" s="409"/>
      <c r="D78" s="410"/>
      <c r="E78" s="410"/>
      <c r="F78" s="410"/>
      <c r="G78" s="410"/>
      <c r="H78" s="410"/>
      <c r="I78" s="411"/>
      <c r="J78" s="412"/>
      <c r="K78" s="412"/>
      <c r="L78" s="412"/>
      <c r="M78" s="412"/>
      <c r="N78" s="412"/>
      <c r="O78" s="412"/>
      <c r="P78" s="413"/>
      <c r="Q78" s="414"/>
      <c r="R78" s="415"/>
      <c r="S78" s="415"/>
      <c r="T78" s="415"/>
      <c r="U78" s="415"/>
      <c r="V78" s="415"/>
      <c r="W78" s="415"/>
      <c r="X78" s="416"/>
      <c r="Y78" s="417"/>
      <c r="Z78" s="418"/>
      <c r="AA78" s="414"/>
      <c r="AB78" s="415"/>
      <c r="AC78" s="415"/>
      <c r="AD78" s="416"/>
      <c r="AE78" s="419"/>
      <c r="AF78" s="420"/>
      <c r="AG78" s="421"/>
      <c r="AH78" s="419"/>
      <c r="AI78" s="420"/>
      <c r="AJ78" s="421"/>
      <c r="AK78" s="411"/>
      <c r="AL78" s="412"/>
      <c r="AM78" s="412"/>
      <c r="AN78" s="413"/>
      <c r="AO78" s="400"/>
      <c r="AP78" s="401"/>
      <c r="AQ78" s="401"/>
      <c r="AR78" s="401"/>
      <c r="AS78" s="401"/>
      <c r="AT78" s="401"/>
      <c r="AU78" s="401"/>
      <c r="AV78" s="402"/>
      <c r="AW78" s="403"/>
      <c r="AX78" s="404"/>
      <c r="AY78" s="405"/>
      <c r="AZ78" s="406"/>
      <c r="BA78" s="407"/>
      <c r="BB78" s="407"/>
      <c r="BC78" s="407"/>
      <c r="BD78" s="407"/>
      <c r="BE78" s="407"/>
      <c r="BF78" s="407"/>
      <c r="BG78" s="407"/>
      <c r="BH78" s="407"/>
      <c r="BI78" s="407"/>
      <c r="BJ78" s="407"/>
      <c r="BK78" s="407"/>
      <c r="BL78" s="407"/>
      <c r="BM78" s="407"/>
      <c r="BN78" s="407"/>
      <c r="BO78" s="408"/>
    </row>
    <row r="79" spans="1:67" ht="35.1" customHeight="1" x14ac:dyDescent="0.25">
      <c r="A79" s="25">
        <f t="shared" si="1"/>
        <v>68</v>
      </c>
      <c r="B79" s="409"/>
      <c r="C79" s="409"/>
      <c r="D79" s="410"/>
      <c r="E79" s="410"/>
      <c r="F79" s="410"/>
      <c r="G79" s="410"/>
      <c r="H79" s="410"/>
      <c r="I79" s="411"/>
      <c r="J79" s="412"/>
      <c r="K79" s="412"/>
      <c r="L79" s="412"/>
      <c r="M79" s="412"/>
      <c r="N79" s="412"/>
      <c r="O79" s="412"/>
      <c r="P79" s="413"/>
      <c r="Q79" s="414"/>
      <c r="R79" s="415"/>
      <c r="S79" s="415"/>
      <c r="T79" s="415"/>
      <c r="U79" s="415"/>
      <c r="V79" s="415"/>
      <c r="W79" s="415"/>
      <c r="X79" s="416"/>
      <c r="Y79" s="417"/>
      <c r="Z79" s="418"/>
      <c r="AA79" s="414"/>
      <c r="AB79" s="415"/>
      <c r="AC79" s="415"/>
      <c r="AD79" s="416"/>
      <c r="AE79" s="419"/>
      <c r="AF79" s="420"/>
      <c r="AG79" s="421"/>
      <c r="AH79" s="419"/>
      <c r="AI79" s="420"/>
      <c r="AJ79" s="421"/>
      <c r="AK79" s="411"/>
      <c r="AL79" s="412"/>
      <c r="AM79" s="412"/>
      <c r="AN79" s="413"/>
      <c r="AO79" s="400"/>
      <c r="AP79" s="401"/>
      <c r="AQ79" s="401"/>
      <c r="AR79" s="401"/>
      <c r="AS79" s="401"/>
      <c r="AT79" s="401"/>
      <c r="AU79" s="401"/>
      <c r="AV79" s="402"/>
      <c r="AW79" s="403"/>
      <c r="AX79" s="404"/>
      <c r="AY79" s="405"/>
      <c r="AZ79" s="406"/>
      <c r="BA79" s="407"/>
      <c r="BB79" s="407"/>
      <c r="BC79" s="407"/>
      <c r="BD79" s="407"/>
      <c r="BE79" s="407"/>
      <c r="BF79" s="407"/>
      <c r="BG79" s="407"/>
      <c r="BH79" s="407"/>
      <c r="BI79" s="407"/>
      <c r="BJ79" s="407"/>
      <c r="BK79" s="407"/>
      <c r="BL79" s="407"/>
      <c r="BM79" s="407"/>
      <c r="BN79" s="407"/>
      <c r="BO79" s="408"/>
    </row>
    <row r="80" spans="1:67" ht="35.1" customHeight="1" x14ac:dyDescent="0.25">
      <c r="A80" s="25">
        <f t="shared" si="1"/>
        <v>69</v>
      </c>
      <c r="B80" s="409"/>
      <c r="C80" s="409"/>
      <c r="D80" s="410"/>
      <c r="E80" s="410"/>
      <c r="F80" s="410"/>
      <c r="G80" s="410"/>
      <c r="H80" s="410"/>
      <c r="I80" s="411"/>
      <c r="J80" s="412"/>
      <c r="K80" s="412"/>
      <c r="L80" s="412"/>
      <c r="M80" s="412"/>
      <c r="N80" s="412"/>
      <c r="O80" s="412"/>
      <c r="P80" s="413"/>
      <c r="Q80" s="414"/>
      <c r="R80" s="415"/>
      <c r="S80" s="415"/>
      <c r="T80" s="415"/>
      <c r="U80" s="415"/>
      <c r="V80" s="415"/>
      <c r="W80" s="415"/>
      <c r="X80" s="416"/>
      <c r="Y80" s="417"/>
      <c r="Z80" s="418"/>
      <c r="AA80" s="414"/>
      <c r="AB80" s="415"/>
      <c r="AC80" s="415"/>
      <c r="AD80" s="416"/>
      <c r="AE80" s="419"/>
      <c r="AF80" s="420"/>
      <c r="AG80" s="421"/>
      <c r="AH80" s="419"/>
      <c r="AI80" s="420"/>
      <c r="AJ80" s="421"/>
      <c r="AK80" s="411"/>
      <c r="AL80" s="412"/>
      <c r="AM80" s="412"/>
      <c r="AN80" s="413"/>
      <c r="AO80" s="400"/>
      <c r="AP80" s="401"/>
      <c r="AQ80" s="401"/>
      <c r="AR80" s="401"/>
      <c r="AS80" s="401"/>
      <c r="AT80" s="401"/>
      <c r="AU80" s="401"/>
      <c r="AV80" s="402"/>
      <c r="AW80" s="403"/>
      <c r="AX80" s="404"/>
      <c r="AY80" s="405"/>
      <c r="AZ80" s="406"/>
      <c r="BA80" s="407"/>
      <c r="BB80" s="407"/>
      <c r="BC80" s="407"/>
      <c r="BD80" s="407"/>
      <c r="BE80" s="407"/>
      <c r="BF80" s="407"/>
      <c r="BG80" s="407"/>
      <c r="BH80" s="407"/>
      <c r="BI80" s="407"/>
      <c r="BJ80" s="407"/>
      <c r="BK80" s="407"/>
      <c r="BL80" s="407"/>
      <c r="BM80" s="407"/>
      <c r="BN80" s="407"/>
      <c r="BO80" s="408"/>
    </row>
    <row r="81" spans="1:67" ht="35.1" customHeight="1" x14ac:dyDescent="0.25">
      <c r="A81" s="25">
        <f t="shared" si="1"/>
        <v>70</v>
      </c>
      <c r="B81" s="409"/>
      <c r="C81" s="409"/>
      <c r="D81" s="410"/>
      <c r="E81" s="410"/>
      <c r="F81" s="410"/>
      <c r="G81" s="410"/>
      <c r="H81" s="410"/>
      <c r="I81" s="411"/>
      <c r="J81" s="412"/>
      <c r="K81" s="412"/>
      <c r="L81" s="412"/>
      <c r="M81" s="412"/>
      <c r="N81" s="412"/>
      <c r="O81" s="412"/>
      <c r="P81" s="413"/>
      <c r="Q81" s="414"/>
      <c r="R81" s="415"/>
      <c r="S81" s="415"/>
      <c r="T81" s="415"/>
      <c r="U81" s="415"/>
      <c r="V81" s="415"/>
      <c r="W81" s="415"/>
      <c r="X81" s="416"/>
      <c r="Y81" s="417"/>
      <c r="Z81" s="418"/>
      <c r="AA81" s="414"/>
      <c r="AB81" s="415"/>
      <c r="AC81" s="415"/>
      <c r="AD81" s="416"/>
      <c r="AE81" s="419"/>
      <c r="AF81" s="420"/>
      <c r="AG81" s="421"/>
      <c r="AH81" s="419"/>
      <c r="AI81" s="420"/>
      <c r="AJ81" s="421"/>
      <c r="AK81" s="411"/>
      <c r="AL81" s="412"/>
      <c r="AM81" s="412"/>
      <c r="AN81" s="413"/>
      <c r="AO81" s="400"/>
      <c r="AP81" s="401"/>
      <c r="AQ81" s="401"/>
      <c r="AR81" s="401"/>
      <c r="AS81" s="401"/>
      <c r="AT81" s="401"/>
      <c r="AU81" s="401"/>
      <c r="AV81" s="402"/>
      <c r="AW81" s="403"/>
      <c r="AX81" s="404"/>
      <c r="AY81" s="405"/>
      <c r="AZ81" s="406"/>
      <c r="BA81" s="407"/>
      <c r="BB81" s="407"/>
      <c r="BC81" s="407"/>
      <c r="BD81" s="407"/>
      <c r="BE81" s="407"/>
      <c r="BF81" s="407"/>
      <c r="BG81" s="407"/>
      <c r="BH81" s="407"/>
      <c r="BI81" s="407"/>
      <c r="BJ81" s="407"/>
      <c r="BK81" s="407"/>
      <c r="BL81" s="407"/>
      <c r="BM81" s="407"/>
      <c r="BN81" s="407"/>
      <c r="BO81" s="408"/>
    </row>
    <row r="82" spans="1:67" ht="35.1" customHeight="1" x14ac:dyDescent="0.25">
      <c r="A82" s="24">
        <f>ROW(A71)</f>
        <v>71</v>
      </c>
      <c r="B82" s="409"/>
      <c r="C82" s="409"/>
      <c r="D82" s="410"/>
      <c r="E82" s="410"/>
      <c r="F82" s="410"/>
      <c r="G82" s="410"/>
      <c r="H82" s="410"/>
      <c r="I82" s="411"/>
      <c r="J82" s="412"/>
      <c r="K82" s="412"/>
      <c r="L82" s="412"/>
      <c r="M82" s="412"/>
      <c r="N82" s="412"/>
      <c r="O82" s="412"/>
      <c r="P82" s="413"/>
      <c r="Q82" s="414"/>
      <c r="R82" s="415"/>
      <c r="S82" s="415"/>
      <c r="T82" s="415"/>
      <c r="U82" s="415"/>
      <c r="V82" s="415"/>
      <c r="W82" s="415"/>
      <c r="X82" s="416"/>
      <c r="Y82" s="417"/>
      <c r="Z82" s="418"/>
      <c r="AA82" s="414"/>
      <c r="AB82" s="415"/>
      <c r="AC82" s="415"/>
      <c r="AD82" s="416"/>
      <c r="AE82" s="419"/>
      <c r="AF82" s="420"/>
      <c r="AG82" s="421"/>
      <c r="AH82" s="419"/>
      <c r="AI82" s="420"/>
      <c r="AJ82" s="421"/>
      <c r="AK82" s="411"/>
      <c r="AL82" s="412"/>
      <c r="AM82" s="412"/>
      <c r="AN82" s="413"/>
      <c r="AO82" s="400"/>
      <c r="AP82" s="401"/>
      <c r="AQ82" s="401"/>
      <c r="AR82" s="401"/>
      <c r="AS82" s="401"/>
      <c r="AT82" s="401"/>
      <c r="AU82" s="401"/>
      <c r="AV82" s="402"/>
      <c r="AW82" s="403"/>
      <c r="AX82" s="404"/>
      <c r="AY82" s="405"/>
      <c r="AZ82" s="406"/>
      <c r="BA82" s="407"/>
      <c r="BB82" s="407"/>
      <c r="BC82" s="407"/>
      <c r="BD82" s="407"/>
      <c r="BE82" s="407"/>
      <c r="BF82" s="407"/>
      <c r="BG82" s="407"/>
      <c r="BH82" s="407"/>
      <c r="BI82" s="407"/>
      <c r="BJ82" s="407"/>
      <c r="BK82" s="407"/>
      <c r="BL82" s="407"/>
      <c r="BM82" s="407"/>
      <c r="BN82" s="407"/>
      <c r="BO82" s="408"/>
    </row>
    <row r="83" spans="1:67" ht="35.1" customHeight="1" x14ac:dyDescent="0.25">
      <c r="A83" s="25">
        <f t="shared" ref="A83:A91" si="2">ROW(A72)</f>
        <v>72</v>
      </c>
      <c r="B83" s="409"/>
      <c r="C83" s="409"/>
      <c r="D83" s="410"/>
      <c r="E83" s="410"/>
      <c r="F83" s="410"/>
      <c r="G83" s="410"/>
      <c r="H83" s="410"/>
      <c r="I83" s="411"/>
      <c r="J83" s="412"/>
      <c r="K83" s="412"/>
      <c r="L83" s="412"/>
      <c r="M83" s="412"/>
      <c r="N83" s="412"/>
      <c r="O83" s="412"/>
      <c r="P83" s="413"/>
      <c r="Q83" s="414"/>
      <c r="R83" s="415"/>
      <c r="S83" s="415"/>
      <c r="T83" s="415"/>
      <c r="U83" s="415"/>
      <c r="V83" s="415"/>
      <c r="W83" s="415"/>
      <c r="X83" s="416"/>
      <c r="Y83" s="417"/>
      <c r="Z83" s="418"/>
      <c r="AA83" s="414"/>
      <c r="AB83" s="415"/>
      <c r="AC83" s="415"/>
      <c r="AD83" s="416"/>
      <c r="AE83" s="419"/>
      <c r="AF83" s="420"/>
      <c r="AG83" s="421"/>
      <c r="AH83" s="419"/>
      <c r="AI83" s="420"/>
      <c r="AJ83" s="421"/>
      <c r="AK83" s="411"/>
      <c r="AL83" s="412"/>
      <c r="AM83" s="412"/>
      <c r="AN83" s="413"/>
      <c r="AO83" s="400"/>
      <c r="AP83" s="401"/>
      <c r="AQ83" s="401"/>
      <c r="AR83" s="401"/>
      <c r="AS83" s="401"/>
      <c r="AT83" s="401"/>
      <c r="AU83" s="401"/>
      <c r="AV83" s="402"/>
      <c r="AW83" s="403"/>
      <c r="AX83" s="404"/>
      <c r="AY83" s="405"/>
      <c r="AZ83" s="406"/>
      <c r="BA83" s="407"/>
      <c r="BB83" s="407"/>
      <c r="BC83" s="407"/>
      <c r="BD83" s="407"/>
      <c r="BE83" s="407"/>
      <c r="BF83" s="407"/>
      <c r="BG83" s="407"/>
      <c r="BH83" s="407"/>
      <c r="BI83" s="407"/>
      <c r="BJ83" s="407"/>
      <c r="BK83" s="407"/>
      <c r="BL83" s="407"/>
      <c r="BM83" s="407"/>
      <c r="BN83" s="407"/>
      <c r="BO83" s="408"/>
    </row>
    <row r="84" spans="1:67" ht="35.1" customHeight="1" x14ac:dyDescent="0.25">
      <c r="A84" s="25">
        <f t="shared" si="2"/>
        <v>73</v>
      </c>
      <c r="B84" s="409"/>
      <c r="C84" s="409"/>
      <c r="D84" s="410"/>
      <c r="E84" s="410"/>
      <c r="F84" s="410"/>
      <c r="G84" s="410"/>
      <c r="H84" s="410"/>
      <c r="I84" s="411"/>
      <c r="J84" s="412"/>
      <c r="K84" s="412"/>
      <c r="L84" s="412"/>
      <c r="M84" s="412"/>
      <c r="N84" s="412"/>
      <c r="O84" s="412"/>
      <c r="P84" s="413"/>
      <c r="Q84" s="414"/>
      <c r="R84" s="415"/>
      <c r="S84" s="415"/>
      <c r="T84" s="415"/>
      <c r="U84" s="415"/>
      <c r="V84" s="415"/>
      <c r="W84" s="415"/>
      <c r="X84" s="416"/>
      <c r="Y84" s="417"/>
      <c r="Z84" s="418"/>
      <c r="AA84" s="414"/>
      <c r="AB84" s="415"/>
      <c r="AC84" s="415"/>
      <c r="AD84" s="416"/>
      <c r="AE84" s="419"/>
      <c r="AF84" s="420"/>
      <c r="AG84" s="421"/>
      <c r="AH84" s="419"/>
      <c r="AI84" s="420"/>
      <c r="AJ84" s="421"/>
      <c r="AK84" s="411"/>
      <c r="AL84" s="412"/>
      <c r="AM84" s="412"/>
      <c r="AN84" s="413"/>
      <c r="AO84" s="400"/>
      <c r="AP84" s="401"/>
      <c r="AQ84" s="401"/>
      <c r="AR84" s="401"/>
      <c r="AS84" s="401"/>
      <c r="AT84" s="401"/>
      <c r="AU84" s="401"/>
      <c r="AV84" s="402"/>
      <c r="AW84" s="403"/>
      <c r="AX84" s="404"/>
      <c r="AY84" s="405"/>
      <c r="AZ84" s="406"/>
      <c r="BA84" s="407"/>
      <c r="BB84" s="407"/>
      <c r="BC84" s="407"/>
      <c r="BD84" s="407"/>
      <c r="BE84" s="407"/>
      <c r="BF84" s="407"/>
      <c r="BG84" s="407"/>
      <c r="BH84" s="407"/>
      <c r="BI84" s="407"/>
      <c r="BJ84" s="407"/>
      <c r="BK84" s="407"/>
      <c r="BL84" s="407"/>
      <c r="BM84" s="407"/>
      <c r="BN84" s="407"/>
      <c r="BO84" s="408"/>
    </row>
    <row r="85" spans="1:67" ht="35.1" customHeight="1" x14ac:dyDescent="0.25">
      <c r="A85" s="25">
        <f t="shared" si="2"/>
        <v>74</v>
      </c>
      <c r="B85" s="409"/>
      <c r="C85" s="409"/>
      <c r="D85" s="410"/>
      <c r="E85" s="410"/>
      <c r="F85" s="410"/>
      <c r="G85" s="410"/>
      <c r="H85" s="410"/>
      <c r="I85" s="411"/>
      <c r="J85" s="412"/>
      <c r="K85" s="412"/>
      <c r="L85" s="412"/>
      <c r="M85" s="412"/>
      <c r="N85" s="412"/>
      <c r="O85" s="412"/>
      <c r="P85" s="413"/>
      <c r="Q85" s="414"/>
      <c r="R85" s="415"/>
      <c r="S85" s="415"/>
      <c r="T85" s="415"/>
      <c r="U85" s="415"/>
      <c r="V85" s="415"/>
      <c r="W85" s="415"/>
      <c r="X85" s="416"/>
      <c r="Y85" s="417"/>
      <c r="Z85" s="418"/>
      <c r="AA85" s="414"/>
      <c r="AB85" s="415"/>
      <c r="AC85" s="415"/>
      <c r="AD85" s="416"/>
      <c r="AE85" s="419"/>
      <c r="AF85" s="420"/>
      <c r="AG85" s="421"/>
      <c r="AH85" s="419"/>
      <c r="AI85" s="420"/>
      <c r="AJ85" s="421"/>
      <c r="AK85" s="411"/>
      <c r="AL85" s="412"/>
      <c r="AM85" s="412"/>
      <c r="AN85" s="413"/>
      <c r="AO85" s="400"/>
      <c r="AP85" s="401"/>
      <c r="AQ85" s="401"/>
      <c r="AR85" s="401"/>
      <c r="AS85" s="401"/>
      <c r="AT85" s="401"/>
      <c r="AU85" s="401"/>
      <c r="AV85" s="402"/>
      <c r="AW85" s="403"/>
      <c r="AX85" s="404"/>
      <c r="AY85" s="405"/>
      <c r="AZ85" s="406"/>
      <c r="BA85" s="407"/>
      <c r="BB85" s="407"/>
      <c r="BC85" s="407"/>
      <c r="BD85" s="407"/>
      <c r="BE85" s="407"/>
      <c r="BF85" s="407"/>
      <c r="BG85" s="407"/>
      <c r="BH85" s="407"/>
      <c r="BI85" s="407"/>
      <c r="BJ85" s="407"/>
      <c r="BK85" s="407"/>
      <c r="BL85" s="407"/>
      <c r="BM85" s="407"/>
      <c r="BN85" s="407"/>
      <c r="BO85" s="408"/>
    </row>
    <row r="86" spans="1:67" ht="35.1" customHeight="1" x14ac:dyDescent="0.25">
      <c r="A86" s="25">
        <f t="shared" si="2"/>
        <v>75</v>
      </c>
      <c r="B86" s="409"/>
      <c r="C86" s="409"/>
      <c r="D86" s="410"/>
      <c r="E86" s="410"/>
      <c r="F86" s="410"/>
      <c r="G86" s="410"/>
      <c r="H86" s="410"/>
      <c r="I86" s="411"/>
      <c r="J86" s="412"/>
      <c r="K86" s="412"/>
      <c r="L86" s="412"/>
      <c r="M86" s="412"/>
      <c r="N86" s="412"/>
      <c r="O86" s="412"/>
      <c r="P86" s="413"/>
      <c r="Q86" s="414"/>
      <c r="R86" s="415"/>
      <c r="S86" s="415"/>
      <c r="T86" s="415"/>
      <c r="U86" s="415"/>
      <c r="V86" s="415"/>
      <c r="W86" s="415"/>
      <c r="X86" s="416"/>
      <c r="Y86" s="417"/>
      <c r="Z86" s="418"/>
      <c r="AA86" s="414"/>
      <c r="AB86" s="415"/>
      <c r="AC86" s="415"/>
      <c r="AD86" s="416"/>
      <c r="AE86" s="419"/>
      <c r="AF86" s="420"/>
      <c r="AG86" s="421"/>
      <c r="AH86" s="419"/>
      <c r="AI86" s="420"/>
      <c r="AJ86" s="421"/>
      <c r="AK86" s="411"/>
      <c r="AL86" s="412"/>
      <c r="AM86" s="412"/>
      <c r="AN86" s="413"/>
      <c r="AO86" s="400"/>
      <c r="AP86" s="401"/>
      <c r="AQ86" s="401"/>
      <c r="AR86" s="401"/>
      <c r="AS86" s="401"/>
      <c r="AT86" s="401"/>
      <c r="AU86" s="401"/>
      <c r="AV86" s="402"/>
      <c r="AW86" s="403"/>
      <c r="AX86" s="404"/>
      <c r="AY86" s="405"/>
      <c r="AZ86" s="406"/>
      <c r="BA86" s="407"/>
      <c r="BB86" s="407"/>
      <c r="BC86" s="407"/>
      <c r="BD86" s="407"/>
      <c r="BE86" s="407"/>
      <c r="BF86" s="407"/>
      <c r="BG86" s="407"/>
      <c r="BH86" s="407"/>
      <c r="BI86" s="407"/>
      <c r="BJ86" s="407"/>
      <c r="BK86" s="407"/>
      <c r="BL86" s="407"/>
      <c r="BM86" s="407"/>
      <c r="BN86" s="407"/>
      <c r="BO86" s="408"/>
    </row>
    <row r="87" spans="1:67" ht="35.1" customHeight="1" x14ac:dyDescent="0.25">
      <c r="A87" s="25">
        <f t="shared" si="2"/>
        <v>76</v>
      </c>
      <c r="B87" s="409"/>
      <c r="C87" s="409"/>
      <c r="D87" s="410"/>
      <c r="E87" s="410"/>
      <c r="F87" s="410"/>
      <c r="G87" s="410"/>
      <c r="H87" s="410"/>
      <c r="I87" s="411"/>
      <c r="J87" s="412"/>
      <c r="K87" s="412"/>
      <c r="L87" s="412"/>
      <c r="M87" s="412"/>
      <c r="N87" s="412"/>
      <c r="O87" s="412"/>
      <c r="P87" s="413"/>
      <c r="Q87" s="414"/>
      <c r="R87" s="415"/>
      <c r="S87" s="415"/>
      <c r="T87" s="415"/>
      <c r="U87" s="415"/>
      <c r="V87" s="415"/>
      <c r="W87" s="415"/>
      <c r="X87" s="416"/>
      <c r="Y87" s="417"/>
      <c r="Z87" s="418"/>
      <c r="AA87" s="414"/>
      <c r="AB87" s="415"/>
      <c r="AC87" s="415"/>
      <c r="AD87" s="416"/>
      <c r="AE87" s="419"/>
      <c r="AF87" s="420"/>
      <c r="AG87" s="421"/>
      <c r="AH87" s="419"/>
      <c r="AI87" s="420"/>
      <c r="AJ87" s="421"/>
      <c r="AK87" s="411"/>
      <c r="AL87" s="412"/>
      <c r="AM87" s="412"/>
      <c r="AN87" s="413"/>
      <c r="AO87" s="400"/>
      <c r="AP87" s="401"/>
      <c r="AQ87" s="401"/>
      <c r="AR87" s="401"/>
      <c r="AS87" s="401"/>
      <c r="AT87" s="401"/>
      <c r="AU87" s="401"/>
      <c r="AV87" s="402"/>
      <c r="AW87" s="403"/>
      <c r="AX87" s="404"/>
      <c r="AY87" s="405"/>
      <c r="AZ87" s="406"/>
      <c r="BA87" s="407"/>
      <c r="BB87" s="407"/>
      <c r="BC87" s="407"/>
      <c r="BD87" s="407"/>
      <c r="BE87" s="407"/>
      <c r="BF87" s="407"/>
      <c r="BG87" s="407"/>
      <c r="BH87" s="407"/>
      <c r="BI87" s="407"/>
      <c r="BJ87" s="407"/>
      <c r="BK87" s="407"/>
      <c r="BL87" s="407"/>
      <c r="BM87" s="407"/>
      <c r="BN87" s="407"/>
      <c r="BO87" s="408"/>
    </row>
    <row r="88" spans="1:67" ht="35.1" customHeight="1" x14ac:dyDescent="0.25">
      <c r="A88" s="25">
        <f t="shared" si="2"/>
        <v>77</v>
      </c>
      <c r="B88" s="409"/>
      <c r="C88" s="409"/>
      <c r="D88" s="410"/>
      <c r="E88" s="410"/>
      <c r="F88" s="410"/>
      <c r="G88" s="410"/>
      <c r="H88" s="410"/>
      <c r="I88" s="411"/>
      <c r="J88" s="412"/>
      <c r="K88" s="412"/>
      <c r="L88" s="412"/>
      <c r="M88" s="412"/>
      <c r="N88" s="412"/>
      <c r="O88" s="412"/>
      <c r="P88" s="413"/>
      <c r="Q88" s="414"/>
      <c r="R88" s="415"/>
      <c r="S88" s="415"/>
      <c r="T88" s="415"/>
      <c r="U88" s="415"/>
      <c r="V88" s="415"/>
      <c r="W88" s="415"/>
      <c r="X88" s="416"/>
      <c r="Y88" s="417"/>
      <c r="Z88" s="418"/>
      <c r="AA88" s="414"/>
      <c r="AB88" s="415"/>
      <c r="AC88" s="415"/>
      <c r="AD88" s="416"/>
      <c r="AE88" s="419"/>
      <c r="AF88" s="420"/>
      <c r="AG88" s="421"/>
      <c r="AH88" s="419"/>
      <c r="AI88" s="420"/>
      <c r="AJ88" s="421"/>
      <c r="AK88" s="411"/>
      <c r="AL88" s="412"/>
      <c r="AM88" s="412"/>
      <c r="AN88" s="413"/>
      <c r="AO88" s="400"/>
      <c r="AP88" s="401"/>
      <c r="AQ88" s="401"/>
      <c r="AR88" s="401"/>
      <c r="AS88" s="401"/>
      <c r="AT88" s="401"/>
      <c r="AU88" s="401"/>
      <c r="AV88" s="402"/>
      <c r="AW88" s="403"/>
      <c r="AX88" s="404"/>
      <c r="AY88" s="405"/>
      <c r="AZ88" s="406"/>
      <c r="BA88" s="407"/>
      <c r="BB88" s="407"/>
      <c r="BC88" s="407"/>
      <c r="BD88" s="407"/>
      <c r="BE88" s="407"/>
      <c r="BF88" s="407"/>
      <c r="BG88" s="407"/>
      <c r="BH88" s="407"/>
      <c r="BI88" s="407"/>
      <c r="BJ88" s="407"/>
      <c r="BK88" s="407"/>
      <c r="BL88" s="407"/>
      <c r="BM88" s="407"/>
      <c r="BN88" s="407"/>
      <c r="BO88" s="408"/>
    </row>
    <row r="89" spans="1:67" ht="35.1" customHeight="1" x14ac:dyDescent="0.25">
      <c r="A89" s="25">
        <f t="shared" si="2"/>
        <v>78</v>
      </c>
      <c r="B89" s="409"/>
      <c r="C89" s="409"/>
      <c r="D89" s="410"/>
      <c r="E89" s="410"/>
      <c r="F89" s="410"/>
      <c r="G89" s="410"/>
      <c r="H89" s="410"/>
      <c r="I89" s="411"/>
      <c r="J89" s="412"/>
      <c r="K89" s="412"/>
      <c r="L89" s="412"/>
      <c r="M89" s="412"/>
      <c r="N89" s="412"/>
      <c r="O89" s="412"/>
      <c r="P89" s="413"/>
      <c r="Q89" s="414"/>
      <c r="R89" s="415"/>
      <c r="S89" s="415"/>
      <c r="T89" s="415"/>
      <c r="U89" s="415"/>
      <c r="V89" s="415"/>
      <c r="W89" s="415"/>
      <c r="X89" s="416"/>
      <c r="Y89" s="417"/>
      <c r="Z89" s="418"/>
      <c r="AA89" s="414"/>
      <c r="AB89" s="415"/>
      <c r="AC89" s="415"/>
      <c r="AD89" s="416"/>
      <c r="AE89" s="419"/>
      <c r="AF89" s="420"/>
      <c r="AG89" s="421"/>
      <c r="AH89" s="419"/>
      <c r="AI89" s="420"/>
      <c r="AJ89" s="421"/>
      <c r="AK89" s="411"/>
      <c r="AL89" s="412"/>
      <c r="AM89" s="412"/>
      <c r="AN89" s="413"/>
      <c r="AO89" s="400"/>
      <c r="AP89" s="401"/>
      <c r="AQ89" s="401"/>
      <c r="AR89" s="401"/>
      <c r="AS89" s="401"/>
      <c r="AT89" s="401"/>
      <c r="AU89" s="401"/>
      <c r="AV89" s="402"/>
      <c r="AW89" s="403"/>
      <c r="AX89" s="404"/>
      <c r="AY89" s="405"/>
      <c r="AZ89" s="406"/>
      <c r="BA89" s="407"/>
      <c r="BB89" s="407"/>
      <c r="BC89" s="407"/>
      <c r="BD89" s="407"/>
      <c r="BE89" s="407"/>
      <c r="BF89" s="407"/>
      <c r="BG89" s="407"/>
      <c r="BH89" s="407"/>
      <c r="BI89" s="407"/>
      <c r="BJ89" s="407"/>
      <c r="BK89" s="407"/>
      <c r="BL89" s="407"/>
      <c r="BM89" s="407"/>
      <c r="BN89" s="407"/>
      <c r="BO89" s="408"/>
    </row>
    <row r="90" spans="1:67" ht="35.1" customHeight="1" x14ac:dyDescent="0.25">
      <c r="A90" s="25">
        <f t="shared" si="2"/>
        <v>79</v>
      </c>
      <c r="B90" s="409"/>
      <c r="C90" s="409"/>
      <c r="D90" s="410"/>
      <c r="E90" s="410"/>
      <c r="F90" s="410"/>
      <c r="G90" s="410"/>
      <c r="H90" s="410"/>
      <c r="I90" s="411"/>
      <c r="J90" s="412"/>
      <c r="K90" s="412"/>
      <c r="L90" s="412"/>
      <c r="M90" s="412"/>
      <c r="N90" s="412"/>
      <c r="O90" s="412"/>
      <c r="P90" s="413"/>
      <c r="Q90" s="414"/>
      <c r="R90" s="415"/>
      <c r="S90" s="415"/>
      <c r="T90" s="415"/>
      <c r="U90" s="415"/>
      <c r="V90" s="415"/>
      <c r="W90" s="415"/>
      <c r="X90" s="416"/>
      <c r="Y90" s="417"/>
      <c r="Z90" s="418"/>
      <c r="AA90" s="414"/>
      <c r="AB90" s="415"/>
      <c r="AC90" s="415"/>
      <c r="AD90" s="416"/>
      <c r="AE90" s="419"/>
      <c r="AF90" s="420"/>
      <c r="AG90" s="421"/>
      <c r="AH90" s="419"/>
      <c r="AI90" s="420"/>
      <c r="AJ90" s="421"/>
      <c r="AK90" s="411"/>
      <c r="AL90" s="412"/>
      <c r="AM90" s="412"/>
      <c r="AN90" s="413"/>
      <c r="AO90" s="400"/>
      <c r="AP90" s="401"/>
      <c r="AQ90" s="401"/>
      <c r="AR90" s="401"/>
      <c r="AS90" s="401"/>
      <c r="AT90" s="401"/>
      <c r="AU90" s="401"/>
      <c r="AV90" s="402"/>
      <c r="AW90" s="403"/>
      <c r="AX90" s="404"/>
      <c r="AY90" s="405"/>
      <c r="AZ90" s="406"/>
      <c r="BA90" s="407"/>
      <c r="BB90" s="407"/>
      <c r="BC90" s="407"/>
      <c r="BD90" s="407"/>
      <c r="BE90" s="407"/>
      <c r="BF90" s="407"/>
      <c r="BG90" s="407"/>
      <c r="BH90" s="407"/>
      <c r="BI90" s="407"/>
      <c r="BJ90" s="407"/>
      <c r="BK90" s="407"/>
      <c r="BL90" s="407"/>
      <c r="BM90" s="407"/>
      <c r="BN90" s="407"/>
      <c r="BO90" s="408"/>
    </row>
    <row r="91" spans="1:67" ht="35.1" customHeight="1" x14ac:dyDescent="0.25">
      <c r="A91" s="25">
        <f t="shared" si="2"/>
        <v>80</v>
      </c>
      <c r="B91" s="409"/>
      <c r="C91" s="409"/>
      <c r="D91" s="410"/>
      <c r="E91" s="410"/>
      <c r="F91" s="410"/>
      <c r="G91" s="410"/>
      <c r="H91" s="410"/>
      <c r="I91" s="411"/>
      <c r="J91" s="412"/>
      <c r="K91" s="412"/>
      <c r="L91" s="412"/>
      <c r="M91" s="412"/>
      <c r="N91" s="412"/>
      <c r="O91" s="412"/>
      <c r="P91" s="413"/>
      <c r="Q91" s="414"/>
      <c r="R91" s="415"/>
      <c r="S91" s="415"/>
      <c r="T91" s="415"/>
      <c r="U91" s="415"/>
      <c r="V91" s="415"/>
      <c r="W91" s="415"/>
      <c r="X91" s="416"/>
      <c r="Y91" s="417"/>
      <c r="Z91" s="418"/>
      <c r="AA91" s="414"/>
      <c r="AB91" s="415"/>
      <c r="AC91" s="415"/>
      <c r="AD91" s="416"/>
      <c r="AE91" s="419"/>
      <c r="AF91" s="420"/>
      <c r="AG91" s="421"/>
      <c r="AH91" s="419"/>
      <c r="AI91" s="420"/>
      <c r="AJ91" s="421"/>
      <c r="AK91" s="411"/>
      <c r="AL91" s="412"/>
      <c r="AM91" s="412"/>
      <c r="AN91" s="413"/>
      <c r="AO91" s="400"/>
      <c r="AP91" s="401"/>
      <c r="AQ91" s="401"/>
      <c r="AR91" s="401"/>
      <c r="AS91" s="401"/>
      <c r="AT91" s="401"/>
      <c r="AU91" s="401"/>
      <c r="AV91" s="402"/>
      <c r="AW91" s="403"/>
      <c r="AX91" s="404"/>
      <c r="AY91" s="405"/>
      <c r="AZ91" s="406"/>
      <c r="BA91" s="407"/>
      <c r="BB91" s="407"/>
      <c r="BC91" s="407"/>
      <c r="BD91" s="407"/>
      <c r="BE91" s="407"/>
      <c r="BF91" s="407"/>
      <c r="BG91" s="407"/>
      <c r="BH91" s="407"/>
      <c r="BI91" s="407"/>
      <c r="BJ91" s="407"/>
      <c r="BK91" s="407"/>
      <c r="BL91" s="407"/>
      <c r="BM91" s="407"/>
      <c r="BN91" s="407"/>
      <c r="BO91" s="408"/>
    </row>
    <row r="92" spans="1:67" ht="35.1" customHeight="1" x14ac:dyDescent="0.25">
      <c r="A92" s="24">
        <f>ROW(A81)</f>
        <v>81</v>
      </c>
      <c r="B92" s="409"/>
      <c r="C92" s="409"/>
      <c r="D92" s="410"/>
      <c r="E92" s="410"/>
      <c r="F92" s="410"/>
      <c r="G92" s="410"/>
      <c r="H92" s="410"/>
      <c r="I92" s="411"/>
      <c r="J92" s="412"/>
      <c r="K92" s="412"/>
      <c r="L92" s="412"/>
      <c r="M92" s="412"/>
      <c r="N92" s="412"/>
      <c r="O92" s="412"/>
      <c r="P92" s="413"/>
      <c r="Q92" s="414"/>
      <c r="R92" s="415"/>
      <c r="S92" s="415"/>
      <c r="T92" s="415"/>
      <c r="U92" s="415"/>
      <c r="V92" s="415"/>
      <c r="W92" s="415"/>
      <c r="X92" s="416"/>
      <c r="Y92" s="417"/>
      <c r="Z92" s="418"/>
      <c r="AA92" s="414"/>
      <c r="AB92" s="415"/>
      <c r="AC92" s="415"/>
      <c r="AD92" s="416"/>
      <c r="AE92" s="419"/>
      <c r="AF92" s="420"/>
      <c r="AG92" s="421"/>
      <c r="AH92" s="419"/>
      <c r="AI92" s="420"/>
      <c r="AJ92" s="421"/>
      <c r="AK92" s="411"/>
      <c r="AL92" s="412"/>
      <c r="AM92" s="412"/>
      <c r="AN92" s="413"/>
      <c r="AO92" s="400"/>
      <c r="AP92" s="401"/>
      <c r="AQ92" s="401"/>
      <c r="AR92" s="401"/>
      <c r="AS92" s="401"/>
      <c r="AT92" s="401"/>
      <c r="AU92" s="401"/>
      <c r="AV92" s="402"/>
      <c r="AW92" s="403"/>
      <c r="AX92" s="404"/>
      <c r="AY92" s="405"/>
      <c r="AZ92" s="406"/>
      <c r="BA92" s="407"/>
      <c r="BB92" s="407"/>
      <c r="BC92" s="407"/>
      <c r="BD92" s="407"/>
      <c r="BE92" s="407"/>
      <c r="BF92" s="407"/>
      <c r="BG92" s="407"/>
      <c r="BH92" s="407"/>
      <c r="BI92" s="407"/>
      <c r="BJ92" s="407"/>
      <c r="BK92" s="407"/>
      <c r="BL92" s="407"/>
      <c r="BM92" s="407"/>
      <c r="BN92" s="407"/>
      <c r="BO92" s="408"/>
    </row>
    <row r="93" spans="1:67" ht="35.1" customHeight="1" x14ac:dyDescent="0.25">
      <c r="A93" s="25">
        <f t="shared" ref="A93:A101" si="3">ROW(A82)</f>
        <v>82</v>
      </c>
      <c r="B93" s="409"/>
      <c r="C93" s="409"/>
      <c r="D93" s="410"/>
      <c r="E93" s="410"/>
      <c r="F93" s="410"/>
      <c r="G93" s="410"/>
      <c r="H93" s="410"/>
      <c r="I93" s="411"/>
      <c r="J93" s="412"/>
      <c r="K93" s="412"/>
      <c r="L93" s="412"/>
      <c r="M93" s="412"/>
      <c r="N93" s="412"/>
      <c r="O93" s="412"/>
      <c r="P93" s="413"/>
      <c r="Q93" s="414"/>
      <c r="R93" s="415"/>
      <c r="S93" s="415"/>
      <c r="T93" s="415"/>
      <c r="U93" s="415"/>
      <c r="V93" s="415"/>
      <c r="W93" s="415"/>
      <c r="X93" s="416"/>
      <c r="Y93" s="417"/>
      <c r="Z93" s="418"/>
      <c r="AA93" s="414"/>
      <c r="AB93" s="415"/>
      <c r="AC93" s="415"/>
      <c r="AD93" s="416"/>
      <c r="AE93" s="419"/>
      <c r="AF93" s="420"/>
      <c r="AG93" s="421"/>
      <c r="AH93" s="419"/>
      <c r="AI93" s="420"/>
      <c r="AJ93" s="421"/>
      <c r="AK93" s="411"/>
      <c r="AL93" s="412"/>
      <c r="AM93" s="412"/>
      <c r="AN93" s="413"/>
      <c r="AO93" s="400"/>
      <c r="AP93" s="401"/>
      <c r="AQ93" s="401"/>
      <c r="AR93" s="401"/>
      <c r="AS93" s="401"/>
      <c r="AT93" s="401"/>
      <c r="AU93" s="401"/>
      <c r="AV93" s="402"/>
      <c r="AW93" s="403"/>
      <c r="AX93" s="404"/>
      <c r="AY93" s="405"/>
      <c r="AZ93" s="406"/>
      <c r="BA93" s="407"/>
      <c r="BB93" s="407"/>
      <c r="BC93" s="407"/>
      <c r="BD93" s="407"/>
      <c r="BE93" s="407"/>
      <c r="BF93" s="407"/>
      <c r="BG93" s="407"/>
      <c r="BH93" s="407"/>
      <c r="BI93" s="407"/>
      <c r="BJ93" s="407"/>
      <c r="BK93" s="407"/>
      <c r="BL93" s="407"/>
      <c r="BM93" s="407"/>
      <c r="BN93" s="407"/>
      <c r="BO93" s="408"/>
    </row>
    <row r="94" spans="1:67" ht="35.1" customHeight="1" x14ac:dyDescent="0.25">
      <c r="A94" s="25">
        <f t="shared" si="3"/>
        <v>83</v>
      </c>
      <c r="B94" s="409"/>
      <c r="C94" s="409"/>
      <c r="D94" s="410"/>
      <c r="E94" s="410"/>
      <c r="F94" s="410"/>
      <c r="G94" s="410"/>
      <c r="H94" s="410"/>
      <c r="I94" s="411"/>
      <c r="J94" s="412"/>
      <c r="K94" s="412"/>
      <c r="L94" s="412"/>
      <c r="M94" s="412"/>
      <c r="N94" s="412"/>
      <c r="O94" s="412"/>
      <c r="P94" s="413"/>
      <c r="Q94" s="414"/>
      <c r="R94" s="415"/>
      <c r="S94" s="415"/>
      <c r="T94" s="415"/>
      <c r="U94" s="415"/>
      <c r="V94" s="415"/>
      <c r="W94" s="415"/>
      <c r="X94" s="416"/>
      <c r="Y94" s="417"/>
      <c r="Z94" s="418"/>
      <c r="AA94" s="414"/>
      <c r="AB94" s="415"/>
      <c r="AC94" s="415"/>
      <c r="AD94" s="416"/>
      <c r="AE94" s="419"/>
      <c r="AF94" s="420"/>
      <c r="AG94" s="421"/>
      <c r="AH94" s="419"/>
      <c r="AI94" s="420"/>
      <c r="AJ94" s="421"/>
      <c r="AK94" s="411"/>
      <c r="AL94" s="412"/>
      <c r="AM94" s="412"/>
      <c r="AN94" s="413"/>
      <c r="AO94" s="400"/>
      <c r="AP94" s="401"/>
      <c r="AQ94" s="401"/>
      <c r="AR94" s="401"/>
      <c r="AS94" s="401"/>
      <c r="AT94" s="401"/>
      <c r="AU94" s="401"/>
      <c r="AV94" s="402"/>
      <c r="AW94" s="403"/>
      <c r="AX94" s="404"/>
      <c r="AY94" s="405"/>
      <c r="AZ94" s="406"/>
      <c r="BA94" s="407"/>
      <c r="BB94" s="407"/>
      <c r="BC94" s="407"/>
      <c r="BD94" s="407"/>
      <c r="BE94" s="407"/>
      <c r="BF94" s="407"/>
      <c r="BG94" s="407"/>
      <c r="BH94" s="407"/>
      <c r="BI94" s="407"/>
      <c r="BJ94" s="407"/>
      <c r="BK94" s="407"/>
      <c r="BL94" s="407"/>
      <c r="BM94" s="407"/>
      <c r="BN94" s="407"/>
      <c r="BO94" s="408"/>
    </row>
    <row r="95" spans="1:67" ht="35.1" customHeight="1" x14ac:dyDescent="0.25">
      <c r="A95" s="25">
        <f t="shared" si="3"/>
        <v>84</v>
      </c>
      <c r="B95" s="409"/>
      <c r="C95" s="409"/>
      <c r="D95" s="410"/>
      <c r="E95" s="410"/>
      <c r="F95" s="410"/>
      <c r="G95" s="410"/>
      <c r="H95" s="410"/>
      <c r="I95" s="411"/>
      <c r="J95" s="412"/>
      <c r="K95" s="412"/>
      <c r="L95" s="412"/>
      <c r="M95" s="412"/>
      <c r="N95" s="412"/>
      <c r="O95" s="412"/>
      <c r="P95" s="413"/>
      <c r="Q95" s="414"/>
      <c r="R95" s="415"/>
      <c r="S95" s="415"/>
      <c r="T95" s="415"/>
      <c r="U95" s="415"/>
      <c r="V95" s="415"/>
      <c r="W95" s="415"/>
      <c r="X95" s="416"/>
      <c r="Y95" s="417"/>
      <c r="Z95" s="418"/>
      <c r="AA95" s="414"/>
      <c r="AB95" s="415"/>
      <c r="AC95" s="415"/>
      <c r="AD95" s="416"/>
      <c r="AE95" s="419"/>
      <c r="AF95" s="420"/>
      <c r="AG95" s="421"/>
      <c r="AH95" s="419"/>
      <c r="AI95" s="420"/>
      <c r="AJ95" s="421"/>
      <c r="AK95" s="411"/>
      <c r="AL95" s="412"/>
      <c r="AM95" s="412"/>
      <c r="AN95" s="413"/>
      <c r="AO95" s="400"/>
      <c r="AP95" s="401"/>
      <c r="AQ95" s="401"/>
      <c r="AR95" s="401"/>
      <c r="AS95" s="401"/>
      <c r="AT95" s="401"/>
      <c r="AU95" s="401"/>
      <c r="AV95" s="402"/>
      <c r="AW95" s="403"/>
      <c r="AX95" s="404"/>
      <c r="AY95" s="405"/>
      <c r="AZ95" s="406"/>
      <c r="BA95" s="407"/>
      <c r="BB95" s="407"/>
      <c r="BC95" s="407"/>
      <c r="BD95" s="407"/>
      <c r="BE95" s="407"/>
      <c r="BF95" s="407"/>
      <c r="BG95" s="407"/>
      <c r="BH95" s="407"/>
      <c r="BI95" s="407"/>
      <c r="BJ95" s="407"/>
      <c r="BK95" s="407"/>
      <c r="BL95" s="407"/>
      <c r="BM95" s="407"/>
      <c r="BN95" s="407"/>
      <c r="BO95" s="408"/>
    </row>
    <row r="96" spans="1:67" ht="35.1" customHeight="1" x14ac:dyDescent="0.25">
      <c r="A96" s="25">
        <f t="shared" si="3"/>
        <v>85</v>
      </c>
      <c r="B96" s="409"/>
      <c r="C96" s="409"/>
      <c r="D96" s="410"/>
      <c r="E96" s="410"/>
      <c r="F96" s="410"/>
      <c r="G96" s="410"/>
      <c r="H96" s="410"/>
      <c r="I96" s="411"/>
      <c r="J96" s="412"/>
      <c r="K96" s="412"/>
      <c r="L96" s="412"/>
      <c r="M96" s="412"/>
      <c r="N96" s="412"/>
      <c r="O96" s="412"/>
      <c r="P96" s="413"/>
      <c r="Q96" s="414"/>
      <c r="R96" s="415"/>
      <c r="S96" s="415"/>
      <c r="T96" s="415"/>
      <c r="U96" s="415"/>
      <c r="V96" s="415"/>
      <c r="W96" s="415"/>
      <c r="X96" s="416"/>
      <c r="Y96" s="417"/>
      <c r="Z96" s="418"/>
      <c r="AA96" s="414"/>
      <c r="AB96" s="415"/>
      <c r="AC96" s="415"/>
      <c r="AD96" s="416"/>
      <c r="AE96" s="419"/>
      <c r="AF96" s="420"/>
      <c r="AG96" s="421"/>
      <c r="AH96" s="419"/>
      <c r="AI96" s="420"/>
      <c r="AJ96" s="421"/>
      <c r="AK96" s="411"/>
      <c r="AL96" s="412"/>
      <c r="AM96" s="412"/>
      <c r="AN96" s="413"/>
      <c r="AO96" s="400"/>
      <c r="AP96" s="401"/>
      <c r="AQ96" s="401"/>
      <c r="AR96" s="401"/>
      <c r="AS96" s="401"/>
      <c r="AT96" s="401"/>
      <c r="AU96" s="401"/>
      <c r="AV96" s="402"/>
      <c r="AW96" s="403"/>
      <c r="AX96" s="404"/>
      <c r="AY96" s="405"/>
      <c r="AZ96" s="406"/>
      <c r="BA96" s="407"/>
      <c r="BB96" s="407"/>
      <c r="BC96" s="407"/>
      <c r="BD96" s="407"/>
      <c r="BE96" s="407"/>
      <c r="BF96" s="407"/>
      <c r="BG96" s="407"/>
      <c r="BH96" s="407"/>
      <c r="BI96" s="407"/>
      <c r="BJ96" s="407"/>
      <c r="BK96" s="407"/>
      <c r="BL96" s="407"/>
      <c r="BM96" s="407"/>
      <c r="BN96" s="407"/>
      <c r="BO96" s="408"/>
    </row>
    <row r="97" spans="1:67" ht="35.1" customHeight="1" x14ac:dyDescent="0.25">
      <c r="A97" s="25">
        <f t="shared" si="3"/>
        <v>86</v>
      </c>
      <c r="B97" s="409"/>
      <c r="C97" s="409"/>
      <c r="D97" s="410"/>
      <c r="E97" s="410"/>
      <c r="F97" s="410"/>
      <c r="G97" s="410"/>
      <c r="H97" s="410"/>
      <c r="I97" s="411"/>
      <c r="J97" s="412"/>
      <c r="K97" s="412"/>
      <c r="L97" s="412"/>
      <c r="M97" s="412"/>
      <c r="N97" s="412"/>
      <c r="O97" s="412"/>
      <c r="P97" s="413"/>
      <c r="Q97" s="414"/>
      <c r="R97" s="415"/>
      <c r="S97" s="415"/>
      <c r="T97" s="415"/>
      <c r="U97" s="415"/>
      <c r="V97" s="415"/>
      <c r="W97" s="415"/>
      <c r="X97" s="416"/>
      <c r="Y97" s="417"/>
      <c r="Z97" s="418"/>
      <c r="AA97" s="414"/>
      <c r="AB97" s="415"/>
      <c r="AC97" s="415"/>
      <c r="AD97" s="416"/>
      <c r="AE97" s="419"/>
      <c r="AF97" s="420"/>
      <c r="AG97" s="421"/>
      <c r="AH97" s="419"/>
      <c r="AI97" s="420"/>
      <c r="AJ97" s="421"/>
      <c r="AK97" s="411"/>
      <c r="AL97" s="412"/>
      <c r="AM97" s="412"/>
      <c r="AN97" s="413"/>
      <c r="AO97" s="400"/>
      <c r="AP97" s="401"/>
      <c r="AQ97" s="401"/>
      <c r="AR97" s="401"/>
      <c r="AS97" s="401"/>
      <c r="AT97" s="401"/>
      <c r="AU97" s="401"/>
      <c r="AV97" s="402"/>
      <c r="AW97" s="403"/>
      <c r="AX97" s="404"/>
      <c r="AY97" s="405"/>
      <c r="AZ97" s="406"/>
      <c r="BA97" s="407"/>
      <c r="BB97" s="407"/>
      <c r="BC97" s="407"/>
      <c r="BD97" s="407"/>
      <c r="BE97" s="407"/>
      <c r="BF97" s="407"/>
      <c r="BG97" s="407"/>
      <c r="BH97" s="407"/>
      <c r="BI97" s="407"/>
      <c r="BJ97" s="407"/>
      <c r="BK97" s="407"/>
      <c r="BL97" s="407"/>
      <c r="BM97" s="407"/>
      <c r="BN97" s="407"/>
      <c r="BO97" s="408"/>
    </row>
    <row r="98" spans="1:67" ht="35.1" customHeight="1" x14ac:dyDescent="0.25">
      <c r="A98" s="25">
        <f t="shared" si="3"/>
        <v>87</v>
      </c>
      <c r="B98" s="409"/>
      <c r="C98" s="409"/>
      <c r="D98" s="410"/>
      <c r="E98" s="410"/>
      <c r="F98" s="410"/>
      <c r="G98" s="410"/>
      <c r="H98" s="410"/>
      <c r="I98" s="411"/>
      <c r="J98" s="412"/>
      <c r="K98" s="412"/>
      <c r="L98" s="412"/>
      <c r="M98" s="412"/>
      <c r="N98" s="412"/>
      <c r="O98" s="412"/>
      <c r="P98" s="413"/>
      <c r="Q98" s="414"/>
      <c r="R98" s="415"/>
      <c r="S98" s="415"/>
      <c r="T98" s="415"/>
      <c r="U98" s="415"/>
      <c r="V98" s="415"/>
      <c r="W98" s="415"/>
      <c r="X98" s="416"/>
      <c r="Y98" s="417"/>
      <c r="Z98" s="418"/>
      <c r="AA98" s="414"/>
      <c r="AB98" s="415"/>
      <c r="AC98" s="415"/>
      <c r="AD98" s="416"/>
      <c r="AE98" s="419"/>
      <c r="AF98" s="420"/>
      <c r="AG98" s="421"/>
      <c r="AH98" s="419"/>
      <c r="AI98" s="420"/>
      <c r="AJ98" s="421"/>
      <c r="AK98" s="411"/>
      <c r="AL98" s="412"/>
      <c r="AM98" s="412"/>
      <c r="AN98" s="413"/>
      <c r="AO98" s="400"/>
      <c r="AP98" s="401"/>
      <c r="AQ98" s="401"/>
      <c r="AR98" s="401"/>
      <c r="AS98" s="401"/>
      <c r="AT98" s="401"/>
      <c r="AU98" s="401"/>
      <c r="AV98" s="402"/>
      <c r="AW98" s="403"/>
      <c r="AX98" s="404"/>
      <c r="AY98" s="405"/>
      <c r="AZ98" s="406"/>
      <c r="BA98" s="407"/>
      <c r="BB98" s="407"/>
      <c r="BC98" s="407"/>
      <c r="BD98" s="407"/>
      <c r="BE98" s="407"/>
      <c r="BF98" s="407"/>
      <c r="BG98" s="407"/>
      <c r="BH98" s="407"/>
      <c r="BI98" s="407"/>
      <c r="BJ98" s="407"/>
      <c r="BK98" s="407"/>
      <c r="BL98" s="407"/>
      <c r="BM98" s="407"/>
      <c r="BN98" s="407"/>
      <c r="BO98" s="408"/>
    </row>
    <row r="99" spans="1:67" ht="35.1" customHeight="1" x14ac:dyDescent="0.25">
      <c r="A99" s="25">
        <f t="shared" si="3"/>
        <v>88</v>
      </c>
      <c r="B99" s="409"/>
      <c r="C99" s="409"/>
      <c r="D99" s="410"/>
      <c r="E99" s="410"/>
      <c r="F99" s="410"/>
      <c r="G99" s="410"/>
      <c r="H99" s="410"/>
      <c r="I99" s="411"/>
      <c r="J99" s="412"/>
      <c r="K99" s="412"/>
      <c r="L99" s="412"/>
      <c r="M99" s="412"/>
      <c r="N99" s="412"/>
      <c r="O99" s="412"/>
      <c r="P99" s="413"/>
      <c r="Q99" s="414"/>
      <c r="R99" s="415"/>
      <c r="S99" s="415"/>
      <c r="T99" s="415"/>
      <c r="U99" s="415"/>
      <c r="V99" s="415"/>
      <c r="W99" s="415"/>
      <c r="X99" s="416"/>
      <c r="Y99" s="417"/>
      <c r="Z99" s="418"/>
      <c r="AA99" s="414"/>
      <c r="AB99" s="415"/>
      <c r="AC99" s="415"/>
      <c r="AD99" s="416"/>
      <c r="AE99" s="419"/>
      <c r="AF99" s="420"/>
      <c r="AG99" s="421"/>
      <c r="AH99" s="419"/>
      <c r="AI99" s="420"/>
      <c r="AJ99" s="421"/>
      <c r="AK99" s="411"/>
      <c r="AL99" s="412"/>
      <c r="AM99" s="412"/>
      <c r="AN99" s="413"/>
      <c r="AO99" s="400"/>
      <c r="AP99" s="401"/>
      <c r="AQ99" s="401"/>
      <c r="AR99" s="401"/>
      <c r="AS99" s="401"/>
      <c r="AT99" s="401"/>
      <c r="AU99" s="401"/>
      <c r="AV99" s="402"/>
      <c r="AW99" s="403"/>
      <c r="AX99" s="404"/>
      <c r="AY99" s="405"/>
      <c r="AZ99" s="406"/>
      <c r="BA99" s="407"/>
      <c r="BB99" s="407"/>
      <c r="BC99" s="407"/>
      <c r="BD99" s="407"/>
      <c r="BE99" s="407"/>
      <c r="BF99" s="407"/>
      <c r="BG99" s="407"/>
      <c r="BH99" s="407"/>
      <c r="BI99" s="407"/>
      <c r="BJ99" s="407"/>
      <c r="BK99" s="407"/>
      <c r="BL99" s="407"/>
      <c r="BM99" s="407"/>
      <c r="BN99" s="407"/>
      <c r="BO99" s="408"/>
    </row>
    <row r="100" spans="1:67" ht="35.1" customHeight="1" x14ac:dyDescent="0.25">
      <c r="A100" s="25">
        <f t="shared" si="3"/>
        <v>89</v>
      </c>
      <c r="B100" s="409"/>
      <c r="C100" s="409"/>
      <c r="D100" s="410"/>
      <c r="E100" s="410"/>
      <c r="F100" s="410"/>
      <c r="G100" s="410"/>
      <c r="H100" s="410"/>
      <c r="I100" s="411"/>
      <c r="J100" s="412"/>
      <c r="K100" s="412"/>
      <c r="L100" s="412"/>
      <c r="M100" s="412"/>
      <c r="N100" s="412"/>
      <c r="O100" s="412"/>
      <c r="P100" s="413"/>
      <c r="Q100" s="414"/>
      <c r="R100" s="415"/>
      <c r="S100" s="415"/>
      <c r="T100" s="415"/>
      <c r="U100" s="415"/>
      <c r="V100" s="415"/>
      <c r="W100" s="415"/>
      <c r="X100" s="416"/>
      <c r="Y100" s="417"/>
      <c r="Z100" s="418"/>
      <c r="AA100" s="414"/>
      <c r="AB100" s="415"/>
      <c r="AC100" s="415"/>
      <c r="AD100" s="416"/>
      <c r="AE100" s="419"/>
      <c r="AF100" s="420"/>
      <c r="AG100" s="421"/>
      <c r="AH100" s="419"/>
      <c r="AI100" s="420"/>
      <c r="AJ100" s="421"/>
      <c r="AK100" s="411"/>
      <c r="AL100" s="412"/>
      <c r="AM100" s="412"/>
      <c r="AN100" s="413"/>
      <c r="AO100" s="400"/>
      <c r="AP100" s="401"/>
      <c r="AQ100" s="401"/>
      <c r="AR100" s="401"/>
      <c r="AS100" s="401"/>
      <c r="AT100" s="401"/>
      <c r="AU100" s="401"/>
      <c r="AV100" s="402"/>
      <c r="AW100" s="403"/>
      <c r="AX100" s="404"/>
      <c r="AY100" s="405"/>
      <c r="AZ100" s="406"/>
      <c r="BA100" s="407"/>
      <c r="BB100" s="407"/>
      <c r="BC100" s="407"/>
      <c r="BD100" s="407"/>
      <c r="BE100" s="407"/>
      <c r="BF100" s="407"/>
      <c r="BG100" s="407"/>
      <c r="BH100" s="407"/>
      <c r="BI100" s="407"/>
      <c r="BJ100" s="407"/>
      <c r="BK100" s="407"/>
      <c r="BL100" s="407"/>
      <c r="BM100" s="407"/>
      <c r="BN100" s="407"/>
      <c r="BO100" s="408"/>
    </row>
    <row r="101" spans="1:67" ht="35.1" customHeight="1" x14ac:dyDescent="0.25">
      <c r="A101" s="25">
        <f t="shared" si="3"/>
        <v>90</v>
      </c>
      <c r="B101" s="409"/>
      <c r="C101" s="409"/>
      <c r="D101" s="410"/>
      <c r="E101" s="410"/>
      <c r="F101" s="410"/>
      <c r="G101" s="410"/>
      <c r="H101" s="410"/>
      <c r="I101" s="411"/>
      <c r="J101" s="412"/>
      <c r="K101" s="412"/>
      <c r="L101" s="412"/>
      <c r="M101" s="412"/>
      <c r="N101" s="412"/>
      <c r="O101" s="412"/>
      <c r="P101" s="413"/>
      <c r="Q101" s="414"/>
      <c r="R101" s="415"/>
      <c r="S101" s="415"/>
      <c r="T101" s="415"/>
      <c r="U101" s="415"/>
      <c r="V101" s="415"/>
      <c r="W101" s="415"/>
      <c r="X101" s="416"/>
      <c r="Y101" s="417"/>
      <c r="Z101" s="418"/>
      <c r="AA101" s="414"/>
      <c r="AB101" s="415"/>
      <c r="AC101" s="415"/>
      <c r="AD101" s="416"/>
      <c r="AE101" s="419"/>
      <c r="AF101" s="420"/>
      <c r="AG101" s="421"/>
      <c r="AH101" s="419"/>
      <c r="AI101" s="420"/>
      <c r="AJ101" s="421"/>
      <c r="AK101" s="411"/>
      <c r="AL101" s="412"/>
      <c r="AM101" s="412"/>
      <c r="AN101" s="413"/>
      <c r="AO101" s="400"/>
      <c r="AP101" s="401"/>
      <c r="AQ101" s="401"/>
      <c r="AR101" s="401"/>
      <c r="AS101" s="401"/>
      <c r="AT101" s="401"/>
      <c r="AU101" s="401"/>
      <c r="AV101" s="402"/>
      <c r="AW101" s="403"/>
      <c r="AX101" s="404"/>
      <c r="AY101" s="405"/>
      <c r="AZ101" s="406"/>
      <c r="BA101" s="407"/>
      <c r="BB101" s="407"/>
      <c r="BC101" s="407"/>
      <c r="BD101" s="407"/>
      <c r="BE101" s="407"/>
      <c r="BF101" s="407"/>
      <c r="BG101" s="407"/>
      <c r="BH101" s="407"/>
      <c r="BI101" s="407"/>
      <c r="BJ101" s="407"/>
      <c r="BK101" s="407"/>
      <c r="BL101" s="407"/>
      <c r="BM101" s="407"/>
      <c r="BN101" s="407"/>
      <c r="BO101" s="408"/>
    </row>
    <row r="102" spans="1:67" ht="35.1" customHeight="1" x14ac:dyDescent="0.25">
      <c r="A102" s="24">
        <f>ROW(A91)</f>
        <v>91</v>
      </c>
      <c r="B102" s="409"/>
      <c r="C102" s="409"/>
      <c r="D102" s="410"/>
      <c r="E102" s="410"/>
      <c r="F102" s="410"/>
      <c r="G102" s="410"/>
      <c r="H102" s="410"/>
      <c r="I102" s="411"/>
      <c r="J102" s="412"/>
      <c r="K102" s="412"/>
      <c r="L102" s="412"/>
      <c r="M102" s="412"/>
      <c r="N102" s="412"/>
      <c r="O102" s="412"/>
      <c r="P102" s="413"/>
      <c r="Q102" s="414"/>
      <c r="R102" s="415"/>
      <c r="S102" s="415"/>
      <c r="T102" s="415"/>
      <c r="U102" s="415"/>
      <c r="V102" s="415"/>
      <c r="W102" s="415"/>
      <c r="X102" s="416"/>
      <c r="Y102" s="417"/>
      <c r="Z102" s="418"/>
      <c r="AA102" s="414"/>
      <c r="AB102" s="415"/>
      <c r="AC102" s="415"/>
      <c r="AD102" s="416"/>
      <c r="AE102" s="419"/>
      <c r="AF102" s="420"/>
      <c r="AG102" s="421"/>
      <c r="AH102" s="419"/>
      <c r="AI102" s="420"/>
      <c r="AJ102" s="421"/>
      <c r="AK102" s="411"/>
      <c r="AL102" s="412"/>
      <c r="AM102" s="412"/>
      <c r="AN102" s="413"/>
      <c r="AO102" s="400"/>
      <c r="AP102" s="401"/>
      <c r="AQ102" s="401"/>
      <c r="AR102" s="401"/>
      <c r="AS102" s="401"/>
      <c r="AT102" s="401"/>
      <c r="AU102" s="401"/>
      <c r="AV102" s="402"/>
      <c r="AW102" s="403"/>
      <c r="AX102" s="404"/>
      <c r="AY102" s="405"/>
      <c r="AZ102" s="406"/>
      <c r="BA102" s="407"/>
      <c r="BB102" s="407"/>
      <c r="BC102" s="407"/>
      <c r="BD102" s="407"/>
      <c r="BE102" s="407"/>
      <c r="BF102" s="407"/>
      <c r="BG102" s="407"/>
      <c r="BH102" s="407"/>
      <c r="BI102" s="407"/>
      <c r="BJ102" s="407"/>
      <c r="BK102" s="407"/>
      <c r="BL102" s="407"/>
      <c r="BM102" s="407"/>
      <c r="BN102" s="407"/>
      <c r="BO102" s="408"/>
    </row>
    <row r="103" spans="1:67" ht="35.1" customHeight="1" x14ac:dyDescent="0.25">
      <c r="A103" s="25">
        <f t="shared" ref="A103:A111" si="4">ROW(A92)</f>
        <v>92</v>
      </c>
      <c r="B103" s="409"/>
      <c r="C103" s="409"/>
      <c r="D103" s="410"/>
      <c r="E103" s="410"/>
      <c r="F103" s="410"/>
      <c r="G103" s="410"/>
      <c r="H103" s="410"/>
      <c r="I103" s="411"/>
      <c r="J103" s="412"/>
      <c r="K103" s="412"/>
      <c r="L103" s="412"/>
      <c r="M103" s="412"/>
      <c r="N103" s="412"/>
      <c r="O103" s="412"/>
      <c r="P103" s="413"/>
      <c r="Q103" s="414"/>
      <c r="R103" s="415"/>
      <c r="S103" s="415"/>
      <c r="T103" s="415"/>
      <c r="U103" s="415"/>
      <c r="V103" s="415"/>
      <c r="W103" s="415"/>
      <c r="X103" s="416"/>
      <c r="Y103" s="417"/>
      <c r="Z103" s="418"/>
      <c r="AA103" s="414"/>
      <c r="AB103" s="415"/>
      <c r="AC103" s="415"/>
      <c r="AD103" s="416"/>
      <c r="AE103" s="419"/>
      <c r="AF103" s="420"/>
      <c r="AG103" s="421"/>
      <c r="AH103" s="419"/>
      <c r="AI103" s="420"/>
      <c r="AJ103" s="421"/>
      <c r="AK103" s="411"/>
      <c r="AL103" s="412"/>
      <c r="AM103" s="412"/>
      <c r="AN103" s="413"/>
      <c r="AO103" s="400"/>
      <c r="AP103" s="401"/>
      <c r="AQ103" s="401"/>
      <c r="AR103" s="401"/>
      <c r="AS103" s="401"/>
      <c r="AT103" s="401"/>
      <c r="AU103" s="401"/>
      <c r="AV103" s="402"/>
      <c r="AW103" s="403"/>
      <c r="AX103" s="404"/>
      <c r="AY103" s="405"/>
      <c r="AZ103" s="406"/>
      <c r="BA103" s="407"/>
      <c r="BB103" s="407"/>
      <c r="BC103" s="407"/>
      <c r="BD103" s="407"/>
      <c r="BE103" s="407"/>
      <c r="BF103" s="407"/>
      <c r="BG103" s="407"/>
      <c r="BH103" s="407"/>
      <c r="BI103" s="407"/>
      <c r="BJ103" s="407"/>
      <c r="BK103" s="407"/>
      <c r="BL103" s="407"/>
      <c r="BM103" s="407"/>
      <c r="BN103" s="407"/>
      <c r="BO103" s="408"/>
    </row>
    <row r="104" spans="1:67" ht="35.1" customHeight="1" x14ac:dyDescent="0.25">
      <c r="A104" s="25">
        <f t="shared" si="4"/>
        <v>93</v>
      </c>
      <c r="B104" s="409"/>
      <c r="C104" s="409"/>
      <c r="D104" s="410"/>
      <c r="E104" s="410"/>
      <c r="F104" s="410"/>
      <c r="G104" s="410"/>
      <c r="H104" s="410"/>
      <c r="I104" s="411"/>
      <c r="J104" s="412"/>
      <c r="K104" s="412"/>
      <c r="L104" s="412"/>
      <c r="M104" s="412"/>
      <c r="N104" s="412"/>
      <c r="O104" s="412"/>
      <c r="P104" s="413"/>
      <c r="Q104" s="414"/>
      <c r="R104" s="415"/>
      <c r="S104" s="415"/>
      <c r="T104" s="415"/>
      <c r="U104" s="415"/>
      <c r="V104" s="415"/>
      <c r="W104" s="415"/>
      <c r="X104" s="416"/>
      <c r="Y104" s="417"/>
      <c r="Z104" s="418"/>
      <c r="AA104" s="414"/>
      <c r="AB104" s="415"/>
      <c r="AC104" s="415"/>
      <c r="AD104" s="416"/>
      <c r="AE104" s="419"/>
      <c r="AF104" s="420"/>
      <c r="AG104" s="421"/>
      <c r="AH104" s="419"/>
      <c r="AI104" s="420"/>
      <c r="AJ104" s="421"/>
      <c r="AK104" s="411"/>
      <c r="AL104" s="412"/>
      <c r="AM104" s="412"/>
      <c r="AN104" s="413"/>
      <c r="AO104" s="400"/>
      <c r="AP104" s="401"/>
      <c r="AQ104" s="401"/>
      <c r="AR104" s="401"/>
      <c r="AS104" s="401"/>
      <c r="AT104" s="401"/>
      <c r="AU104" s="401"/>
      <c r="AV104" s="402"/>
      <c r="AW104" s="403"/>
      <c r="AX104" s="404"/>
      <c r="AY104" s="405"/>
      <c r="AZ104" s="406"/>
      <c r="BA104" s="407"/>
      <c r="BB104" s="407"/>
      <c r="BC104" s="407"/>
      <c r="BD104" s="407"/>
      <c r="BE104" s="407"/>
      <c r="BF104" s="407"/>
      <c r="BG104" s="407"/>
      <c r="BH104" s="407"/>
      <c r="BI104" s="407"/>
      <c r="BJ104" s="407"/>
      <c r="BK104" s="407"/>
      <c r="BL104" s="407"/>
      <c r="BM104" s="407"/>
      <c r="BN104" s="407"/>
      <c r="BO104" s="408"/>
    </row>
    <row r="105" spans="1:67" ht="35.1" customHeight="1" x14ac:dyDescent="0.25">
      <c r="A105" s="25">
        <f t="shared" si="4"/>
        <v>94</v>
      </c>
      <c r="B105" s="409"/>
      <c r="C105" s="409"/>
      <c r="D105" s="410"/>
      <c r="E105" s="410"/>
      <c r="F105" s="410"/>
      <c r="G105" s="410"/>
      <c r="H105" s="410"/>
      <c r="I105" s="411"/>
      <c r="J105" s="412"/>
      <c r="K105" s="412"/>
      <c r="L105" s="412"/>
      <c r="M105" s="412"/>
      <c r="N105" s="412"/>
      <c r="O105" s="412"/>
      <c r="P105" s="413"/>
      <c r="Q105" s="414"/>
      <c r="R105" s="415"/>
      <c r="S105" s="415"/>
      <c r="T105" s="415"/>
      <c r="U105" s="415"/>
      <c r="V105" s="415"/>
      <c r="W105" s="415"/>
      <c r="X105" s="416"/>
      <c r="Y105" s="417"/>
      <c r="Z105" s="418"/>
      <c r="AA105" s="414"/>
      <c r="AB105" s="415"/>
      <c r="AC105" s="415"/>
      <c r="AD105" s="416"/>
      <c r="AE105" s="419"/>
      <c r="AF105" s="420"/>
      <c r="AG105" s="421"/>
      <c r="AH105" s="419"/>
      <c r="AI105" s="420"/>
      <c r="AJ105" s="421"/>
      <c r="AK105" s="411"/>
      <c r="AL105" s="412"/>
      <c r="AM105" s="412"/>
      <c r="AN105" s="413"/>
      <c r="AO105" s="400"/>
      <c r="AP105" s="401"/>
      <c r="AQ105" s="401"/>
      <c r="AR105" s="401"/>
      <c r="AS105" s="401"/>
      <c r="AT105" s="401"/>
      <c r="AU105" s="401"/>
      <c r="AV105" s="402"/>
      <c r="AW105" s="403"/>
      <c r="AX105" s="404"/>
      <c r="AY105" s="405"/>
      <c r="AZ105" s="406"/>
      <c r="BA105" s="407"/>
      <c r="BB105" s="407"/>
      <c r="BC105" s="407"/>
      <c r="BD105" s="407"/>
      <c r="BE105" s="407"/>
      <c r="BF105" s="407"/>
      <c r="BG105" s="407"/>
      <c r="BH105" s="407"/>
      <c r="BI105" s="407"/>
      <c r="BJ105" s="407"/>
      <c r="BK105" s="407"/>
      <c r="BL105" s="407"/>
      <c r="BM105" s="407"/>
      <c r="BN105" s="407"/>
      <c r="BO105" s="408"/>
    </row>
    <row r="106" spans="1:67" ht="35.1" customHeight="1" x14ac:dyDescent="0.25">
      <c r="A106" s="25">
        <f t="shared" si="4"/>
        <v>95</v>
      </c>
      <c r="B106" s="409"/>
      <c r="C106" s="409"/>
      <c r="D106" s="410"/>
      <c r="E106" s="410"/>
      <c r="F106" s="410"/>
      <c r="G106" s="410"/>
      <c r="H106" s="410"/>
      <c r="I106" s="411"/>
      <c r="J106" s="412"/>
      <c r="K106" s="412"/>
      <c r="L106" s="412"/>
      <c r="M106" s="412"/>
      <c r="N106" s="412"/>
      <c r="O106" s="412"/>
      <c r="P106" s="413"/>
      <c r="Q106" s="414"/>
      <c r="R106" s="415"/>
      <c r="S106" s="415"/>
      <c r="T106" s="415"/>
      <c r="U106" s="415"/>
      <c r="V106" s="415"/>
      <c r="W106" s="415"/>
      <c r="X106" s="416"/>
      <c r="Y106" s="417"/>
      <c r="Z106" s="418"/>
      <c r="AA106" s="414"/>
      <c r="AB106" s="415"/>
      <c r="AC106" s="415"/>
      <c r="AD106" s="416"/>
      <c r="AE106" s="419"/>
      <c r="AF106" s="420"/>
      <c r="AG106" s="421"/>
      <c r="AH106" s="419"/>
      <c r="AI106" s="420"/>
      <c r="AJ106" s="421"/>
      <c r="AK106" s="411"/>
      <c r="AL106" s="412"/>
      <c r="AM106" s="412"/>
      <c r="AN106" s="413"/>
      <c r="AO106" s="400"/>
      <c r="AP106" s="401"/>
      <c r="AQ106" s="401"/>
      <c r="AR106" s="401"/>
      <c r="AS106" s="401"/>
      <c r="AT106" s="401"/>
      <c r="AU106" s="401"/>
      <c r="AV106" s="402"/>
      <c r="AW106" s="403"/>
      <c r="AX106" s="404"/>
      <c r="AY106" s="405"/>
      <c r="AZ106" s="406"/>
      <c r="BA106" s="407"/>
      <c r="BB106" s="407"/>
      <c r="BC106" s="407"/>
      <c r="BD106" s="407"/>
      <c r="BE106" s="407"/>
      <c r="BF106" s="407"/>
      <c r="BG106" s="407"/>
      <c r="BH106" s="407"/>
      <c r="BI106" s="407"/>
      <c r="BJ106" s="407"/>
      <c r="BK106" s="407"/>
      <c r="BL106" s="407"/>
      <c r="BM106" s="407"/>
      <c r="BN106" s="407"/>
      <c r="BO106" s="408"/>
    </row>
    <row r="107" spans="1:67" ht="35.1" customHeight="1" x14ac:dyDescent="0.25">
      <c r="A107" s="25">
        <f t="shared" si="4"/>
        <v>96</v>
      </c>
      <c r="B107" s="409"/>
      <c r="C107" s="409"/>
      <c r="D107" s="410"/>
      <c r="E107" s="410"/>
      <c r="F107" s="410"/>
      <c r="G107" s="410"/>
      <c r="H107" s="410"/>
      <c r="I107" s="411"/>
      <c r="J107" s="412"/>
      <c r="K107" s="412"/>
      <c r="L107" s="412"/>
      <c r="M107" s="412"/>
      <c r="N107" s="412"/>
      <c r="O107" s="412"/>
      <c r="P107" s="413"/>
      <c r="Q107" s="414"/>
      <c r="R107" s="415"/>
      <c r="S107" s="415"/>
      <c r="T107" s="415"/>
      <c r="U107" s="415"/>
      <c r="V107" s="415"/>
      <c r="W107" s="415"/>
      <c r="X107" s="416"/>
      <c r="Y107" s="417"/>
      <c r="Z107" s="418"/>
      <c r="AA107" s="414"/>
      <c r="AB107" s="415"/>
      <c r="AC107" s="415"/>
      <c r="AD107" s="416"/>
      <c r="AE107" s="419"/>
      <c r="AF107" s="420"/>
      <c r="AG107" s="421"/>
      <c r="AH107" s="419"/>
      <c r="AI107" s="420"/>
      <c r="AJ107" s="421"/>
      <c r="AK107" s="411"/>
      <c r="AL107" s="412"/>
      <c r="AM107" s="412"/>
      <c r="AN107" s="413"/>
      <c r="AO107" s="400"/>
      <c r="AP107" s="401"/>
      <c r="AQ107" s="401"/>
      <c r="AR107" s="401"/>
      <c r="AS107" s="401"/>
      <c r="AT107" s="401"/>
      <c r="AU107" s="401"/>
      <c r="AV107" s="402"/>
      <c r="AW107" s="403"/>
      <c r="AX107" s="404"/>
      <c r="AY107" s="405"/>
      <c r="AZ107" s="406"/>
      <c r="BA107" s="407"/>
      <c r="BB107" s="407"/>
      <c r="BC107" s="407"/>
      <c r="BD107" s="407"/>
      <c r="BE107" s="407"/>
      <c r="BF107" s="407"/>
      <c r="BG107" s="407"/>
      <c r="BH107" s="407"/>
      <c r="BI107" s="407"/>
      <c r="BJ107" s="407"/>
      <c r="BK107" s="407"/>
      <c r="BL107" s="407"/>
      <c r="BM107" s="407"/>
      <c r="BN107" s="407"/>
      <c r="BO107" s="408"/>
    </row>
    <row r="108" spans="1:67" ht="35.1" customHeight="1" x14ac:dyDescent="0.25">
      <c r="A108" s="25">
        <f t="shared" si="4"/>
        <v>97</v>
      </c>
      <c r="B108" s="409"/>
      <c r="C108" s="409"/>
      <c r="D108" s="410"/>
      <c r="E108" s="410"/>
      <c r="F108" s="410"/>
      <c r="G108" s="410"/>
      <c r="H108" s="410"/>
      <c r="I108" s="411"/>
      <c r="J108" s="412"/>
      <c r="K108" s="412"/>
      <c r="L108" s="412"/>
      <c r="M108" s="412"/>
      <c r="N108" s="412"/>
      <c r="O108" s="412"/>
      <c r="P108" s="413"/>
      <c r="Q108" s="414"/>
      <c r="R108" s="415"/>
      <c r="S108" s="415"/>
      <c r="T108" s="415"/>
      <c r="U108" s="415"/>
      <c r="V108" s="415"/>
      <c r="W108" s="415"/>
      <c r="X108" s="416"/>
      <c r="Y108" s="417"/>
      <c r="Z108" s="418"/>
      <c r="AA108" s="414"/>
      <c r="AB108" s="415"/>
      <c r="AC108" s="415"/>
      <c r="AD108" s="416"/>
      <c r="AE108" s="419"/>
      <c r="AF108" s="420"/>
      <c r="AG108" s="421"/>
      <c r="AH108" s="419"/>
      <c r="AI108" s="420"/>
      <c r="AJ108" s="421"/>
      <c r="AK108" s="411"/>
      <c r="AL108" s="412"/>
      <c r="AM108" s="412"/>
      <c r="AN108" s="413"/>
      <c r="AO108" s="400"/>
      <c r="AP108" s="401"/>
      <c r="AQ108" s="401"/>
      <c r="AR108" s="401"/>
      <c r="AS108" s="401"/>
      <c r="AT108" s="401"/>
      <c r="AU108" s="401"/>
      <c r="AV108" s="402"/>
      <c r="AW108" s="403"/>
      <c r="AX108" s="404"/>
      <c r="AY108" s="405"/>
      <c r="AZ108" s="406"/>
      <c r="BA108" s="407"/>
      <c r="BB108" s="407"/>
      <c r="BC108" s="407"/>
      <c r="BD108" s="407"/>
      <c r="BE108" s="407"/>
      <c r="BF108" s="407"/>
      <c r="BG108" s="407"/>
      <c r="BH108" s="407"/>
      <c r="BI108" s="407"/>
      <c r="BJ108" s="407"/>
      <c r="BK108" s="407"/>
      <c r="BL108" s="407"/>
      <c r="BM108" s="407"/>
      <c r="BN108" s="407"/>
      <c r="BO108" s="408"/>
    </row>
    <row r="109" spans="1:67" ht="35.1" customHeight="1" x14ac:dyDescent="0.25">
      <c r="A109" s="25">
        <f t="shared" si="4"/>
        <v>98</v>
      </c>
      <c r="B109" s="409"/>
      <c r="C109" s="409"/>
      <c r="D109" s="410"/>
      <c r="E109" s="410"/>
      <c r="F109" s="410"/>
      <c r="G109" s="410"/>
      <c r="H109" s="410"/>
      <c r="I109" s="411"/>
      <c r="J109" s="412"/>
      <c r="K109" s="412"/>
      <c r="L109" s="412"/>
      <c r="M109" s="412"/>
      <c r="N109" s="412"/>
      <c r="O109" s="412"/>
      <c r="P109" s="413"/>
      <c r="Q109" s="414"/>
      <c r="R109" s="415"/>
      <c r="S109" s="415"/>
      <c r="T109" s="415"/>
      <c r="U109" s="415"/>
      <c r="V109" s="415"/>
      <c r="W109" s="415"/>
      <c r="X109" s="416"/>
      <c r="Y109" s="417"/>
      <c r="Z109" s="418"/>
      <c r="AA109" s="414"/>
      <c r="AB109" s="415"/>
      <c r="AC109" s="415"/>
      <c r="AD109" s="416"/>
      <c r="AE109" s="419"/>
      <c r="AF109" s="420"/>
      <c r="AG109" s="421"/>
      <c r="AH109" s="419"/>
      <c r="AI109" s="420"/>
      <c r="AJ109" s="421"/>
      <c r="AK109" s="411"/>
      <c r="AL109" s="412"/>
      <c r="AM109" s="412"/>
      <c r="AN109" s="413"/>
      <c r="AO109" s="400"/>
      <c r="AP109" s="401"/>
      <c r="AQ109" s="401"/>
      <c r="AR109" s="401"/>
      <c r="AS109" s="401"/>
      <c r="AT109" s="401"/>
      <c r="AU109" s="401"/>
      <c r="AV109" s="402"/>
      <c r="AW109" s="403"/>
      <c r="AX109" s="404"/>
      <c r="AY109" s="405"/>
      <c r="AZ109" s="406"/>
      <c r="BA109" s="407"/>
      <c r="BB109" s="407"/>
      <c r="BC109" s="407"/>
      <c r="BD109" s="407"/>
      <c r="BE109" s="407"/>
      <c r="BF109" s="407"/>
      <c r="BG109" s="407"/>
      <c r="BH109" s="407"/>
      <c r="BI109" s="407"/>
      <c r="BJ109" s="407"/>
      <c r="BK109" s="407"/>
      <c r="BL109" s="407"/>
      <c r="BM109" s="407"/>
      <c r="BN109" s="407"/>
      <c r="BO109" s="408"/>
    </row>
    <row r="110" spans="1:67" ht="35.1" customHeight="1" x14ac:dyDescent="0.25">
      <c r="A110" s="25">
        <f t="shared" si="4"/>
        <v>99</v>
      </c>
      <c r="B110" s="409"/>
      <c r="C110" s="409"/>
      <c r="D110" s="410"/>
      <c r="E110" s="410"/>
      <c r="F110" s="410"/>
      <c r="G110" s="410"/>
      <c r="H110" s="410"/>
      <c r="I110" s="411"/>
      <c r="J110" s="412"/>
      <c r="K110" s="412"/>
      <c r="L110" s="412"/>
      <c r="M110" s="412"/>
      <c r="N110" s="412"/>
      <c r="O110" s="412"/>
      <c r="P110" s="413"/>
      <c r="Q110" s="414"/>
      <c r="R110" s="415"/>
      <c r="S110" s="415"/>
      <c r="T110" s="415"/>
      <c r="U110" s="415"/>
      <c r="V110" s="415"/>
      <c r="W110" s="415"/>
      <c r="X110" s="416"/>
      <c r="Y110" s="417"/>
      <c r="Z110" s="418"/>
      <c r="AA110" s="414"/>
      <c r="AB110" s="415"/>
      <c r="AC110" s="415"/>
      <c r="AD110" s="416"/>
      <c r="AE110" s="419"/>
      <c r="AF110" s="420"/>
      <c r="AG110" s="421"/>
      <c r="AH110" s="419"/>
      <c r="AI110" s="420"/>
      <c r="AJ110" s="421"/>
      <c r="AK110" s="411"/>
      <c r="AL110" s="412"/>
      <c r="AM110" s="412"/>
      <c r="AN110" s="413"/>
      <c r="AO110" s="400"/>
      <c r="AP110" s="401"/>
      <c r="AQ110" s="401"/>
      <c r="AR110" s="401"/>
      <c r="AS110" s="401"/>
      <c r="AT110" s="401"/>
      <c r="AU110" s="401"/>
      <c r="AV110" s="402"/>
      <c r="AW110" s="403"/>
      <c r="AX110" s="404"/>
      <c r="AY110" s="405"/>
      <c r="AZ110" s="406"/>
      <c r="BA110" s="407"/>
      <c r="BB110" s="407"/>
      <c r="BC110" s="407"/>
      <c r="BD110" s="407"/>
      <c r="BE110" s="407"/>
      <c r="BF110" s="407"/>
      <c r="BG110" s="407"/>
      <c r="BH110" s="407"/>
      <c r="BI110" s="407"/>
      <c r="BJ110" s="407"/>
      <c r="BK110" s="407"/>
      <c r="BL110" s="407"/>
      <c r="BM110" s="407"/>
      <c r="BN110" s="407"/>
      <c r="BO110" s="408"/>
    </row>
    <row r="111" spans="1:67" ht="35.1" customHeight="1" x14ac:dyDescent="0.25">
      <c r="A111" s="25">
        <f t="shared" si="4"/>
        <v>100</v>
      </c>
      <c r="B111" s="409"/>
      <c r="C111" s="409"/>
      <c r="D111" s="410"/>
      <c r="E111" s="410"/>
      <c r="F111" s="410"/>
      <c r="G111" s="410"/>
      <c r="H111" s="410"/>
      <c r="I111" s="411"/>
      <c r="J111" s="412"/>
      <c r="K111" s="412"/>
      <c r="L111" s="412"/>
      <c r="M111" s="412"/>
      <c r="N111" s="412"/>
      <c r="O111" s="412"/>
      <c r="P111" s="413"/>
      <c r="Q111" s="414"/>
      <c r="R111" s="415"/>
      <c r="S111" s="415"/>
      <c r="T111" s="415"/>
      <c r="U111" s="415"/>
      <c r="V111" s="415"/>
      <c r="W111" s="415"/>
      <c r="X111" s="416"/>
      <c r="Y111" s="417"/>
      <c r="Z111" s="418"/>
      <c r="AA111" s="414"/>
      <c r="AB111" s="415"/>
      <c r="AC111" s="415"/>
      <c r="AD111" s="416"/>
      <c r="AE111" s="419"/>
      <c r="AF111" s="420"/>
      <c r="AG111" s="421"/>
      <c r="AH111" s="419"/>
      <c r="AI111" s="420"/>
      <c r="AJ111" s="421"/>
      <c r="AK111" s="411"/>
      <c r="AL111" s="412"/>
      <c r="AM111" s="412"/>
      <c r="AN111" s="413"/>
      <c r="AO111" s="400"/>
      <c r="AP111" s="401"/>
      <c r="AQ111" s="401"/>
      <c r="AR111" s="401"/>
      <c r="AS111" s="401"/>
      <c r="AT111" s="401"/>
      <c r="AU111" s="401"/>
      <c r="AV111" s="402"/>
      <c r="AW111" s="403"/>
      <c r="AX111" s="404"/>
      <c r="AY111" s="405"/>
      <c r="AZ111" s="406"/>
      <c r="BA111" s="407"/>
      <c r="BB111" s="407"/>
      <c r="BC111" s="407"/>
      <c r="BD111" s="407"/>
      <c r="BE111" s="407"/>
      <c r="BF111" s="407"/>
      <c r="BG111" s="407"/>
      <c r="BH111" s="407"/>
      <c r="BI111" s="407"/>
      <c r="BJ111" s="407"/>
      <c r="BK111" s="407"/>
      <c r="BL111" s="407"/>
      <c r="BM111" s="407"/>
      <c r="BN111" s="407"/>
      <c r="BO111" s="408"/>
    </row>
    <row r="112" spans="1:67" ht="35.1" customHeight="1" x14ac:dyDescent="0.25">
      <c r="A112" s="24">
        <f>ROW(A101)</f>
        <v>101</v>
      </c>
      <c r="B112" s="409"/>
      <c r="C112" s="409"/>
      <c r="D112" s="410"/>
      <c r="E112" s="410"/>
      <c r="F112" s="410"/>
      <c r="G112" s="410"/>
      <c r="H112" s="410"/>
      <c r="I112" s="411"/>
      <c r="J112" s="412"/>
      <c r="K112" s="412"/>
      <c r="L112" s="412"/>
      <c r="M112" s="412"/>
      <c r="N112" s="412"/>
      <c r="O112" s="412"/>
      <c r="P112" s="413"/>
      <c r="Q112" s="414"/>
      <c r="R112" s="415"/>
      <c r="S112" s="415"/>
      <c r="T112" s="415"/>
      <c r="U112" s="415"/>
      <c r="V112" s="415"/>
      <c r="W112" s="415"/>
      <c r="X112" s="416"/>
      <c r="Y112" s="417"/>
      <c r="Z112" s="418"/>
      <c r="AA112" s="414"/>
      <c r="AB112" s="415"/>
      <c r="AC112" s="415"/>
      <c r="AD112" s="416"/>
      <c r="AE112" s="419"/>
      <c r="AF112" s="420"/>
      <c r="AG112" s="421"/>
      <c r="AH112" s="419"/>
      <c r="AI112" s="420"/>
      <c r="AJ112" s="421"/>
      <c r="AK112" s="411"/>
      <c r="AL112" s="412"/>
      <c r="AM112" s="412"/>
      <c r="AN112" s="413"/>
      <c r="AO112" s="400"/>
      <c r="AP112" s="401"/>
      <c r="AQ112" s="401"/>
      <c r="AR112" s="401"/>
      <c r="AS112" s="401"/>
      <c r="AT112" s="401"/>
      <c r="AU112" s="401"/>
      <c r="AV112" s="402"/>
      <c r="AW112" s="403"/>
      <c r="AX112" s="404"/>
      <c r="AY112" s="405"/>
      <c r="AZ112" s="406"/>
      <c r="BA112" s="407"/>
      <c r="BB112" s="407"/>
      <c r="BC112" s="407"/>
      <c r="BD112" s="407"/>
      <c r="BE112" s="407"/>
      <c r="BF112" s="407"/>
      <c r="BG112" s="407"/>
      <c r="BH112" s="407"/>
      <c r="BI112" s="407"/>
      <c r="BJ112" s="407"/>
      <c r="BK112" s="407"/>
      <c r="BL112" s="407"/>
      <c r="BM112" s="407"/>
      <c r="BN112" s="407"/>
      <c r="BO112" s="408"/>
    </row>
    <row r="113" spans="1:67" ht="35.1" customHeight="1" x14ac:dyDescent="0.25">
      <c r="A113" s="25">
        <f t="shared" ref="A113:A176" si="5">ROW(A102)</f>
        <v>102</v>
      </c>
      <c r="B113" s="409"/>
      <c r="C113" s="409"/>
      <c r="D113" s="410"/>
      <c r="E113" s="410"/>
      <c r="F113" s="410"/>
      <c r="G113" s="410"/>
      <c r="H113" s="410"/>
      <c r="I113" s="411"/>
      <c r="J113" s="412"/>
      <c r="K113" s="412"/>
      <c r="L113" s="412"/>
      <c r="M113" s="412"/>
      <c r="N113" s="412"/>
      <c r="O113" s="412"/>
      <c r="P113" s="413"/>
      <c r="Q113" s="414"/>
      <c r="R113" s="415"/>
      <c r="S113" s="415"/>
      <c r="T113" s="415"/>
      <c r="U113" s="415"/>
      <c r="V113" s="415"/>
      <c r="W113" s="415"/>
      <c r="X113" s="416"/>
      <c r="Y113" s="417"/>
      <c r="Z113" s="418"/>
      <c r="AA113" s="414"/>
      <c r="AB113" s="415"/>
      <c r="AC113" s="415"/>
      <c r="AD113" s="416"/>
      <c r="AE113" s="419"/>
      <c r="AF113" s="420"/>
      <c r="AG113" s="421"/>
      <c r="AH113" s="419"/>
      <c r="AI113" s="420"/>
      <c r="AJ113" s="421"/>
      <c r="AK113" s="411"/>
      <c r="AL113" s="412"/>
      <c r="AM113" s="412"/>
      <c r="AN113" s="413"/>
      <c r="AO113" s="400"/>
      <c r="AP113" s="401"/>
      <c r="AQ113" s="401"/>
      <c r="AR113" s="401"/>
      <c r="AS113" s="401"/>
      <c r="AT113" s="401"/>
      <c r="AU113" s="401"/>
      <c r="AV113" s="402"/>
      <c r="AW113" s="403"/>
      <c r="AX113" s="404"/>
      <c r="AY113" s="405"/>
      <c r="AZ113" s="406"/>
      <c r="BA113" s="407"/>
      <c r="BB113" s="407"/>
      <c r="BC113" s="407"/>
      <c r="BD113" s="407"/>
      <c r="BE113" s="407"/>
      <c r="BF113" s="407"/>
      <c r="BG113" s="407"/>
      <c r="BH113" s="407"/>
      <c r="BI113" s="407"/>
      <c r="BJ113" s="407"/>
      <c r="BK113" s="407"/>
      <c r="BL113" s="407"/>
      <c r="BM113" s="407"/>
      <c r="BN113" s="407"/>
      <c r="BO113" s="408"/>
    </row>
    <row r="114" spans="1:67" ht="35.1" customHeight="1" x14ac:dyDescent="0.25">
      <c r="A114" s="25">
        <f t="shared" si="5"/>
        <v>103</v>
      </c>
      <c r="B114" s="409"/>
      <c r="C114" s="409"/>
      <c r="D114" s="410"/>
      <c r="E114" s="410"/>
      <c r="F114" s="410"/>
      <c r="G114" s="410"/>
      <c r="H114" s="410"/>
      <c r="I114" s="411"/>
      <c r="J114" s="412"/>
      <c r="K114" s="412"/>
      <c r="L114" s="412"/>
      <c r="M114" s="412"/>
      <c r="N114" s="412"/>
      <c r="O114" s="412"/>
      <c r="P114" s="413"/>
      <c r="Q114" s="414"/>
      <c r="R114" s="415"/>
      <c r="S114" s="415"/>
      <c r="T114" s="415"/>
      <c r="U114" s="415"/>
      <c r="V114" s="415"/>
      <c r="W114" s="415"/>
      <c r="X114" s="416"/>
      <c r="Y114" s="417"/>
      <c r="Z114" s="418"/>
      <c r="AA114" s="414"/>
      <c r="AB114" s="415"/>
      <c r="AC114" s="415"/>
      <c r="AD114" s="416"/>
      <c r="AE114" s="419"/>
      <c r="AF114" s="420"/>
      <c r="AG114" s="421"/>
      <c r="AH114" s="419"/>
      <c r="AI114" s="420"/>
      <c r="AJ114" s="421"/>
      <c r="AK114" s="411"/>
      <c r="AL114" s="412"/>
      <c r="AM114" s="412"/>
      <c r="AN114" s="413"/>
      <c r="AO114" s="400"/>
      <c r="AP114" s="401"/>
      <c r="AQ114" s="401"/>
      <c r="AR114" s="401"/>
      <c r="AS114" s="401"/>
      <c r="AT114" s="401"/>
      <c r="AU114" s="401"/>
      <c r="AV114" s="402"/>
      <c r="AW114" s="403"/>
      <c r="AX114" s="404"/>
      <c r="AY114" s="405"/>
      <c r="AZ114" s="406"/>
      <c r="BA114" s="407"/>
      <c r="BB114" s="407"/>
      <c r="BC114" s="407"/>
      <c r="BD114" s="407"/>
      <c r="BE114" s="407"/>
      <c r="BF114" s="407"/>
      <c r="BG114" s="407"/>
      <c r="BH114" s="407"/>
      <c r="BI114" s="407"/>
      <c r="BJ114" s="407"/>
      <c r="BK114" s="407"/>
      <c r="BL114" s="407"/>
      <c r="BM114" s="407"/>
      <c r="BN114" s="407"/>
      <c r="BO114" s="408"/>
    </row>
    <row r="115" spans="1:67" ht="35.1" customHeight="1" x14ac:dyDescent="0.25">
      <c r="A115" s="25">
        <f t="shared" si="5"/>
        <v>104</v>
      </c>
      <c r="B115" s="409"/>
      <c r="C115" s="409"/>
      <c r="D115" s="410"/>
      <c r="E115" s="410"/>
      <c r="F115" s="410"/>
      <c r="G115" s="410"/>
      <c r="H115" s="410"/>
      <c r="I115" s="411"/>
      <c r="J115" s="412"/>
      <c r="K115" s="412"/>
      <c r="L115" s="412"/>
      <c r="M115" s="412"/>
      <c r="N115" s="412"/>
      <c r="O115" s="412"/>
      <c r="P115" s="413"/>
      <c r="Q115" s="414"/>
      <c r="R115" s="415"/>
      <c r="S115" s="415"/>
      <c r="T115" s="415"/>
      <c r="U115" s="415"/>
      <c r="V115" s="415"/>
      <c r="W115" s="415"/>
      <c r="X115" s="416"/>
      <c r="Y115" s="417"/>
      <c r="Z115" s="418"/>
      <c r="AA115" s="414"/>
      <c r="AB115" s="415"/>
      <c r="AC115" s="415"/>
      <c r="AD115" s="416"/>
      <c r="AE115" s="419"/>
      <c r="AF115" s="420"/>
      <c r="AG115" s="421"/>
      <c r="AH115" s="419"/>
      <c r="AI115" s="420"/>
      <c r="AJ115" s="421"/>
      <c r="AK115" s="411"/>
      <c r="AL115" s="412"/>
      <c r="AM115" s="412"/>
      <c r="AN115" s="413"/>
      <c r="AO115" s="400"/>
      <c r="AP115" s="401"/>
      <c r="AQ115" s="401"/>
      <c r="AR115" s="401"/>
      <c r="AS115" s="401"/>
      <c r="AT115" s="401"/>
      <c r="AU115" s="401"/>
      <c r="AV115" s="402"/>
      <c r="AW115" s="403"/>
      <c r="AX115" s="404"/>
      <c r="AY115" s="405"/>
      <c r="AZ115" s="406"/>
      <c r="BA115" s="407"/>
      <c r="BB115" s="407"/>
      <c r="BC115" s="407"/>
      <c r="BD115" s="407"/>
      <c r="BE115" s="407"/>
      <c r="BF115" s="407"/>
      <c r="BG115" s="407"/>
      <c r="BH115" s="407"/>
      <c r="BI115" s="407"/>
      <c r="BJ115" s="407"/>
      <c r="BK115" s="407"/>
      <c r="BL115" s="407"/>
      <c r="BM115" s="407"/>
      <c r="BN115" s="407"/>
      <c r="BO115" s="408"/>
    </row>
    <row r="116" spans="1:67" ht="35.1" customHeight="1" x14ac:dyDescent="0.25">
      <c r="A116" s="25">
        <f t="shared" si="5"/>
        <v>105</v>
      </c>
      <c r="B116" s="409"/>
      <c r="C116" s="409"/>
      <c r="D116" s="410"/>
      <c r="E116" s="410"/>
      <c r="F116" s="410"/>
      <c r="G116" s="410"/>
      <c r="H116" s="410"/>
      <c r="I116" s="411"/>
      <c r="J116" s="412"/>
      <c r="K116" s="412"/>
      <c r="L116" s="412"/>
      <c r="M116" s="412"/>
      <c r="N116" s="412"/>
      <c r="O116" s="412"/>
      <c r="P116" s="413"/>
      <c r="Q116" s="414"/>
      <c r="R116" s="415"/>
      <c r="S116" s="415"/>
      <c r="T116" s="415"/>
      <c r="U116" s="415"/>
      <c r="V116" s="415"/>
      <c r="W116" s="415"/>
      <c r="X116" s="416"/>
      <c r="Y116" s="417"/>
      <c r="Z116" s="418"/>
      <c r="AA116" s="414"/>
      <c r="AB116" s="415"/>
      <c r="AC116" s="415"/>
      <c r="AD116" s="416"/>
      <c r="AE116" s="419"/>
      <c r="AF116" s="420"/>
      <c r="AG116" s="421"/>
      <c r="AH116" s="419"/>
      <c r="AI116" s="420"/>
      <c r="AJ116" s="421"/>
      <c r="AK116" s="411"/>
      <c r="AL116" s="412"/>
      <c r="AM116" s="412"/>
      <c r="AN116" s="413"/>
      <c r="AO116" s="400"/>
      <c r="AP116" s="401"/>
      <c r="AQ116" s="401"/>
      <c r="AR116" s="401"/>
      <c r="AS116" s="401"/>
      <c r="AT116" s="401"/>
      <c r="AU116" s="401"/>
      <c r="AV116" s="402"/>
      <c r="AW116" s="403"/>
      <c r="AX116" s="404"/>
      <c r="AY116" s="405"/>
      <c r="AZ116" s="406"/>
      <c r="BA116" s="407"/>
      <c r="BB116" s="407"/>
      <c r="BC116" s="407"/>
      <c r="BD116" s="407"/>
      <c r="BE116" s="407"/>
      <c r="BF116" s="407"/>
      <c r="BG116" s="407"/>
      <c r="BH116" s="407"/>
      <c r="BI116" s="407"/>
      <c r="BJ116" s="407"/>
      <c r="BK116" s="407"/>
      <c r="BL116" s="407"/>
      <c r="BM116" s="407"/>
      <c r="BN116" s="407"/>
      <c r="BO116" s="408"/>
    </row>
    <row r="117" spans="1:67" ht="35.1" customHeight="1" x14ac:dyDescent="0.25">
      <c r="A117" s="25">
        <f t="shared" si="5"/>
        <v>106</v>
      </c>
      <c r="B117" s="409"/>
      <c r="C117" s="409"/>
      <c r="D117" s="410"/>
      <c r="E117" s="410"/>
      <c r="F117" s="410"/>
      <c r="G117" s="410"/>
      <c r="H117" s="410"/>
      <c r="I117" s="411"/>
      <c r="J117" s="412"/>
      <c r="K117" s="412"/>
      <c r="L117" s="412"/>
      <c r="M117" s="412"/>
      <c r="N117" s="412"/>
      <c r="O117" s="412"/>
      <c r="P117" s="413"/>
      <c r="Q117" s="414"/>
      <c r="R117" s="415"/>
      <c r="S117" s="415"/>
      <c r="T117" s="415"/>
      <c r="U117" s="415"/>
      <c r="V117" s="415"/>
      <c r="W117" s="415"/>
      <c r="X117" s="416"/>
      <c r="Y117" s="417"/>
      <c r="Z117" s="418"/>
      <c r="AA117" s="414"/>
      <c r="AB117" s="415"/>
      <c r="AC117" s="415"/>
      <c r="AD117" s="416"/>
      <c r="AE117" s="419"/>
      <c r="AF117" s="420"/>
      <c r="AG117" s="421"/>
      <c r="AH117" s="419"/>
      <c r="AI117" s="420"/>
      <c r="AJ117" s="421"/>
      <c r="AK117" s="411"/>
      <c r="AL117" s="412"/>
      <c r="AM117" s="412"/>
      <c r="AN117" s="413"/>
      <c r="AO117" s="400"/>
      <c r="AP117" s="401"/>
      <c r="AQ117" s="401"/>
      <c r="AR117" s="401"/>
      <c r="AS117" s="401"/>
      <c r="AT117" s="401"/>
      <c r="AU117" s="401"/>
      <c r="AV117" s="402"/>
      <c r="AW117" s="403"/>
      <c r="AX117" s="404"/>
      <c r="AY117" s="405"/>
      <c r="AZ117" s="406"/>
      <c r="BA117" s="407"/>
      <c r="BB117" s="407"/>
      <c r="BC117" s="407"/>
      <c r="BD117" s="407"/>
      <c r="BE117" s="407"/>
      <c r="BF117" s="407"/>
      <c r="BG117" s="407"/>
      <c r="BH117" s="407"/>
      <c r="BI117" s="407"/>
      <c r="BJ117" s="407"/>
      <c r="BK117" s="407"/>
      <c r="BL117" s="407"/>
      <c r="BM117" s="407"/>
      <c r="BN117" s="407"/>
      <c r="BO117" s="408"/>
    </row>
    <row r="118" spans="1:67" ht="35.1" customHeight="1" x14ac:dyDescent="0.25">
      <c r="A118" s="25">
        <f t="shared" si="5"/>
        <v>107</v>
      </c>
      <c r="B118" s="409"/>
      <c r="C118" s="409"/>
      <c r="D118" s="410"/>
      <c r="E118" s="410"/>
      <c r="F118" s="410"/>
      <c r="G118" s="410"/>
      <c r="H118" s="410"/>
      <c r="I118" s="411"/>
      <c r="J118" s="412"/>
      <c r="K118" s="412"/>
      <c r="L118" s="412"/>
      <c r="M118" s="412"/>
      <c r="N118" s="412"/>
      <c r="O118" s="412"/>
      <c r="P118" s="413"/>
      <c r="Q118" s="414"/>
      <c r="R118" s="415"/>
      <c r="S118" s="415"/>
      <c r="T118" s="415"/>
      <c r="U118" s="415"/>
      <c r="V118" s="415"/>
      <c r="W118" s="415"/>
      <c r="X118" s="416"/>
      <c r="Y118" s="417"/>
      <c r="Z118" s="418"/>
      <c r="AA118" s="414"/>
      <c r="AB118" s="415"/>
      <c r="AC118" s="415"/>
      <c r="AD118" s="416"/>
      <c r="AE118" s="419"/>
      <c r="AF118" s="420"/>
      <c r="AG118" s="421"/>
      <c r="AH118" s="419"/>
      <c r="AI118" s="420"/>
      <c r="AJ118" s="421"/>
      <c r="AK118" s="411"/>
      <c r="AL118" s="412"/>
      <c r="AM118" s="412"/>
      <c r="AN118" s="413"/>
      <c r="AO118" s="400"/>
      <c r="AP118" s="401"/>
      <c r="AQ118" s="401"/>
      <c r="AR118" s="401"/>
      <c r="AS118" s="401"/>
      <c r="AT118" s="401"/>
      <c r="AU118" s="401"/>
      <c r="AV118" s="402"/>
      <c r="AW118" s="403"/>
      <c r="AX118" s="404"/>
      <c r="AY118" s="405"/>
      <c r="AZ118" s="406"/>
      <c r="BA118" s="407"/>
      <c r="BB118" s="407"/>
      <c r="BC118" s="407"/>
      <c r="BD118" s="407"/>
      <c r="BE118" s="407"/>
      <c r="BF118" s="407"/>
      <c r="BG118" s="407"/>
      <c r="BH118" s="407"/>
      <c r="BI118" s="407"/>
      <c r="BJ118" s="407"/>
      <c r="BK118" s="407"/>
      <c r="BL118" s="407"/>
      <c r="BM118" s="407"/>
      <c r="BN118" s="407"/>
      <c r="BO118" s="408"/>
    </row>
    <row r="119" spans="1:67" ht="35.1" customHeight="1" x14ac:dyDescent="0.25">
      <c r="A119" s="25">
        <f t="shared" si="5"/>
        <v>108</v>
      </c>
      <c r="B119" s="409"/>
      <c r="C119" s="409"/>
      <c r="D119" s="410"/>
      <c r="E119" s="410"/>
      <c r="F119" s="410"/>
      <c r="G119" s="410"/>
      <c r="H119" s="410"/>
      <c r="I119" s="411"/>
      <c r="J119" s="412"/>
      <c r="K119" s="412"/>
      <c r="L119" s="412"/>
      <c r="M119" s="412"/>
      <c r="N119" s="412"/>
      <c r="O119" s="412"/>
      <c r="P119" s="413"/>
      <c r="Q119" s="414"/>
      <c r="R119" s="415"/>
      <c r="S119" s="415"/>
      <c r="T119" s="415"/>
      <c r="U119" s="415"/>
      <c r="V119" s="415"/>
      <c r="W119" s="415"/>
      <c r="X119" s="416"/>
      <c r="Y119" s="417"/>
      <c r="Z119" s="418"/>
      <c r="AA119" s="414"/>
      <c r="AB119" s="415"/>
      <c r="AC119" s="415"/>
      <c r="AD119" s="416"/>
      <c r="AE119" s="419"/>
      <c r="AF119" s="420"/>
      <c r="AG119" s="421"/>
      <c r="AH119" s="419"/>
      <c r="AI119" s="420"/>
      <c r="AJ119" s="421"/>
      <c r="AK119" s="411"/>
      <c r="AL119" s="412"/>
      <c r="AM119" s="412"/>
      <c r="AN119" s="413"/>
      <c r="AO119" s="400"/>
      <c r="AP119" s="401"/>
      <c r="AQ119" s="401"/>
      <c r="AR119" s="401"/>
      <c r="AS119" s="401"/>
      <c r="AT119" s="401"/>
      <c r="AU119" s="401"/>
      <c r="AV119" s="402"/>
      <c r="AW119" s="403"/>
      <c r="AX119" s="404"/>
      <c r="AY119" s="405"/>
      <c r="AZ119" s="406"/>
      <c r="BA119" s="407"/>
      <c r="BB119" s="407"/>
      <c r="BC119" s="407"/>
      <c r="BD119" s="407"/>
      <c r="BE119" s="407"/>
      <c r="BF119" s="407"/>
      <c r="BG119" s="407"/>
      <c r="BH119" s="407"/>
      <c r="BI119" s="407"/>
      <c r="BJ119" s="407"/>
      <c r="BK119" s="407"/>
      <c r="BL119" s="407"/>
      <c r="BM119" s="407"/>
      <c r="BN119" s="407"/>
      <c r="BO119" s="408"/>
    </row>
    <row r="120" spans="1:67" ht="35.1" customHeight="1" x14ac:dyDescent="0.25">
      <c r="A120" s="25">
        <f t="shared" si="5"/>
        <v>109</v>
      </c>
      <c r="B120" s="409"/>
      <c r="C120" s="409"/>
      <c r="D120" s="410"/>
      <c r="E120" s="410"/>
      <c r="F120" s="410"/>
      <c r="G120" s="410"/>
      <c r="H120" s="410"/>
      <c r="I120" s="411"/>
      <c r="J120" s="412"/>
      <c r="K120" s="412"/>
      <c r="L120" s="412"/>
      <c r="M120" s="412"/>
      <c r="N120" s="412"/>
      <c r="O120" s="412"/>
      <c r="P120" s="413"/>
      <c r="Q120" s="414"/>
      <c r="R120" s="415"/>
      <c r="S120" s="415"/>
      <c r="T120" s="415"/>
      <c r="U120" s="415"/>
      <c r="V120" s="415"/>
      <c r="W120" s="415"/>
      <c r="X120" s="416"/>
      <c r="Y120" s="417"/>
      <c r="Z120" s="418"/>
      <c r="AA120" s="414"/>
      <c r="AB120" s="415"/>
      <c r="AC120" s="415"/>
      <c r="AD120" s="416"/>
      <c r="AE120" s="419"/>
      <c r="AF120" s="420"/>
      <c r="AG120" s="421"/>
      <c r="AH120" s="419"/>
      <c r="AI120" s="420"/>
      <c r="AJ120" s="421"/>
      <c r="AK120" s="411"/>
      <c r="AL120" s="412"/>
      <c r="AM120" s="412"/>
      <c r="AN120" s="413"/>
      <c r="AO120" s="400"/>
      <c r="AP120" s="401"/>
      <c r="AQ120" s="401"/>
      <c r="AR120" s="401"/>
      <c r="AS120" s="401"/>
      <c r="AT120" s="401"/>
      <c r="AU120" s="401"/>
      <c r="AV120" s="402"/>
      <c r="AW120" s="403"/>
      <c r="AX120" s="404"/>
      <c r="AY120" s="405"/>
      <c r="AZ120" s="406"/>
      <c r="BA120" s="407"/>
      <c r="BB120" s="407"/>
      <c r="BC120" s="407"/>
      <c r="BD120" s="407"/>
      <c r="BE120" s="407"/>
      <c r="BF120" s="407"/>
      <c r="BG120" s="407"/>
      <c r="BH120" s="407"/>
      <c r="BI120" s="407"/>
      <c r="BJ120" s="407"/>
      <c r="BK120" s="407"/>
      <c r="BL120" s="407"/>
      <c r="BM120" s="407"/>
      <c r="BN120" s="407"/>
      <c r="BO120" s="408"/>
    </row>
    <row r="121" spans="1:67" ht="35.1" customHeight="1" x14ac:dyDescent="0.25">
      <c r="A121" s="25">
        <f t="shared" si="5"/>
        <v>110</v>
      </c>
      <c r="B121" s="409"/>
      <c r="C121" s="409"/>
      <c r="D121" s="410"/>
      <c r="E121" s="410"/>
      <c r="F121" s="410"/>
      <c r="G121" s="410"/>
      <c r="H121" s="410"/>
      <c r="I121" s="411"/>
      <c r="J121" s="412"/>
      <c r="K121" s="412"/>
      <c r="L121" s="412"/>
      <c r="M121" s="412"/>
      <c r="N121" s="412"/>
      <c r="O121" s="412"/>
      <c r="P121" s="413"/>
      <c r="Q121" s="414"/>
      <c r="R121" s="415"/>
      <c r="S121" s="415"/>
      <c r="T121" s="415"/>
      <c r="U121" s="415"/>
      <c r="V121" s="415"/>
      <c r="W121" s="415"/>
      <c r="X121" s="416"/>
      <c r="Y121" s="417"/>
      <c r="Z121" s="418"/>
      <c r="AA121" s="414"/>
      <c r="AB121" s="415"/>
      <c r="AC121" s="415"/>
      <c r="AD121" s="416"/>
      <c r="AE121" s="419"/>
      <c r="AF121" s="420"/>
      <c r="AG121" s="421"/>
      <c r="AH121" s="419"/>
      <c r="AI121" s="420"/>
      <c r="AJ121" s="421"/>
      <c r="AK121" s="411"/>
      <c r="AL121" s="412"/>
      <c r="AM121" s="412"/>
      <c r="AN121" s="413"/>
      <c r="AO121" s="400"/>
      <c r="AP121" s="401"/>
      <c r="AQ121" s="401"/>
      <c r="AR121" s="401"/>
      <c r="AS121" s="401"/>
      <c r="AT121" s="401"/>
      <c r="AU121" s="401"/>
      <c r="AV121" s="402"/>
      <c r="AW121" s="403"/>
      <c r="AX121" s="404"/>
      <c r="AY121" s="405"/>
      <c r="AZ121" s="406"/>
      <c r="BA121" s="407"/>
      <c r="BB121" s="407"/>
      <c r="BC121" s="407"/>
      <c r="BD121" s="407"/>
      <c r="BE121" s="407"/>
      <c r="BF121" s="407"/>
      <c r="BG121" s="407"/>
      <c r="BH121" s="407"/>
      <c r="BI121" s="407"/>
      <c r="BJ121" s="407"/>
      <c r="BK121" s="407"/>
      <c r="BL121" s="407"/>
      <c r="BM121" s="407"/>
      <c r="BN121" s="407"/>
      <c r="BO121" s="408"/>
    </row>
    <row r="122" spans="1:67" ht="35.1" customHeight="1" x14ac:dyDescent="0.25">
      <c r="A122" s="24">
        <f>ROW(A111)</f>
        <v>111</v>
      </c>
      <c r="B122" s="409"/>
      <c r="C122" s="409"/>
      <c r="D122" s="410"/>
      <c r="E122" s="410"/>
      <c r="F122" s="410"/>
      <c r="G122" s="410"/>
      <c r="H122" s="410"/>
      <c r="I122" s="411"/>
      <c r="J122" s="412"/>
      <c r="K122" s="412"/>
      <c r="L122" s="412"/>
      <c r="M122" s="412"/>
      <c r="N122" s="412"/>
      <c r="O122" s="412"/>
      <c r="P122" s="413"/>
      <c r="Q122" s="414"/>
      <c r="R122" s="415"/>
      <c r="S122" s="415"/>
      <c r="T122" s="415"/>
      <c r="U122" s="415"/>
      <c r="V122" s="415"/>
      <c r="W122" s="415"/>
      <c r="X122" s="416"/>
      <c r="Y122" s="417"/>
      <c r="Z122" s="418"/>
      <c r="AA122" s="414"/>
      <c r="AB122" s="415"/>
      <c r="AC122" s="415"/>
      <c r="AD122" s="416"/>
      <c r="AE122" s="419"/>
      <c r="AF122" s="420"/>
      <c r="AG122" s="421"/>
      <c r="AH122" s="419"/>
      <c r="AI122" s="420"/>
      <c r="AJ122" s="421"/>
      <c r="AK122" s="411"/>
      <c r="AL122" s="412"/>
      <c r="AM122" s="412"/>
      <c r="AN122" s="413"/>
      <c r="AO122" s="400"/>
      <c r="AP122" s="401"/>
      <c r="AQ122" s="401"/>
      <c r="AR122" s="401"/>
      <c r="AS122" s="401"/>
      <c r="AT122" s="401"/>
      <c r="AU122" s="401"/>
      <c r="AV122" s="402"/>
      <c r="AW122" s="403"/>
      <c r="AX122" s="404"/>
      <c r="AY122" s="405"/>
      <c r="AZ122" s="406"/>
      <c r="BA122" s="407"/>
      <c r="BB122" s="407"/>
      <c r="BC122" s="407"/>
      <c r="BD122" s="407"/>
      <c r="BE122" s="407"/>
      <c r="BF122" s="407"/>
      <c r="BG122" s="407"/>
      <c r="BH122" s="407"/>
      <c r="BI122" s="407"/>
      <c r="BJ122" s="407"/>
      <c r="BK122" s="407"/>
      <c r="BL122" s="407"/>
      <c r="BM122" s="407"/>
      <c r="BN122" s="407"/>
      <c r="BO122" s="408"/>
    </row>
    <row r="123" spans="1:67" ht="35.1" customHeight="1" x14ac:dyDescent="0.25">
      <c r="A123" s="25">
        <f t="shared" si="5"/>
        <v>112</v>
      </c>
      <c r="B123" s="409"/>
      <c r="C123" s="409"/>
      <c r="D123" s="410"/>
      <c r="E123" s="410"/>
      <c r="F123" s="410"/>
      <c r="G123" s="410"/>
      <c r="H123" s="410"/>
      <c r="I123" s="411"/>
      <c r="J123" s="412"/>
      <c r="K123" s="412"/>
      <c r="L123" s="412"/>
      <c r="M123" s="412"/>
      <c r="N123" s="412"/>
      <c r="O123" s="412"/>
      <c r="P123" s="413"/>
      <c r="Q123" s="414"/>
      <c r="R123" s="415"/>
      <c r="S123" s="415"/>
      <c r="T123" s="415"/>
      <c r="U123" s="415"/>
      <c r="V123" s="415"/>
      <c r="W123" s="415"/>
      <c r="X123" s="416"/>
      <c r="Y123" s="417"/>
      <c r="Z123" s="418"/>
      <c r="AA123" s="414"/>
      <c r="AB123" s="415"/>
      <c r="AC123" s="415"/>
      <c r="AD123" s="416"/>
      <c r="AE123" s="419"/>
      <c r="AF123" s="420"/>
      <c r="AG123" s="421"/>
      <c r="AH123" s="419"/>
      <c r="AI123" s="420"/>
      <c r="AJ123" s="421"/>
      <c r="AK123" s="411"/>
      <c r="AL123" s="412"/>
      <c r="AM123" s="412"/>
      <c r="AN123" s="413"/>
      <c r="AO123" s="400"/>
      <c r="AP123" s="401"/>
      <c r="AQ123" s="401"/>
      <c r="AR123" s="401"/>
      <c r="AS123" s="401"/>
      <c r="AT123" s="401"/>
      <c r="AU123" s="401"/>
      <c r="AV123" s="402"/>
      <c r="AW123" s="403"/>
      <c r="AX123" s="404"/>
      <c r="AY123" s="405"/>
      <c r="AZ123" s="406"/>
      <c r="BA123" s="407"/>
      <c r="BB123" s="407"/>
      <c r="BC123" s="407"/>
      <c r="BD123" s="407"/>
      <c r="BE123" s="407"/>
      <c r="BF123" s="407"/>
      <c r="BG123" s="407"/>
      <c r="BH123" s="407"/>
      <c r="BI123" s="407"/>
      <c r="BJ123" s="407"/>
      <c r="BK123" s="407"/>
      <c r="BL123" s="407"/>
      <c r="BM123" s="407"/>
      <c r="BN123" s="407"/>
      <c r="BO123" s="408"/>
    </row>
    <row r="124" spans="1:67" ht="35.1" customHeight="1" x14ac:dyDescent="0.25">
      <c r="A124" s="25">
        <f t="shared" si="5"/>
        <v>113</v>
      </c>
      <c r="B124" s="409"/>
      <c r="C124" s="409"/>
      <c r="D124" s="410"/>
      <c r="E124" s="410"/>
      <c r="F124" s="410"/>
      <c r="G124" s="410"/>
      <c r="H124" s="410"/>
      <c r="I124" s="411"/>
      <c r="J124" s="412"/>
      <c r="K124" s="412"/>
      <c r="L124" s="412"/>
      <c r="M124" s="412"/>
      <c r="N124" s="412"/>
      <c r="O124" s="412"/>
      <c r="P124" s="413"/>
      <c r="Q124" s="414"/>
      <c r="R124" s="415"/>
      <c r="S124" s="415"/>
      <c r="T124" s="415"/>
      <c r="U124" s="415"/>
      <c r="V124" s="415"/>
      <c r="W124" s="415"/>
      <c r="X124" s="416"/>
      <c r="Y124" s="417"/>
      <c r="Z124" s="418"/>
      <c r="AA124" s="414"/>
      <c r="AB124" s="415"/>
      <c r="AC124" s="415"/>
      <c r="AD124" s="416"/>
      <c r="AE124" s="419"/>
      <c r="AF124" s="420"/>
      <c r="AG124" s="421"/>
      <c r="AH124" s="419"/>
      <c r="AI124" s="420"/>
      <c r="AJ124" s="421"/>
      <c r="AK124" s="411"/>
      <c r="AL124" s="412"/>
      <c r="AM124" s="412"/>
      <c r="AN124" s="413"/>
      <c r="AO124" s="400"/>
      <c r="AP124" s="401"/>
      <c r="AQ124" s="401"/>
      <c r="AR124" s="401"/>
      <c r="AS124" s="401"/>
      <c r="AT124" s="401"/>
      <c r="AU124" s="401"/>
      <c r="AV124" s="402"/>
      <c r="AW124" s="403"/>
      <c r="AX124" s="404"/>
      <c r="AY124" s="405"/>
      <c r="AZ124" s="406"/>
      <c r="BA124" s="407"/>
      <c r="BB124" s="407"/>
      <c r="BC124" s="407"/>
      <c r="BD124" s="407"/>
      <c r="BE124" s="407"/>
      <c r="BF124" s="407"/>
      <c r="BG124" s="407"/>
      <c r="BH124" s="407"/>
      <c r="BI124" s="407"/>
      <c r="BJ124" s="407"/>
      <c r="BK124" s="407"/>
      <c r="BL124" s="407"/>
      <c r="BM124" s="407"/>
      <c r="BN124" s="407"/>
      <c r="BO124" s="408"/>
    </row>
    <row r="125" spans="1:67" ht="35.1" customHeight="1" x14ac:dyDescent="0.25">
      <c r="A125" s="25">
        <f t="shared" si="5"/>
        <v>114</v>
      </c>
      <c r="B125" s="409"/>
      <c r="C125" s="409"/>
      <c r="D125" s="410"/>
      <c r="E125" s="410"/>
      <c r="F125" s="410"/>
      <c r="G125" s="410"/>
      <c r="H125" s="410"/>
      <c r="I125" s="411"/>
      <c r="J125" s="412"/>
      <c r="K125" s="412"/>
      <c r="L125" s="412"/>
      <c r="M125" s="412"/>
      <c r="N125" s="412"/>
      <c r="O125" s="412"/>
      <c r="P125" s="413"/>
      <c r="Q125" s="414"/>
      <c r="R125" s="415"/>
      <c r="S125" s="415"/>
      <c r="T125" s="415"/>
      <c r="U125" s="415"/>
      <c r="V125" s="415"/>
      <c r="W125" s="415"/>
      <c r="X125" s="416"/>
      <c r="Y125" s="417"/>
      <c r="Z125" s="418"/>
      <c r="AA125" s="414"/>
      <c r="AB125" s="415"/>
      <c r="AC125" s="415"/>
      <c r="AD125" s="416"/>
      <c r="AE125" s="419"/>
      <c r="AF125" s="420"/>
      <c r="AG125" s="421"/>
      <c r="AH125" s="419"/>
      <c r="AI125" s="420"/>
      <c r="AJ125" s="421"/>
      <c r="AK125" s="411"/>
      <c r="AL125" s="412"/>
      <c r="AM125" s="412"/>
      <c r="AN125" s="413"/>
      <c r="AO125" s="400"/>
      <c r="AP125" s="401"/>
      <c r="AQ125" s="401"/>
      <c r="AR125" s="401"/>
      <c r="AS125" s="401"/>
      <c r="AT125" s="401"/>
      <c r="AU125" s="401"/>
      <c r="AV125" s="402"/>
      <c r="AW125" s="403"/>
      <c r="AX125" s="404"/>
      <c r="AY125" s="405"/>
      <c r="AZ125" s="406"/>
      <c r="BA125" s="407"/>
      <c r="BB125" s="407"/>
      <c r="BC125" s="407"/>
      <c r="BD125" s="407"/>
      <c r="BE125" s="407"/>
      <c r="BF125" s="407"/>
      <c r="BG125" s="407"/>
      <c r="BH125" s="407"/>
      <c r="BI125" s="407"/>
      <c r="BJ125" s="407"/>
      <c r="BK125" s="407"/>
      <c r="BL125" s="407"/>
      <c r="BM125" s="407"/>
      <c r="BN125" s="407"/>
      <c r="BO125" s="408"/>
    </row>
    <row r="126" spans="1:67" ht="35.1" customHeight="1" x14ac:dyDescent="0.25">
      <c r="A126" s="25">
        <f t="shared" si="5"/>
        <v>115</v>
      </c>
      <c r="B126" s="409"/>
      <c r="C126" s="409"/>
      <c r="D126" s="410"/>
      <c r="E126" s="410"/>
      <c r="F126" s="410"/>
      <c r="G126" s="410"/>
      <c r="H126" s="410"/>
      <c r="I126" s="411"/>
      <c r="J126" s="412"/>
      <c r="K126" s="412"/>
      <c r="L126" s="412"/>
      <c r="M126" s="412"/>
      <c r="N126" s="412"/>
      <c r="O126" s="412"/>
      <c r="P126" s="413"/>
      <c r="Q126" s="414"/>
      <c r="R126" s="415"/>
      <c r="S126" s="415"/>
      <c r="T126" s="415"/>
      <c r="U126" s="415"/>
      <c r="V126" s="415"/>
      <c r="W126" s="415"/>
      <c r="X126" s="416"/>
      <c r="Y126" s="417"/>
      <c r="Z126" s="418"/>
      <c r="AA126" s="414"/>
      <c r="AB126" s="415"/>
      <c r="AC126" s="415"/>
      <c r="AD126" s="416"/>
      <c r="AE126" s="419"/>
      <c r="AF126" s="420"/>
      <c r="AG126" s="421"/>
      <c r="AH126" s="419"/>
      <c r="AI126" s="420"/>
      <c r="AJ126" s="421"/>
      <c r="AK126" s="411"/>
      <c r="AL126" s="412"/>
      <c r="AM126" s="412"/>
      <c r="AN126" s="413"/>
      <c r="AO126" s="400"/>
      <c r="AP126" s="401"/>
      <c r="AQ126" s="401"/>
      <c r="AR126" s="401"/>
      <c r="AS126" s="401"/>
      <c r="AT126" s="401"/>
      <c r="AU126" s="401"/>
      <c r="AV126" s="402"/>
      <c r="AW126" s="403"/>
      <c r="AX126" s="404"/>
      <c r="AY126" s="405"/>
      <c r="AZ126" s="406"/>
      <c r="BA126" s="407"/>
      <c r="BB126" s="407"/>
      <c r="BC126" s="407"/>
      <c r="BD126" s="407"/>
      <c r="BE126" s="407"/>
      <c r="BF126" s="407"/>
      <c r="BG126" s="407"/>
      <c r="BH126" s="407"/>
      <c r="BI126" s="407"/>
      <c r="BJ126" s="407"/>
      <c r="BK126" s="407"/>
      <c r="BL126" s="407"/>
      <c r="BM126" s="407"/>
      <c r="BN126" s="407"/>
      <c r="BO126" s="408"/>
    </row>
    <row r="127" spans="1:67" ht="35.1" customHeight="1" x14ac:dyDescent="0.25">
      <c r="A127" s="25">
        <f t="shared" si="5"/>
        <v>116</v>
      </c>
      <c r="B127" s="409"/>
      <c r="C127" s="409"/>
      <c r="D127" s="410"/>
      <c r="E127" s="410"/>
      <c r="F127" s="410"/>
      <c r="G127" s="410"/>
      <c r="H127" s="410"/>
      <c r="I127" s="411"/>
      <c r="J127" s="412"/>
      <c r="K127" s="412"/>
      <c r="L127" s="412"/>
      <c r="M127" s="412"/>
      <c r="N127" s="412"/>
      <c r="O127" s="412"/>
      <c r="P127" s="413"/>
      <c r="Q127" s="414"/>
      <c r="R127" s="415"/>
      <c r="S127" s="415"/>
      <c r="T127" s="415"/>
      <c r="U127" s="415"/>
      <c r="V127" s="415"/>
      <c r="W127" s="415"/>
      <c r="X127" s="416"/>
      <c r="Y127" s="417"/>
      <c r="Z127" s="418"/>
      <c r="AA127" s="414"/>
      <c r="AB127" s="415"/>
      <c r="AC127" s="415"/>
      <c r="AD127" s="416"/>
      <c r="AE127" s="419"/>
      <c r="AF127" s="420"/>
      <c r="AG127" s="421"/>
      <c r="AH127" s="419"/>
      <c r="AI127" s="420"/>
      <c r="AJ127" s="421"/>
      <c r="AK127" s="411"/>
      <c r="AL127" s="412"/>
      <c r="AM127" s="412"/>
      <c r="AN127" s="413"/>
      <c r="AO127" s="400"/>
      <c r="AP127" s="401"/>
      <c r="AQ127" s="401"/>
      <c r="AR127" s="401"/>
      <c r="AS127" s="401"/>
      <c r="AT127" s="401"/>
      <c r="AU127" s="401"/>
      <c r="AV127" s="402"/>
      <c r="AW127" s="403"/>
      <c r="AX127" s="404"/>
      <c r="AY127" s="405"/>
      <c r="AZ127" s="406"/>
      <c r="BA127" s="407"/>
      <c r="BB127" s="407"/>
      <c r="BC127" s="407"/>
      <c r="BD127" s="407"/>
      <c r="BE127" s="407"/>
      <c r="BF127" s="407"/>
      <c r="BG127" s="407"/>
      <c r="BH127" s="407"/>
      <c r="BI127" s="407"/>
      <c r="BJ127" s="407"/>
      <c r="BK127" s="407"/>
      <c r="BL127" s="407"/>
      <c r="BM127" s="407"/>
      <c r="BN127" s="407"/>
      <c r="BO127" s="408"/>
    </row>
    <row r="128" spans="1:67" ht="35.1" customHeight="1" x14ac:dyDescent="0.25">
      <c r="A128" s="25">
        <f t="shared" si="5"/>
        <v>117</v>
      </c>
      <c r="B128" s="409"/>
      <c r="C128" s="409"/>
      <c r="D128" s="410"/>
      <c r="E128" s="410"/>
      <c r="F128" s="410"/>
      <c r="G128" s="410"/>
      <c r="H128" s="410"/>
      <c r="I128" s="411"/>
      <c r="J128" s="412"/>
      <c r="K128" s="412"/>
      <c r="L128" s="412"/>
      <c r="M128" s="412"/>
      <c r="N128" s="412"/>
      <c r="O128" s="412"/>
      <c r="P128" s="413"/>
      <c r="Q128" s="414"/>
      <c r="R128" s="415"/>
      <c r="S128" s="415"/>
      <c r="T128" s="415"/>
      <c r="U128" s="415"/>
      <c r="V128" s="415"/>
      <c r="W128" s="415"/>
      <c r="X128" s="416"/>
      <c r="Y128" s="417"/>
      <c r="Z128" s="418"/>
      <c r="AA128" s="414"/>
      <c r="AB128" s="415"/>
      <c r="AC128" s="415"/>
      <c r="AD128" s="416"/>
      <c r="AE128" s="419"/>
      <c r="AF128" s="420"/>
      <c r="AG128" s="421"/>
      <c r="AH128" s="419"/>
      <c r="AI128" s="420"/>
      <c r="AJ128" s="421"/>
      <c r="AK128" s="411"/>
      <c r="AL128" s="412"/>
      <c r="AM128" s="412"/>
      <c r="AN128" s="413"/>
      <c r="AO128" s="400"/>
      <c r="AP128" s="401"/>
      <c r="AQ128" s="401"/>
      <c r="AR128" s="401"/>
      <c r="AS128" s="401"/>
      <c r="AT128" s="401"/>
      <c r="AU128" s="401"/>
      <c r="AV128" s="402"/>
      <c r="AW128" s="403"/>
      <c r="AX128" s="404"/>
      <c r="AY128" s="405"/>
      <c r="AZ128" s="406"/>
      <c r="BA128" s="407"/>
      <c r="BB128" s="407"/>
      <c r="BC128" s="407"/>
      <c r="BD128" s="407"/>
      <c r="BE128" s="407"/>
      <c r="BF128" s="407"/>
      <c r="BG128" s="407"/>
      <c r="BH128" s="407"/>
      <c r="BI128" s="407"/>
      <c r="BJ128" s="407"/>
      <c r="BK128" s="407"/>
      <c r="BL128" s="407"/>
      <c r="BM128" s="407"/>
      <c r="BN128" s="407"/>
      <c r="BO128" s="408"/>
    </row>
    <row r="129" spans="1:67" ht="35.1" customHeight="1" x14ac:dyDescent="0.25">
      <c r="A129" s="25">
        <f t="shared" si="5"/>
        <v>118</v>
      </c>
      <c r="B129" s="409"/>
      <c r="C129" s="409"/>
      <c r="D129" s="410"/>
      <c r="E129" s="410"/>
      <c r="F129" s="410"/>
      <c r="G129" s="410"/>
      <c r="H129" s="410"/>
      <c r="I129" s="411"/>
      <c r="J129" s="412"/>
      <c r="K129" s="412"/>
      <c r="L129" s="412"/>
      <c r="M129" s="412"/>
      <c r="N129" s="412"/>
      <c r="O129" s="412"/>
      <c r="P129" s="413"/>
      <c r="Q129" s="414"/>
      <c r="R129" s="415"/>
      <c r="S129" s="415"/>
      <c r="T129" s="415"/>
      <c r="U129" s="415"/>
      <c r="V129" s="415"/>
      <c r="W129" s="415"/>
      <c r="X129" s="416"/>
      <c r="Y129" s="417"/>
      <c r="Z129" s="418"/>
      <c r="AA129" s="414"/>
      <c r="AB129" s="415"/>
      <c r="AC129" s="415"/>
      <c r="AD129" s="416"/>
      <c r="AE129" s="419"/>
      <c r="AF129" s="420"/>
      <c r="AG129" s="421"/>
      <c r="AH129" s="419"/>
      <c r="AI129" s="420"/>
      <c r="AJ129" s="421"/>
      <c r="AK129" s="411"/>
      <c r="AL129" s="412"/>
      <c r="AM129" s="412"/>
      <c r="AN129" s="413"/>
      <c r="AO129" s="400"/>
      <c r="AP129" s="401"/>
      <c r="AQ129" s="401"/>
      <c r="AR129" s="401"/>
      <c r="AS129" s="401"/>
      <c r="AT129" s="401"/>
      <c r="AU129" s="401"/>
      <c r="AV129" s="402"/>
      <c r="AW129" s="403"/>
      <c r="AX129" s="404"/>
      <c r="AY129" s="405"/>
      <c r="AZ129" s="406"/>
      <c r="BA129" s="407"/>
      <c r="BB129" s="407"/>
      <c r="BC129" s="407"/>
      <c r="BD129" s="407"/>
      <c r="BE129" s="407"/>
      <c r="BF129" s="407"/>
      <c r="BG129" s="407"/>
      <c r="BH129" s="407"/>
      <c r="BI129" s="407"/>
      <c r="BJ129" s="407"/>
      <c r="BK129" s="407"/>
      <c r="BL129" s="407"/>
      <c r="BM129" s="407"/>
      <c r="BN129" s="407"/>
      <c r="BO129" s="408"/>
    </row>
    <row r="130" spans="1:67" ht="35.1" customHeight="1" x14ac:dyDescent="0.25">
      <c r="A130" s="25">
        <f t="shared" si="5"/>
        <v>119</v>
      </c>
      <c r="B130" s="409"/>
      <c r="C130" s="409"/>
      <c r="D130" s="410"/>
      <c r="E130" s="410"/>
      <c r="F130" s="410"/>
      <c r="G130" s="410"/>
      <c r="H130" s="410"/>
      <c r="I130" s="411"/>
      <c r="J130" s="412"/>
      <c r="K130" s="412"/>
      <c r="L130" s="412"/>
      <c r="M130" s="412"/>
      <c r="N130" s="412"/>
      <c r="O130" s="412"/>
      <c r="P130" s="413"/>
      <c r="Q130" s="414"/>
      <c r="R130" s="415"/>
      <c r="S130" s="415"/>
      <c r="T130" s="415"/>
      <c r="U130" s="415"/>
      <c r="V130" s="415"/>
      <c r="W130" s="415"/>
      <c r="X130" s="416"/>
      <c r="Y130" s="417"/>
      <c r="Z130" s="418"/>
      <c r="AA130" s="414"/>
      <c r="AB130" s="415"/>
      <c r="AC130" s="415"/>
      <c r="AD130" s="416"/>
      <c r="AE130" s="419"/>
      <c r="AF130" s="420"/>
      <c r="AG130" s="421"/>
      <c r="AH130" s="419"/>
      <c r="AI130" s="420"/>
      <c r="AJ130" s="421"/>
      <c r="AK130" s="411"/>
      <c r="AL130" s="412"/>
      <c r="AM130" s="412"/>
      <c r="AN130" s="413"/>
      <c r="AO130" s="400"/>
      <c r="AP130" s="401"/>
      <c r="AQ130" s="401"/>
      <c r="AR130" s="401"/>
      <c r="AS130" s="401"/>
      <c r="AT130" s="401"/>
      <c r="AU130" s="401"/>
      <c r="AV130" s="402"/>
      <c r="AW130" s="403"/>
      <c r="AX130" s="404"/>
      <c r="AY130" s="405"/>
      <c r="AZ130" s="406"/>
      <c r="BA130" s="407"/>
      <c r="BB130" s="407"/>
      <c r="BC130" s="407"/>
      <c r="BD130" s="407"/>
      <c r="BE130" s="407"/>
      <c r="BF130" s="407"/>
      <c r="BG130" s="407"/>
      <c r="BH130" s="407"/>
      <c r="BI130" s="407"/>
      <c r="BJ130" s="407"/>
      <c r="BK130" s="407"/>
      <c r="BL130" s="407"/>
      <c r="BM130" s="407"/>
      <c r="BN130" s="407"/>
      <c r="BO130" s="408"/>
    </row>
    <row r="131" spans="1:67" ht="35.1" customHeight="1" x14ac:dyDescent="0.25">
      <c r="A131" s="25">
        <f t="shared" si="5"/>
        <v>120</v>
      </c>
      <c r="B131" s="409"/>
      <c r="C131" s="409"/>
      <c r="D131" s="410"/>
      <c r="E131" s="410"/>
      <c r="F131" s="410"/>
      <c r="G131" s="410"/>
      <c r="H131" s="410"/>
      <c r="I131" s="411"/>
      <c r="J131" s="412"/>
      <c r="K131" s="412"/>
      <c r="L131" s="412"/>
      <c r="M131" s="412"/>
      <c r="N131" s="412"/>
      <c r="O131" s="412"/>
      <c r="P131" s="413"/>
      <c r="Q131" s="414"/>
      <c r="R131" s="415"/>
      <c r="S131" s="415"/>
      <c r="T131" s="415"/>
      <c r="U131" s="415"/>
      <c r="V131" s="415"/>
      <c r="W131" s="415"/>
      <c r="X131" s="416"/>
      <c r="Y131" s="417"/>
      <c r="Z131" s="418"/>
      <c r="AA131" s="414"/>
      <c r="AB131" s="415"/>
      <c r="AC131" s="415"/>
      <c r="AD131" s="416"/>
      <c r="AE131" s="419"/>
      <c r="AF131" s="420"/>
      <c r="AG131" s="421"/>
      <c r="AH131" s="419"/>
      <c r="AI131" s="420"/>
      <c r="AJ131" s="421"/>
      <c r="AK131" s="411"/>
      <c r="AL131" s="412"/>
      <c r="AM131" s="412"/>
      <c r="AN131" s="413"/>
      <c r="AO131" s="400"/>
      <c r="AP131" s="401"/>
      <c r="AQ131" s="401"/>
      <c r="AR131" s="401"/>
      <c r="AS131" s="401"/>
      <c r="AT131" s="401"/>
      <c r="AU131" s="401"/>
      <c r="AV131" s="402"/>
      <c r="AW131" s="403"/>
      <c r="AX131" s="404"/>
      <c r="AY131" s="405"/>
      <c r="AZ131" s="406"/>
      <c r="BA131" s="407"/>
      <c r="BB131" s="407"/>
      <c r="BC131" s="407"/>
      <c r="BD131" s="407"/>
      <c r="BE131" s="407"/>
      <c r="BF131" s="407"/>
      <c r="BG131" s="407"/>
      <c r="BH131" s="407"/>
      <c r="BI131" s="407"/>
      <c r="BJ131" s="407"/>
      <c r="BK131" s="407"/>
      <c r="BL131" s="407"/>
      <c r="BM131" s="407"/>
      <c r="BN131" s="407"/>
      <c r="BO131" s="408"/>
    </row>
    <row r="132" spans="1:67" ht="35.1" customHeight="1" x14ac:dyDescent="0.25">
      <c r="A132" s="24">
        <f>ROW(A121)</f>
        <v>121</v>
      </c>
      <c r="B132" s="409"/>
      <c r="C132" s="409"/>
      <c r="D132" s="410"/>
      <c r="E132" s="410"/>
      <c r="F132" s="410"/>
      <c r="G132" s="410"/>
      <c r="H132" s="410"/>
      <c r="I132" s="411"/>
      <c r="J132" s="412"/>
      <c r="K132" s="412"/>
      <c r="L132" s="412"/>
      <c r="M132" s="412"/>
      <c r="N132" s="412"/>
      <c r="O132" s="412"/>
      <c r="P132" s="413"/>
      <c r="Q132" s="414"/>
      <c r="R132" s="415"/>
      <c r="S132" s="415"/>
      <c r="T132" s="415"/>
      <c r="U132" s="415"/>
      <c r="V132" s="415"/>
      <c r="W132" s="415"/>
      <c r="X132" s="416"/>
      <c r="Y132" s="417"/>
      <c r="Z132" s="418"/>
      <c r="AA132" s="414"/>
      <c r="AB132" s="415"/>
      <c r="AC132" s="415"/>
      <c r="AD132" s="416"/>
      <c r="AE132" s="419"/>
      <c r="AF132" s="420"/>
      <c r="AG132" s="421"/>
      <c r="AH132" s="419"/>
      <c r="AI132" s="420"/>
      <c r="AJ132" s="421"/>
      <c r="AK132" s="411"/>
      <c r="AL132" s="412"/>
      <c r="AM132" s="412"/>
      <c r="AN132" s="413"/>
      <c r="AO132" s="400"/>
      <c r="AP132" s="401"/>
      <c r="AQ132" s="401"/>
      <c r="AR132" s="401"/>
      <c r="AS132" s="401"/>
      <c r="AT132" s="401"/>
      <c r="AU132" s="401"/>
      <c r="AV132" s="402"/>
      <c r="AW132" s="403"/>
      <c r="AX132" s="404"/>
      <c r="AY132" s="405"/>
      <c r="AZ132" s="406"/>
      <c r="BA132" s="407"/>
      <c r="BB132" s="407"/>
      <c r="BC132" s="407"/>
      <c r="BD132" s="407"/>
      <c r="BE132" s="407"/>
      <c r="BF132" s="407"/>
      <c r="BG132" s="407"/>
      <c r="BH132" s="407"/>
      <c r="BI132" s="407"/>
      <c r="BJ132" s="407"/>
      <c r="BK132" s="407"/>
      <c r="BL132" s="407"/>
      <c r="BM132" s="407"/>
      <c r="BN132" s="407"/>
      <c r="BO132" s="408"/>
    </row>
    <row r="133" spans="1:67" ht="35.1" customHeight="1" x14ac:dyDescent="0.25">
      <c r="A133" s="25">
        <f t="shared" si="5"/>
        <v>122</v>
      </c>
      <c r="B133" s="409"/>
      <c r="C133" s="409"/>
      <c r="D133" s="410"/>
      <c r="E133" s="410"/>
      <c r="F133" s="410"/>
      <c r="G133" s="410"/>
      <c r="H133" s="410"/>
      <c r="I133" s="411"/>
      <c r="J133" s="412"/>
      <c r="K133" s="412"/>
      <c r="L133" s="412"/>
      <c r="M133" s="412"/>
      <c r="N133" s="412"/>
      <c r="O133" s="412"/>
      <c r="P133" s="413"/>
      <c r="Q133" s="414"/>
      <c r="R133" s="415"/>
      <c r="S133" s="415"/>
      <c r="T133" s="415"/>
      <c r="U133" s="415"/>
      <c r="V133" s="415"/>
      <c r="W133" s="415"/>
      <c r="X133" s="416"/>
      <c r="Y133" s="417"/>
      <c r="Z133" s="418"/>
      <c r="AA133" s="414"/>
      <c r="AB133" s="415"/>
      <c r="AC133" s="415"/>
      <c r="AD133" s="416"/>
      <c r="AE133" s="419"/>
      <c r="AF133" s="420"/>
      <c r="AG133" s="421"/>
      <c r="AH133" s="419"/>
      <c r="AI133" s="420"/>
      <c r="AJ133" s="421"/>
      <c r="AK133" s="411"/>
      <c r="AL133" s="412"/>
      <c r="AM133" s="412"/>
      <c r="AN133" s="413"/>
      <c r="AO133" s="400"/>
      <c r="AP133" s="401"/>
      <c r="AQ133" s="401"/>
      <c r="AR133" s="401"/>
      <c r="AS133" s="401"/>
      <c r="AT133" s="401"/>
      <c r="AU133" s="401"/>
      <c r="AV133" s="402"/>
      <c r="AW133" s="403"/>
      <c r="AX133" s="404"/>
      <c r="AY133" s="405"/>
      <c r="AZ133" s="406"/>
      <c r="BA133" s="407"/>
      <c r="BB133" s="407"/>
      <c r="BC133" s="407"/>
      <c r="BD133" s="407"/>
      <c r="BE133" s="407"/>
      <c r="BF133" s="407"/>
      <c r="BG133" s="407"/>
      <c r="BH133" s="407"/>
      <c r="BI133" s="407"/>
      <c r="BJ133" s="407"/>
      <c r="BK133" s="407"/>
      <c r="BL133" s="407"/>
      <c r="BM133" s="407"/>
      <c r="BN133" s="407"/>
      <c r="BO133" s="408"/>
    </row>
    <row r="134" spans="1:67" ht="35.1" customHeight="1" x14ac:dyDescent="0.25">
      <c r="A134" s="25">
        <f t="shared" si="5"/>
        <v>123</v>
      </c>
      <c r="B134" s="409"/>
      <c r="C134" s="409"/>
      <c r="D134" s="410"/>
      <c r="E134" s="410"/>
      <c r="F134" s="410"/>
      <c r="G134" s="410"/>
      <c r="H134" s="410"/>
      <c r="I134" s="411"/>
      <c r="J134" s="412"/>
      <c r="K134" s="412"/>
      <c r="L134" s="412"/>
      <c r="M134" s="412"/>
      <c r="N134" s="412"/>
      <c r="O134" s="412"/>
      <c r="P134" s="413"/>
      <c r="Q134" s="414"/>
      <c r="R134" s="415"/>
      <c r="S134" s="415"/>
      <c r="T134" s="415"/>
      <c r="U134" s="415"/>
      <c r="V134" s="415"/>
      <c r="W134" s="415"/>
      <c r="X134" s="416"/>
      <c r="Y134" s="417"/>
      <c r="Z134" s="418"/>
      <c r="AA134" s="414"/>
      <c r="AB134" s="415"/>
      <c r="AC134" s="415"/>
      <c r="AD134" s="416"/>
      <c r="AE134" s="419"/>
      <c r="AF134" s="420"/>
      <c r="AG134" s="421"/>
      <c r="AH134" s="419"/>
      <c r="AI134" s="420"/>
      <c r="AJ134" s="421"/>
      <c r="AK134" s="411"/>
      <c r="AL134" s="412"/>
      <c r="AM134" s="412"/>
      <c r="AN134" s="413"/>
      <c r="AO134" s="400"/>
      <c r="AP134" s="401"/>
      <c r="AQ134" s="401"/>
      <c r="AR134" s="401"/>
      <c r="AS134" s="401"/>
      <c r="AT134" s="401"/>
      <c r="AU134" s="401"/>
      <c r="AV134" s="402"/>
      <c r="AW134" s="403"/>
      <c r="AX134" s="404"/>
      <c r="AY134" s="405"/>
      <c r="AZ134" s="406"/>
      <c r="BA134" s="407"/>
      <c r="BB134" s="407"/>
      <c r="BC134" s="407"/>
      <c r="BD134" s="407"/>
      <c r="BE134" s="407"/>
      <c r="BF134" s="407"/>
      <c r="BG134" s="407"/>
      <c r="BH134" s="407"/>
      <c r="BI134" s="407"/>
      <c r="BJ134" s="407"/>
      <c r="BK134" s="407"/>
      <c r="BL134" s="407"/>
      <c r="BM134" s="407"/>
      <c r="BN134" s="407"/>
      <c r="BO134" s="408"/>
    </row>
    <row r="135" spans="1:67" ht="35.1" customHeight="1" x14ac:dyDescent="0.25">
      <c r="A135" s="25">
        <f t="shared" si="5"/>
        <v>124</v>
      </c>
      <c r="B135" s="409"/>
      <c r="C135" s="409"/>
      <c r="D135" s="410"/>
      <c r="E135" s="410"/>
      <c r="F135" s="410"/>
      <c r="G135" s="410"/>
      <c r="H135" s="410"/>
      <c r="I135" s="411"/>
      <c r="J135" s="412"/>
      <c r="K135" s="412"/>
      <c r="L135" s="412"/>
      <c r="M135" s="412"/>
      <c r="N135" s="412"/>
      <c r="O135" s="412"/>
      <c r="P135" s="413"/>
      <c r="Q135" s="414"/>
      <c r="R135" s="415"/>
      <c r="S135" s="415"/>
      <c r="T135" s="415"/>
      <c r="U135" s="415"/>
      <c r="V135" s="415"/>
      <c r="W135" s="415"/>
      <c r="X135" s="416"/>
      <c r="Y135" s="417"/>
      <c r="Z135" s="418"/>
      <c r="AA135" s="414"/>
      <c r="AB135" s="415"/>
      <c r="AC135" s="415"/>
      <c r="AD135" s="416"/>
      <c r="AE135" s="419"/>
      <c r="AF135" s="420"/>
      <c r="AG135" s="421"/>
      <c r="AH135" s="419"/>
      <c r="AI135" s="420"/>
      <c r="AJ135" s="421"/>
      <c r="AK135" s="411"/>
      <c r="AL135" s="412"/>
      <c r="AM135" s="412"/>
      <c r="AN135" s="413"/>
      <c r="AO135" s="400"/>
      <c r="AP135" s="401"/>
      <c r="AQ135" s="401"/>
      <c r="AR135" s="401"/>
      <c r="AS135" s="401"/>
      <c r="AT135" s="401"/>
      <c r="AU135" s="401"/>
      <c r="AV135" s="402"/>
      <c r="AW135" s="403"/>
      <c r="AX135" s="404"/>
      <c r="AY135" s="405"/>
      <c r="AZ135" s="406"/>
      <c r="BA135" s="407"/>
      <c r="BB135" s="407"/>
      <c r="BC135" s="407"/>
      <c r="BD135" s="407"/>
      <c r="BE135" s="407"/>
      <c r="BF135" s="407"/>
      <c r="BG135" s="407"/>
      <c r="BH135" s="407"/>
      <c r="BI135" s="407"/>
      <c r="BJ135" s="407"/>
      <c r="BK135" s="407"/>
      <c r="BL135" s="407"/>
      <c r="BM135" s="407"/>
      <c r="BN135" s="407"/>
      <c r="BO135" s="408"/>
    </row>
    <row r="136" spans="1:67" ht="35.1" customHeight="1" x14ac:dyDescent="0.25">
      <c r="A136" s="25">
        <f t="shared" si="5"/>
        <v>125</v>
      </c>
      <c r="B136" s="409"/>
      <c r="C136" s="409"/>
      <c r="D136" s="410"/>
      <c r="E136" s="410"/>
      <c r="F136" s="410"/>
      <c r="G136" s="410"/>
      <c r="H136" s="410"/>
      <c r="I136" s="411"/>
      <c r="J136" s="412"/>
      <c r="K136" s="412"/>
      <c r="L136" s="412"/>
      <c r="M136" s="412"/>
      <c r="N136" s="412"/>
      <c r="O136" s="412"/>
      <c r="P136" s="413"/>
      <c r="Q136" s="414"/>
      <c r="R136" s="415"/>
      <c r="S136" s="415"/>
      <c r="T136" s="415"/>
      <c r="U136" s="415"/>
      <c r="V136" s="415"/>
      <c r="W136" s="415"/>
      <c r="X136" s="416"/>
      <c r="Y136" s="417"/>
      <c r="Z136" s="418"/>
      <c r="AA136" s="414"/>
      <c r="AB136" s="415"/>
      <c r="AC136" s="415"/>
      <c r="AD136" s="416"/>
      <c r="AE136" s="419"/>
      <c r="AF136" s="420"/>
      <c r="AG136" s="421"/>
      <c r="AH136" s="419"/>
      <c r="AI136" s="420"/>
      <c r="AJ136" s="421"/>
      <c r="AK136" s="411"/>
      <c r="AL136" s="412"/>
      <c r="AM136" s="412"/>
      <c r="AN136" s="413"/>
      <c r="AO136" s="400"/>
      <c r="AP136" s="401"/>
      <c r="AQ136" s="401"/>
      <c r="AR136" s="401"/>
      <c r="AS136" s="401"/>
      <c r="AT136" s="401"/>
      <c r="AU136" s="401"/>
      <c r="AV136" s="402"/>
      <c r="AW136" s="403"/>
      <c r="AX136" s="404"/>
      <c r="AY136" s="405"/>
      <c r="AZ136" s="406"/>
      <c r="BA136" s="407"/>
      <c r="BB136" s="407"/>
      <c r="BC136" s="407"/>
      <c r="BD136" s="407"/>
      <c r="BE136" s="407"/>
      <c r="BF136" s="407"/>
      <c r="BG136" s="407"/>
      <c r="BH136" s="407"/>
      <c r="BI136" s="407"/>
      <c r="BJ136" s="407"/>
      <c r="BK136" s="407"/>
      <c r="BL136" s="407"/>
      <c r="BM136" s="407"/>
      <c r="BN136" s="407"/>
      <c r="BO136" s="408"/>
    </row>
    <row r="137" spans="1:67" ht="35.1" customHeight="1" x14ac:dyDescent="0.25">
      <c r="A137" s="25">
        <f t="shared" si="5"/>
        <v>126</v>
      </c>
      <c r="B137" s="409"/>
      <c r="C137" s="409"/>
      <c r="D137" s="410"/>
      <c r="E137" s="410"/>
      <c r="F137" s="410"/>
      <c r="G137" s="410"/>
      <c r="H137" s="410"/>
      <c r="I137" s="411"/>
      <c r="J137" s="412"/>
      <c r="K137" s="412"/>
      <c r="L137" s="412"/>
      <c r="M137" s="412"/>
      <c r="N137" s="412"/>
      <c r="O137" s="412"/>
      <c r="P137" s="413"/>
      <c r="Q137" s="414"/>
      <c r="R137" s="415"/>
      <c r="S137" s="415"/>
      <c r="T137" s="415"/>
      <c r="U137" s="415"/>
      <c r="V137" s="415"/>
      <c r="W137" s="415"/>
      <c r="X137" s="416"/>
      <c r="Y137" s="417"/>
      <c r="Z137" s="418"/>
      <c r="AA137" s="414"/>
      <c r="AB137" s="415"/>
      <c r="AC137" s="415"/>
      <c r="AD137" s="416"/>
      <c r="AE137" s="419"/>
      <c r="AF137" s="420"/>
      <c r="AG137" s="421"/>
      <c r="AH137" s="419"/>
      <c r="AI137" s="420"/>
      <c r="AJ137" s="421"/>
      <c r="AK137" s="411"/>
      <c r="AL137" s="412"/>
      <c r="AM137" s="412"/>
      <c r="AN137" s="413"/>
      <c r="AO137" s="400"/>
      <c r="AP137" s="401"/>
      <c r="AQ137" s="401"/>
      <c r="AR137" s="401"/>
      <c r="AS137" s="401"/>
      <c r="AT137" s="401"/>
      <c r="AU137" s="401"/>
      <c r="AV137" s="402"/>
      <c r="AW137" s="403"/>
      <c r="AX137" s="404"/>
      <c r="AY137" s="405"/>
      <c r="AZ137" s="406"/>
      <c r="BA137" s="407"/>
      <c r="BB137" s="407"/>
      <c r="BC137" s="407"/>
      <c r="BD137" s="407"/>
      <c r="BE137" s="407"/>
      <c r="BF137" s="407"/>
      <c r="BG137" s="407"/>
      <c r="BH137" s="407"/>
      <c r="BI137" s="407"/>
      <c r="BJ137" s="407"/>
      <c r="BK137" s="407"/>
      <c r="BL137" s="407"/>
      <c r="BM137" s="407"/>
      <c r="BN137" s="407"/>
      <c r="BO137" s="408"/>
    </row>
    <row r="138" spans="1:67" ht="35.1" customHeight="1" x14ac:dyDescent="0.25">
      <c r="A138" s="25">
        <f t="shared" si="5"/>
        <v>127</v>
      </c>
      <c r="B138" s="409"/>
      <c r="C138" s="409"/>
      <c r="D138" s="410"/>
      <c r="E138" s="410"/>
      <c r="F138" s="410"/>
      <c r="G138" s="410"/>
      <c r="H138" s="410"/>
      <c r="I138" s="411"/>
      <c r="J138" s="412"/>
      <c r="K138" s="412"/>
      <c r="L138" s="412"/>
      <c r="M138" s="412"/>
      <c r="N138" s="412"/>
      <c r="O138" s="412"/>
      <c r="P138" s="413"/>
      <c r="Q138" s="414"/>
      <c r="R138" s="415"/>
      <c r="S138" s="415"/>
      <c r="T138" s="415"/>
      <c r="U138" s="415"/>
      <c r="V138" s="415"/>
      <c r="W138" s="415"/>
      <c r="X138" s="416"/>
      <c r="Y138" s="417"/>
      <c r="Z138" s="418"/>
      <c r="AA138" s="414"/>
      <c r="AB138" s="415"/>
      <c r="AC138" s="415"/>
      <c r="AD138" s="416"/>
      <c r="AE138" s="419"/>
      <c r="AF138" s="420"/>
      <c r="AG138" s="421"/>
      <c r="AH138" s="419"/>
      <c r="AI138" s="420"/>
      <c r="AJ138" s="421"/>
      <c r="AK138" s="411"/>
      <c r="AL138" s="412"/>
      <c r="AM138" s="412"/>
      <c r="AN138" s="413"/>
      <c r="AO138" s="400"/>
      <c r="AP138" s="401"/>
      <c r="AQ138" s="401"/>
      <c r="AR138" s="401"/>
      <c r="AS138" s="401"/>
      <c r="AT138" s="401"/>
      <c r="AU138" s="401"/>
      <c r="AV138" s="402"/>
      <c r="AW138" s="403"/>
      <c r="AX138" s="404"/>
      <c r="AY138" s="405"/>
      <c r="AZ138" s="406"/>
      <c r="BA138" s="407"/>
      <c r="BB138" s="407"/>
      <c r="BC138" s="407"/>
      <c r="BD138" s="407"/>
      <c r="BE138" s="407"/>
      <c r="BF138" s="407"/>
      <c r="BG138" s="407"/>
      <c r="BH138" s="407"/>
      <c r="BI138" s="407"/>
      <c r="BJ138" s="407"/>
      <c r="BK138" s="407"/>
      <c r="BL138" s="407"/>
      <c r="BM138" s="407"/>
      <c r="BN138" s="407"/>
      <c r="BO138" s="408"/>
    </row>
    <row r="139" spans="1:67" ht="35.1" customHeight="1" x14ac:dyDescent="0.25">
      <c r="A139" s="25">
        <f t="shared" si="5"/>
        <v>128</v>
      </c>
      <c r="B139" s="409"/>
      <c r="C139" s="409"/>
      <c r="D139" s="410"/>
      <c r="E139" s="410"/>
      <c r="F139" s="410"/>
      <c r="G139" s="410"/>
      <c r="H139" s="410"/>
      <c r="I139" s="411"/>
      <c r="J139" s="412"/>
      <c r="K139" s="412"/>
      <c r="L139" s="412"/>
      <c r="M139" s="412"/>
      <c r="N139" s="412"/>
      <c r="O139" s="412"/>
      <c r="P139" s="413"/>
      <c r="Q139" s="414"/>
      <c r="R139" s="415"/>
      <c r="S139" s="415"/>
      <c r="T139" s="415"/>
      <c r="U139" s="415"/>
      <c r="V139" s="415"/>
      <c r="W139" s="415"/>
      <c r="X139" s="416"/>
      <c r="Y139" s="417"/>
      <c r="Z139" s="418"/>
      <c r="AA139" s="414"/>
      <c r="AB139" s="415"/>
      <c r="AC139" s="415"/>
      <c r="AD139" s="416"/>
      <c r="AE139" s="419"/>
      <c r="AF139" s="420"/>
      <c r="AG139" s="421"/>
      <c r="AH139" s="419"/>
      <c r="AI139" s="420"/>
      <c r="AJ139" s="421"/>
      <c r="AK139" s="411"/>
      <c r="AL139" s="412"/>
      <c r="AM139" s="412"/>
      <c r="AN139" s="413"/>
      <c r="AO139" s="400"/>
      <c r="AP139" s="401"/>
      <c r="AQ139" s="401"/>
      <c r="AR139" s="401"/>
      <c r="AS139" s="401"/>
      <c r="AT139" s="401"/>
      <c r="AU139" s="401"/>
      <c r="AV139" s="402"/>
      <c r="AW139" s="403"/>
      <c r="AX139" s="404"/>
      <c r="AY139" s="405"/>
      <c r="AZ139" s="406"/>
      <c r="BA139" s="407"/>
      <c r="BB139" s="407"/>
      <c r="BC139" s="407"/>
      <c r="BD139" s="407"/>
      <c r="BE139" s="407"/>
      <c r="BF139" s="407"/>
      <c r="BG139" s="407"/>
      <c r="BH139" s="407"/>
      <c r="BI139" s="407"/>
      <c r="BJ139" s="407"/>
      <c r="BK139" s="407"/>
      <c r="BL139" s="407"/>
      <c r="BM139" s="407"/>
      <c r="BN139" s="407"/>
      <c r="BO139" s="408"/>
    </row>
    <row r="140" spans="1:67" ht="35.1" customHeight="1" x14ac:dyDescent="0.25">
      <c r="A140" s="25">
        <f t="shared" si="5"/>
        <v>129</v>
      </c>
      <c r="B140" s="409"/>
      <c r="C140" s="409"/>
      <c r="D140" s="410"/>
      <c r="E140" s="410"/>
      <c r="F140" s="410"/>
      <c r="G140" s="410"/>
      <c r="H140" s="410"/>
      <c r="I140" s="411"/>
      <c r="J140" s="412"/>
      <c r="K140" s="412"/>
      <c r="L140" s="412"/>
      <c r="M140" s="412"/>
      <c r="N140" s="412"/>
      <c r="O140" s="412"/>
      <c r="P140" s="413"/>
      <c r="Q140" s="414"/>
      <c r="R140" s="415"/>
      <c r="S140" s="415"/>
      <c r="T140" s="415"/>
      <c r="U140" s="415"/>
      <c r="V140" s="415"/>
      <c r="W140" s="415"/>
      <c r="X140" s="416"/>
      <c r="Y140" s="417"/>
      <c r="Z140" s="418"/>
      <c r="AA140" s="414"/>
      <c r="AB140" s="415"/>
      <c r="AC140" s="415"/>
      <c r="AD140" s="416"/>
      <c r="AE140" s="419"/>
      <c r="AF140" s="420"/>
      <c r="AG140" s="421"/>
      <c r="AH140" s="419"/>
      <c r="AI140" s="420"/>
      <c r="AJ140" s="421"/>
      <c r="AK140" s="411"/>
      <c r="AL140" s="412"/>
      <c r="AM140" s="412"/>
      <c r="AN140" s="413"/>
      <c r="AO140" s="400"/>
      <c r="AP140" s="401"/>
      <c r="AQ140" s="401"/>
      <c r="AR140" s="401"/>
      <c r="AS140" s="401"/>
      <c r="AT140" s="401"/>
      <c r="AU140" s="401"/>
      <c r="AV140" s="402"/>
      <c r="AW140" s="403"/>
      <c r="AX140" s="404"/>
      <c r="AY140" s="405"/>
      <c r="AZ140" s="406"/>
      <c r="BA140" s="407"/>
      <c r="BB140" s="407"/>
      <c r="BC140" s="407"/>
      <c r="BD140" s="407"/>
      <c r="BE140" s="407"/>
      <c r="BF140" s="407"/>
      <c r="BG140" s="407"/>
      <c r="BH140" s="407"/>
      <c r="BI140" s="407"/>
      <c r="BJ140" s="407"/>
      <c r="BK140" s="407"/>
      <c r="BL140" s="407"/>
      <c r="BM140" s="407"/>
      <c r="BN140" s="407"/>
      <c r="BO140" s="408"/>
    </row>
    <row r="141" spans="1:67" ht="35.1" customHeight="1" x14ac:dyDescent="0.25">
      <c r="A141" s="25">
        <f t="shared" si="5"/>
        <v>130</v>
      </c>
      <c r="B141" s="409"/>
      <c r="C141" s="409"/>
      <c r="D141" s="410"/>
      <c r="E141" s="410"/>
      <c r="F141" s="410"/>
      <c r="G141" s="410"/>
      <c r="H141" s="410"/>
      <c r="I141" s="411"/>
      <c r="J141" s="412"/>
      <c r="K141" s="412"/>
      <c r="L141" s="412"/>
      <c r="M141" s="412"/>
      <c r="N141" s="412"/>
      <c r="O141" s="412"/>
      <c r="P141" s="413"/>
      <c r="Q141" s="414"/>
      <c r="R141" s="415"/>
      <c r="S141" s="415"/>
      <c r="T141" s="415"/>
      <c r="U141" s="415"/>
      <c r="V141" s="415"/>
      <c r="W141" s="415"/>
      <c r="X141" s="416"/>
      <c r="Y141" s="417"/>
      <c r="Z141" s="418"/>
      <c r="AA141" s="414"/>
      <c r="AB141" s="415"/>
      <c r="AC141" s="415"/>
      <c r="AD141" s="416"/>
      <c r="AE141" s="419"/>
      <c r="AF141" s="420"/>
      <c r="AG141" s="421"/>
      <c r="AH141" s="419"/>
      <c r="AI141" s="420"/>
      <c r="AJ141" s="421"/>
      <c r="AK141" s="411"/>
      <c r="AL141" s="412"/>
      <c r="AM141" s="412"/>
      <c r="AN141" s="413"/>
      <c r="AO141" s="400"/>
      <c r="AP141" s="401"/>
      <c r="AQ141" s="401"/>
      <c r="AR141" s="401"/>
      <c r="AS141" s="401"/>
      <c r="AT141" s="401"/>
      <c r="AU141" s="401"/>
      <c r="AV141" s="402"/>
      <c r="AW141" s="403"/>
      <c r="AX141" s="404"/>
      <c r="AY141" s="405"/>
      <c r="AZ141" s="406"/>
      <c r="BA141" s="407"/>
      <c r="BB141" s="407"/>
      <c r="BC141" s="407"/>
      <c r="BD141" s="407"/>
      <c r="BE141" s="407"/>
      <c r="BF141" s="407"/>
      <c r="BG141" s="407"/>
      <c r="BH141" s="407"/>
      <c r="BI141" s="407"/>
      <c r="BJ141" s="407"/>
      <c r="BK141" s="407"/>
      <c r="BL141" s="407"/>
      <c r="BM141" s="407"/>
      <c r="BN141" s="407"/>
      <c r="BO141" s="408"/>
    </row>
    <row r="142" spans="1:67" ht="35.1" customHeight="1" x14ac:dyDescent="0.25">
      <c r="A142" s="24">
        <f>ROW(A131)</f>
        <v>131</v>
      </c>
      <c r="B142" s="409"/>
      <c r="C142" s="409"/>
      <c r="D142" s="410"/>
      <c r="E142" s="410"/>
      <c r="F142" s="410"/>
      <c r="G142" s="410"/>
      <c r="H142" s="410"/>
      <c r="I142" s="411"/>
      <c r="J142" s="412"/>
      <c r="K142" s="412"/>
      <c r="L142" s="412"/>
      <c r="M142" s="412"/>
      <c r="N142" s="412"/>
      <c r="O142" s="412"/>
      <c r="P142" s="413"/>
      <c r="Q142" s="414"/>
      <c r="R142" s="415"/>
      <c r="S142" s="415"/>
      <c r="T142" s="415"/>
      <c r="U142" s="415"/>
      <c r="V142" s="415"/>
      <c r="W142" s="415"/>
      <c r="X142" s="416"/>
      <c r="Y142" s="417"/>
      <c r="Z142" s="418"/>
      <c r="AA142" s="414"/>
      <c r="AB142" s="415"/>
      <c r="AC142" s="415"/>
      <c r="AD142" s="416"/>
      <c r="AE142" s="419"/>
      <c r="AF142" s="420"/>
      <c r="AG142" s="421"/>
      <c r="AH142" s="419"/>
      <c r="AI142" s="420"/>
      <c r="AJ142" s="421"/>
      <c r="AK142" s="411"/>
      <c r="AL142" s="412"/>
      <c r="AM142" s="412"/>
      <c r="AN142" s="413"/>
      <c r="AO142" s="400"/>
      <c r="AP142" s="401"/>
      <c r="AQ142" s="401"/>
      <c r="AR142" s="401"/>
      <c r="AS142" s="401"/>
      <c r="AT142" s="401"/>
      <c r="AU142" s="401"/>
      <c r="AV142" s="402"/>
      <c r="AW142" s="403"/>
      <c r="AX142" s="404"/>
      <c r="AY142" s="405"/>
      <c r="AZ142" s="406"/>
      <c r="BA142" s="407"/>
      <c r="BB142" s="407"/>
      <c r="BC142" s="407"/>
      <c r="BD142" s="407"/>
      <c r="BE142" s="407"/>
      <c r="BF142" s="407"/>
      <c r="BG142" s="407"/>
      <c r="BH142" s="407"/>
      <c r="BI142" s="407"/>
      <c r="BJ142" s="407"/>
      <c r="BK142" s="407"/>
      <c r="BL142" s="407"/>
      <c r="BM142" s="407"/>
      <c r="BN142" s="407"/>
      <c r="BO142" s="408"/>
    </row>
    <row r="143" spans="1:67" ht="35.1" customHeight="1" x14ac:dyDescent="0.25">
      <c r="A143" s="25">
        <f t="shared" si="5"/>
        <v>132</v>
      </c>
      <c r="B143" s="409"/>
      <c r="C143" s="409"/>
      <c r="D143" s="410"/>
      <c r="E143" s="410"/>
      <c r="F143" s="410"/>
      <c r="G143" s="410"/>
      <c r="H143" s="410"/>
      <c r="I143" s="411"/>
      <c r="J143" s="412"/>
      <c r="K143" s="412"/>
      <c r="L143" s="412"/>
      <c r="M143" s="412"/>
      <c r="N143" s="412"/>
      <c r="O143" s="412"/>
      <c r="P143" s="413"/>
      <c r="Q143" s="414"/>
      <c r="R143" s="415"/>
      <c r="S143" s="415"/>
      <c r="T143" s="415"/>
      <c r="U143" s="415"/>
      <c r="V143" s="415"/>
      <c r="W143" s="415"/>
      <c r="X143" s="416"/>
      <c r="Y143" s="417"/>
      <c r="Z143" s="418"/>
      <c r="AA143" s="414"/>
      <c r="AB143" s="415"/>
      <c r="AC143" s="415"/>
      <c r="AD143" s="416"/>
      <c r="AE143" s="419"/>
      <c r="AF143" s="420"/>
      <c r="AG143" s="421"/>
      <c r="AH143" s="419"/>
      <c r="AI143" s="420"/>
      <c r="AJ143" s="421"/>
      <c r="AK143" s="411"/>
      <c r="AL143" s="412"/>
      <c r="AM143" s="412"/>
      <c r="AN143" s="413"/>
      <c r="AO143" s="400"/>
      <c r="AP143" s="401"/>
      <c r="AQ143" s="401"/>
      <c r="AR143" s="401"/>
      <c r="AS143" s="401"/>
      <c r="AT143" s="401"/>
      <c r="AU143" s="401"/>
      <c r="AV143" s="402"/>
      <c r="AW143" s="403"/>
      <c r="AX143" s="404"/>
      <c r="AY143" s="405"/>
      <c r="AZ143" s="406"/>
      <c r="BA143" s="407"/>
      <c r="BB143" s="407"/>
      <c r="BC143" s="407"/>
      <c r="BD143" s="407"/>
      <c r="BE143" s="407"/>
      <c r="BF143" s="407"/>
      <c r="BG143" s="407"/>
      <c r="BH143" s="407"/>
      <c r="BI143" s="407"/>
      <c r="BJ143" s="407"/>
      <c r="BK143" s="407"/>
      <c r="BL143" s="407"/>
      <c r="BM143" s="407"/>
      <c r="BN143" s="407"/>
      <c r="BO143" s="408"/>
    </row>
    <row r="144" spans="1:67" ht="35.1" customHeight="1" x14ac:dyDescent="0.25">
      <c r="A144" s="25">
        <f t="shared" si="5"/>
        <v>133</v>
      </c>
      <c r="B144" s="409"/>
      <c r="C144" s="409"/>
      <c r="D144" s="410"/>
      <c r="E144" s="410"/>
      <c r="F144" s="410"/>
      <c r="G144" s="410"/>
      <c r="H144" s="410"/>
      <c r="I144" s="411"/>
      <c r="J144" s="412"/>
      <c r="K144" s="412"/>
      <c r="L144" s="412"/>
      <c r="M144" s="412"/>
      <c r="N144" s="412"/>
      <c r="O144" s="412"/>
      <c r="P144" s="413"/>
      <c r="Q144" s="414"/>
      <c r="R144" s="415"/>
      <c r="S144" s="415"/>
      <c r="T144" s="415"/>
      <c r="U144" s="415"/>
      <c r="V144" s="415"/>
      <c r="W144" s="415"/>
      <c r="X144" s="416"/>
      <c r="Y144" s="417"/>
      <c r="Z144" s="418"/>
      <c r="AA144" s="414"/>
      <c r="AB144" s="415"/>
      <c r="AC144" s="415"/>
      <c r="AD144" s="416"/>
      <c r="AE144" s="419"/>
      <c r="AF144" s="420"/>
      <c r="AG144" s="421"/>
      <c r="AH144" s="419"/>
      <c r="AI144" s="420"/>
      <c r="AJ144" s="421"/>
      <c r="AK144" s="411"/>
      <c r="AL144" s="412"/>
      <c r="AM144" s="412"/>
      <c r="AN144" s="413"/>
      <c r="AO144" s="400"/>
      <c r="AP144" s="401"/>
      <c r="AQ144" s="401"/>
      <c r="AR144" s="401"/>
      <c r="AS144" s="401"/>
      <c r="AT144" s="401"/>
      <c r="AU144" s="401"/>
      <c r="AV144" s="402"/>
      <c r="AW144" s="403"/>
      <c r="AX144" s="404"/>
      <c r="AY144" s="405"/>
      <c r="AZ144" s="406"/>
      <c r="BA144" s="407"/>
      <c r="BB144" s="407"/>
      <c r="BC144" s="407"/>
      <c r="BD144" s="407"/>
      <c r="BE144" s="407"/>
      <c r="BF144" s="407"/>
      <c r="BG144" s="407"/>
      <c r="BH144" s="407"/>
      <c r="BI144" s="407"/>
      <c r="BJ144" s="407"/>
      <c r="BK144" s="407"/>
      <c r="BL144" s="407"/>
      <c r="BM144" s="407"/>
      <c r="BN144" s="407"/>
      <c r="BO144" s="408"/>
    </row>
    <row r="145" spans="1:67" ht="35.1" customHeight="1" x14ac:dyDescent="0.25">
      <c r="A145" s="25">
        <f t="shared" si="5"/>
        <v>134</v>
      </c>
      <c r="B145" s="409"/>
      <c r="C145" s="409"/>
      <c r="D145" s="410"/>
      <c r="E145" s="410"/>
      <c r="F145" s="410"/>
      <c r="G145" s="410"/>
      <c r="H145" s="410"/>
      <c r="I145" s="411"/>
      <c r="J145" s="412"/>
      <c r="K145" s="412"/>
      <c r="L145" s="412"/>
      <c r="M145" s="412"/>
      <c r="N145" s="412"/>
      <c r="O145" s="412"/>
      <c r="P145" s="413"/>
      <c r="Q145" s="414"/>
      <c r="R145" s="415"/>
      <c r="S145" s="415"/>
      <c r="T145" s="415"/>
      <c r="U145" s="415"/>
      <c r="V145" s="415"/>
      <c r="W145" s="415"/>
      <c r="X145" s="416"/>
      <c r="Y145" s="417"/>
      <c r="Z145" s="418"/>
      <c r="AA145" s="414"/>
      <c r="AB145" s="415"/>
      <c r="AC145" s="415"/>
      <c r="AD145" s="416"/>
      <c r="AE145" s="419"/>
      <c r="AF145" s="420"/>
      <c r="AG145" s="421"/>
      <c r="AH145" s="419"/>
      <c r="AI145" s="420"/>
      <c r="AJ145" s="421"/>
      <c r="AK145" s="411"/>
      <c r="AL145" s="412"/>
      <c r="AM145" s="412"/>
      <c r="AN145" s="413"/>
      <c r="AO145" s="400"/>
      <c r="AP145" s="401"/>
      <c r="AQ145" s="401"/>
      <c r="AR145" s="401"/>
      <c r="AS145" s="401"/>
      <c r="AT145" s="401"/>
      <c r="AU145" s="401"/>
      <c r="AV145" s="402"/>
      <c r="AW145" s="403"/>
      <c r="AX145" s="404"/>
      <c r="AY145" s="405"/>
      <c r="AZ145" s="406"/>
      <c r="BA145" s="407"/>
      <c r="BB145" s="407"/>
      <c r="BC145" s="407"/>
      <c r="BD145" s="407"/>
      <c r="BE145" s="407"/>
      <c r="BF145" s="407"/>
      <c r="BG145" s="407"/>
      <c r="BH145" s="407"/>
      <c r="BI145" s="407"/>
      <c r="BJ145" s="407"/>
      <c r="BK145" s="407"/>
      <c r="BL145" s="407"/>
      <c r="BM145" s="407"/>
      <c r="BN145" s="407"/>
      <c r="BO145" s="408"/>
    </row>
    <row r="146" spans="1:67" ht="35.1" customHeight="1" x14ac:dyDescent="0.25">
      <c r="A146" s="25">
        <f t="shared" si="5"/>
        <v>135</v>
      </c>
      <c r="B146" s="409"/>
      <c r="C146" s="409"/>
      <c r="D146" s="410"/>
      <c r="E146" s="410"/>
      <c r="F146" s="410"/>
      <c r="G146" s="410"/>
      <c r="H146" s="410"/>
      <c r="I146" s="411"/>
      <c r="J146" s="412"/>
      <c r="K146" s="412"/>
      <c r="L146" s="412"/>
      <c r="M146" s="412"/>
      <c r="N146" s="412"/>
      <c r="O146" s="412"/>
      <c r="P146" s="413"/>
      <c r="Q146" s="414"/>
      <c r="R146" s="415"/>
      <c r="S146" s="415"/>
      <c r="T146" s="415"/>
      <c r="U146" s="415"/>
      <c r="V146" s="415"/>
      <c r="W146" s="415"/>
      <c r="X146" s="416"/>
      <c r="Y146" s="417"/>
      <c r="Z146" s="418"/>
      <c r="AA146" s="414"/>
      <c r="AB146" s="415"/>
      <c r="AC146" s="415"/>
      <c r="AD146" s="416"/>
      <c r="AE146" s="419"/>
      <c r="AF146" s="420"/>
      <c r="AG146" s="421"/>
      <c r="AH146" s="419"/>
      <c r="AI146" s="420"/>
      <c r="AJ146" s="421"/>
      <c r="AK146" s="411"/>
      <c r="AL146" s="412"/>
      <c r="AM146" s="412"/>
      <c r="AN146" s="413"/>
      <c r="AO146" s="400"/>
      <c r="AP146" s="401"/>
      <c r="AQ146" s="401"/>
      <c r="AR146" s="401"/>
      <c r="AS146" s="401"/>
      <c r="AT146" s="401"/>
      <c r="AU146" s="401"/>
      <c r="AV146" s="402"/>
      <c r="AW146" s="403"/>
      <c r="AX146" s="404"/>
      <c r="AY146" s="405"/>
      <c r="AZ146" s="406"/>
      <c r="BA146" s="407"/>
      <c r="BB146" s="407"/>
      <c r="BC146" s="407"/>
      <c r="BD146" s="407"/>
      <c r="BE146" s="407"/>
      <c r="BF146" s="407"/>
      <c r="BG146" s="407"/>
      <c r="BH146" s="407"/>
      <c r="BI146" s="407"/>
      <c r="BJ146" s="407"/>
      <c r="BK146" s="407"/>
      <c r="BL146" s="407"/>
      <c r="BM146" s="407"/>
      <c r="BN146" s="407"/>
      <c r="BO146" s="408"/>
    </row>
    <row r="147" spans="1:67" ht="35.1" customHeight="1" x14ac:dyDescent="0.25">
      <c r="A147" s="25">
        <f t="shared" si="5"/>
        <v>136</v>
      </c>
      <c r="B147" s="409"/>
      <c r="C147" s="409"/>
      <c r="D147" s="410"/>
      <c r="E147" s="410"/>
      <c r="F147" s="410"/>
      <c r="G147" s="410"/>
      <c r="H147" s="410"/>
      <c r="I147" s="411"/>
      <c r="J147" s="412"/>
      <c r="K147" s="412"/>
      <c r="L147" s="412"/>
      <c r="M147" s="412"/>
      <c r="N147" s="412"/>
      <c r="O147" s="412"/>
      <c r="P147" s="413"/>
      <c r="Q147" s="414"/>
      <c r="R147" s="415"/>
      <c r="S147" s="415"/>
      <c r="T147" s="415"/>
      <c r="U147" s="415"/>
      <c r="V147" s="415"/>
      <c r="W147" s="415"/>
      <c r="X147" s="416"/>
      <c r="Y147" s="417"/>
      <c r="Z147" s="418"/>
      <c r="AA147" s="414"/>
      <c r="AB147" s="415"/>
      <c r="AC147" s="415"/>
      <c r="AD147" s="416"/>
      <c r="AE147" s="419"/>
      <c r="AF147" s="420"/>
      <c r="AG147" s="421"/>
      <c r="AH147" s="419"/>
      <c r="AI147" s="420"/>
      <c r="AJ147" s="421"/>
      <c r="AK147" s="411"/>
      <c r="AL147" s="412"/>
      <c r="AM147" s="412"/>
      <c r="AN147" s="413"/>
      <c r="AO147" s="400"/>
      <c r="AP147" s="401"/>
      <c r="AQ147" s="401"/>
      <c r="AR147" s="401"/>
      <c r="AS147" s="401"/>
      <c r="AT147" s="401"/>
      <c r="AU147" s="401"/>
      <c r="AV147" s="402"/>
      <c r="AW147" s="403"/>
      <c r="AX147" s="404"/>
      <c r="AY147" s="405"/>
      <c r="AZ147" s="406"/>
      <c r="BA147" s="407"/>
      <c r="BB147" s="407"/>
      <c r="BC147" s="407"/>
      <c r="BD147" s="407"/>
      <c r="BE147" s="407"/>
      <c r="BF147" s="407"/>
      <c r="BG147" s="407"/>
      <c r="BH147" s="407"/>
      <c r="BI147" s="407"/>
      <c r="BJ147" s="407"/>
      <c r="BK147" s="407"/>
      <c r="BL147" s="407"/>
      <c r="BM147" s="407"/>
      <c r="BN147" s="407"/>
      <c r="BO147" s="408"/>
    </row>
    <row r="148" spans="1:67" ht="35.1" customHeight="1" x14ac:dyDescent="0.25">
      <c r="A148" s="25">
        <f t="shared" si="5"/>
        <v>137</v>
      </c>
      <c r="B148" s="409"/>
      <c r="C148" s="409"/>
      <c r="D148" s="410"/>
      <c r="E148" s="410"/>
      <c r="F148" s="410"/>
      <c r="G148" s="410"/>
      <c r="H148" s="410"/>
      <c r="I148" s="411"/>
      <c r="J148" s="412"/>
      <c r="K148" s="412"/>
      <c r="L148" s="412"/>
      <c r="M148" s="412"/>
      <c r="N148" s="412"/>
      <c r="O148" s="412"/>
      <c r="P148" s="413"/>
      <c r="Q148" s="414"/>
      <c r="R148" s="415"/>
      <c r="S148" s="415"/>
      <c r="T148" s="415"/>
      <c r="U148" s="415"/>
      <c r="V148" s="415"/>
      <c r="W148" s="415"/>
      <c r="X148" s="416"/>
      <c r="Y148" s="417"/>
      <c r="Z148" s="418"/>
      <c r="AA148" s="414"/>
      <c r="AB148" s="415"/>
      <c r="AC148" s="415"/>
      <c r="AD148" s="416"/>
      <c r="AE148" s="419"/>
      <c r="AF148" s="420"/>
      <c r="AG148" s="421"/>
      <c r="AH148" s="419"/>
      <c r="AI148" s="420"/>
      <c r="AJ148" s="421"/>
      <c r="AK148" s="411"/>
      <c r="AL148" s="412"/>
      <c r="AM148" s="412"/>
      <c r="AN148" s="413"/>
      <c r="AO148" s="400"/>
      <c r="AP148" s="401"/>
      <c r="AQ148" s="401"/>
      <c r="AR148" s="401"/>
      <c r="AS148" s="401"/>
      <c r="AT148" s="401"/>
      <c r="AU148" s="401"/>
      <c r="AV148" s="402"/>
      <c r="AW148" s="403"/>
      <c r="AX148" s="404"/>
      <c r="AY148" s="405"/>
      <c r="AZ148" s="406"/>
      <c r="BA148" s="407"/>
      <c r="BB148" s="407"/>
      <c r="BC148" s="407"/>
      <c r="BD148" s="407"/>
      <c r="BE148" s="407"/>
      <c r="BF148" s="407"/>
      <c r="BG148" s="407"/>
      <c r="BH148" s="407"/>
      <c r="BI148" s="407"/>
      <c r="BJ148" s="407"/>
      <c r="BK148" s="407"/>
      <c r="BL148" s="407"/>
      <c r="BM148" s="407"/>
      <c r="BN148" s="407"/>
      <c r="BO148" s="408"/>
    </row>
    <row r="149" spans="1:67" ht="35.1" customHeight="1" x14ac:dyDescent="0.25">
      <c r="A149" s="25">
        <f t="shared" si="5"/>
        <v>138</v>
      </c>
      <c r="B149" s="409"/>
      <c r="C149" s="409"/>
      <c r="D149" s="410"/>
      <c r="E149" s="410"/>
      <c r="F149" s="410"/>
      <c r="G149" s="410"/>
      <c r="H149" s="410"/>
      <c r="I149" s="411"/>
      <c r="J149" s="412"/>
      <c r="K149" s="412"/>
      <c r="L149" s="412"/>
      <c r="M149" s="412"/>
      <c r="N149" s="412"/>
      <c r="O149" s="412"/>
      <c r="P149" s="413"/>
      <c r="Q149" s="414"/>
      <c r="R149" s="415"/>
      <c r="S149" s="415"/>
      <c r="T149" s="415"/>
      <c r="U149" s="415"/>
      <c r="V149" s="415"/>
      <c r="W149" s="415"/>
      <c r="X149" s="416"/>
      <c r="Y149" s="417"/>
      <c r="Z149" s="418"/>
      <c r="AA149" s="414"/>
      <c r="AB149" s="415"/>
      <c r="AC149" s="415"/>
      <c r="AD149" s="416"/>
      <c r="AE149" s="419"/>
      <c r="AF149" s="420"/>
      <c r="AG149" s="421"/>
      <c r="AH149" s="419"/>
      <c r="AI149" s="420"/>
      <c r="AJ149" s="421"/>
      <c r="AK149" s="411"/>
      <c r="AL149" s="412"/>
      <c r="AM149" s="412"/>
      <c r="AN149" s="413"/>
      <c r="AO149" s="400"/>
      <c r="AP149" s="401"/>
      <c r="AQ149" s="401"/>
      <c r="AR149" s="401"/>
      <c r="AS149" s="401"/>
      <c r="AT149" s="401"/>
      <c r="AU149" s="401"/>
      <c r="AV149" s="402"/>
      <c r="AW149" s="403"/>
      <c r="AX149" s="404"/>
      <c r="AY149" s="405"/>
      <c r="AZ149" s="406"/>
      <c r="BA149" s="407"/>
      <c r="BB149" s="407"/>
      <c r="BC149" s="407"/>
      <c r="BD149" s="407"/>
      <c r="BE149" s="407"/>
      <c r="BF149" s="407"/>
      <c r="BG149" s="407"/>
      <c r="BH149" s="407"/>
      <c r="BI149" s="407"/>
      <c r="BJ149" s="407"/>
      <c r="BK149" s="407"/>
      <c r="BL149" s="407"/>
      <c r="BM149" s="407"/>
      <c r="BN149" s="407"/>
      <c r="BO149" s="408"/>
    </row>
    <row r="150" spans="1:67" ht="35.1" customHeight="1" x14ac:dyDescent="0.25">
      <c r="A150" s="25">
        <f t="shared" si="5"/>
        <v>139</v>
      </c>
      <c r="B150" s="409"/>
      <c r="C150" s="409"/>
      <c r="D150" s="410"/>
      <c r="E150" s="410"/>
      <c r="F150" s="410"/>
      <c r="G150" s="410"/>
      <c r="H150" s="410"/>
      <c r="I150" s="411"/>
      <c r="J150" s="412"/>
      <c r="K150" s="412"/>
      <c r="L150" s="412"/>
      <c r="M150" s="412"/>
      <c r="N150" s="412"/>
      <c r="O150" s="412"/>
      <c r="P150" s="413"/>
      <c r="Q150" s="414"/>
      <c r="R150" s="415"/>
      <c r="S150" s="415"/>
      <c r="T150" s="415"/>
      <c r="U150" s="415"/>
      <c r="V150" s="415"/>
      <c r="W150" s="415"/>
      <c r="X150" s="416"/>
      <c r="Y150" s="417"/>
      <c r="Z150" s="418"/>
      <c r="AA150" s="414"/>
      <c r="AB150" s="415"/>
      <c r="AC150" s="415"/>
      <c r="AD150" s="416"/>
      <c r="AE150" s="419"/>
      <c r="AF150" s="420"/>
      <c r="AG150" s="421"/>
      <c r="AH150" s="419"/>
      <c r="AI150" s="420"/>
      <c r="AJ150" s="421"/>
      <c r="AK150" s="411"/>
      <c r="AL150" s="412"/>
      <c r="AM150" s="412"/>
      <c r="AN150" s="413"/>
      <c r="AO150" s="400"/>
      <c r="AP150" s="401"/>
      <c r="AQ150" s="401"/>
      <c r="AR150" s="401"/>
      <c r="AS150" s="401"/>
      <c r="AT150" s="401"/>
      <c r="AU150" s="401"/>
      <c r="AV150" s="402"/>
      <c r="AW150" s="403"/>
      <c r="AX150" s="404"/>
      <c r="AY150" s="405"/>
      <c r="AZ150" s="406"/>
      <c r="BA150" s="407"/>
      <c r="BB150" s="407"/>
      <c r="BC150" s="407"/>
      <c r="BD150" s="407"/>
      <c r="BE150" s="407"/>
      <c r="BF150" s="407"/>
      <c r="BG150" s="407"/>
      <c r="BH150" s="407"/>
      <c r="BI150" s="407"/>
      <c r="BJ150" s="407"/>
      <c r="BK150" s="407"/>
      <c r="BL150" s="407"/>
      <c r="BM150" s="407"/>
      <c r="BN150" s="407"/>
      <c r="BO150" s="408"/>
    </row>
    <row r="151" spans="1:67" ht="35.1" customHeight="1" x14ac:dyDescent="0.25">
      <c r="A151" s="25">
        <f t="shared" si="5"/>
        <v>140</v>
      </c>
      <c r="B151" s="409"/>
      <c r="C151" s="409"/>
      <c r="D151" s="410"/>
      <c r="E151" s="410"/>
      <c r="F151" s="410"/>
      <c r="G151" s="410"/>
      <c r="H151" s="410"/>
      <c r="I151" s="411"/>
      <c r="J151" s="412"/>
      <c r="K151" s="412"/>
      <c r="L151" s="412"/>
      <c r="M151" s="412"/>
      <c r="N151" s="412"/>
      <c r="O151" s="412"/>
      <c r="P151" s="413"/>
      <c r="Q151" s="414"/>
      <c r="R151" s="415"/>
      <c r="S151" s="415"/>
      <c r="T151" s="415"/>
      <c r="U151" s="415"/>
      <c r="V151" s="415"/>
      <c r="W151" s="415"/>
      <c r="X151" s="416"/>
      <c r="Y151" s="417"/>
      <c r="Z151" s="418"/>
      <c r="AA151" s="414"/>
      <c r="AB151" s="415"/>
      <c r="AC151" s="415"/>
      <c r="AD151" s="416"/>
      <c r="AE151" s="419"/>
      <c r="AF151" s="420"/>
      <c r="AG151" s="421"/>
      <c r="AH151" s="419"/>
      <c r="AI151" s="420"/>
      <c r="AJ151" s="421"/>
      <c r="AK151" s="411"/>
      <c r="AL151" s="412"/>
      <c r="AM151" s="412"/>
      <c r="AN151" s="413"/>
      <c r="AO151" s="400"/>
      <c r="AP151" s="401"/>
      <c r="AQ151" s="401"/>
      <c r="AR151" s="401"/>
      <c r="AS151" s="401"/>
      <c r="AT151" s="401"/>
      <c r="AU151" s="401"/>
      <c r="AV151" s="402"/>
      <c r="AW151" s="403"/>
      <c r="AX151" s="404"/>
      <c r="AY151" s="405"/>
      <c r="AZ151" s="406"/>
      <c r="BA151" s="407"/>
      <c r="BB151" s="407"/>
      <c r="BC151" s="407"/>
      <c r="BD151" s="407"/>
      <c r="BE151" s="407"/>
      <c r="BF151" s="407"/>
      <c r="BG151" s="407"/>
      <c r="BH151" s="407"/>
      <c r="BI151" s="407"/>
      <c r="BJ151" s="407"/>
      <c r="BK151" s="407"/>
      <c r="BL151" s="407"/>
      <c r="BM151" s="407"/>
      <c r="BN151" s="407"/>
      <c r="BO151" s="408"/>
    </row>
    <row r="152" spans="1:67" ht="35.1" customHeight="1" x14ac:dyDescent="0.25">
      <c r="A152" s="24">
        <f>ROW(A141)</f>
        <v>141</v>
      </c>
      <c r="B152" s="409"/>
      <c r="C152" s="409"/>
      <c r="D152" s="410"/>
      <c r="E152" s="410"/>
      <c r="F152" s="410"/>
      <c r="G152" s="410"/>
      <c r="H152" s="410"/>
      <c r="I152" s="411"/>
      <c r="J152" s="412"/>
      <c r="K152" s="412"/>
      <c r="L152" s="412"/>
      <c r="M152" s="412"/>
      <c r="N152" s="412"/>
      <c r="O152" s="412"/>
      <c r="P152" s="413"/>
      <c r="Q152" s="414"/>
      <c r="R152" s="415"/>
      <c r="S152" s="415"/>
      <c r="T152" s="415"/>
      <c r="U152" s="415"/>
      <c r="V152" s="415"/>
      <c r="W152" s="415"/>
      <c r="X152" s="416"/>
      <c r="Y152" s="417"/>
      <c r="Z152" s="418"/>
      <c r="AA152" s="414"/>
      <c r="AB152" s="415"/>
      <c r="AC152" s="415"/>
      <c r="AD152" s="416"/>
      <c r="AE152" s="419"/>
      <c r="AF152" s="420"/>
      <c r="AG152" s="421"/>
      <c r="AH152" s="419"/>
      <c r="AI152" s="420"/>
      <c r="AJ152" s="421"/>
      <c r="AK152" s="411"/>
      <c r="AL152" s="412"/>
      <c r="AM152" s="412"/>
      <c r="AN152" s="413"/>
      <c r="AO152" s="400"/>
      <c r="AP152" s="401"/>
      <c r="AQ152" s="401"/>
      <c r="AR152" s="401"/>
      <c r="AS152" s="401"/>
      <c r="AT152" s="401"/>
      <c r="AU152" s="401"/>
      <c r="AV152" s="402"/>
      <c r="AW152" s="403"/>
      <c r="AX152" s="404"/>
      <c r="AY152" s="405"/>
      <c r="AZ152" s="406"/>
      <c r="BA152" s="407"/>
      <c r="BB152" s="407"/>
      <c r="BC152" s="407"/>
      <c r="BD152" s="407"/>
      <c r="BE152" s="407"/>
      <c r="BF152" s="407"/>
      <c r="BG152" s="407"/>
      <c r="BH152" s="407"/>
      <c r="BI152" s="407"/>
      <c r="BJ152" s="407"/>
      <c r="BK152" s="407"/>
      <c r="BL152" s="407"/>
      <c r="BM152" s="407"/>
      <c r="BN152" s="407"/>
      <c r="BO152" s="408"/>
    </row>
    <row r="153" spans="1:67" ht="35.1" customHeight="1" x14ac:dyDescent="0.25">
      <c r="A153" s="25">
        <f t="shared" si="5"/>
        <v>142</v>
      </c>
      <c r="B153" s="409"/>
      <c r="C153" s="409"/>
      <c r="D153" s="410"/>
      <c r="E153" s="410"/>
      <c r="F153" s="410"/>
      <c r="G153" s="410"/>
      <c r="H153" s="410"/>
      <c r="I153" s="411"/>
      <c r="J153" s="412"/>
      <c r="K153" s="412"/>
      <c r="L153" s="412"/>
      <c r="M153" s="412"/>
      <c r="N153" s="412"/>
      <c r="O153" s="412"/>
      <c r="P153" s="413"/>
      <c r="Q153" s="414"/>
      <c r="R153" s="415"/>
      <c r="S153" s="415"/>
      <c r="T153" s="415"/>
      <c r="U153" s="415"/>
      <c r="V153" s="415"/>
      <c r="W153" s="415"/>
      <c r="X153" s="416"/>
      <c r="Y153" s="417"/>
      <c r="Z153" s="418"/>
      <c r="AA153" s="414"/>
      <c r="AB153" s="415"/>
      <c r="AC153" s="415"/>
      <c r="AD153" s="416"/>
      <c r="AE153" s="419"/>
      <c r="AF153" s="420"/>
      <c r="AG153" s="421"/>
      <c r="AH153" s="419"/>
      <c r="AI153" s="420"/>
      <c r="AJ153" s="421"/>
      <c r="AK153" s="411"/>
      <c r="AL153" s="412"/>
      <c r="AM153" s="412"/>
      <c r="AN153" s="413"/>
      <c r="AO153" s="400"/>
      <c r="AP153" s="401"/>
      <c r="AQ153" s="401"/>
      <c r="AR153" s="401"/>
      <c r="AS153" s="401"/>
      <c r="AT153" s="401"/>
      <c r="AU153" s="401"/>
      <c r="AV153" s="402"/>
      <c r="AW153" s="403"/>
      <c r="AX153" s="404"/>
      <c r="AY153" s="405"/>
      <c r="AZ153" s="406"/>
      <c r="BA153" s="407"/>
      <c r="BB153" s="407"/>
      <c r="BC153" s="407"/>
      <c r="BD153" s="407"/>
      <c r="BE153" s="407"/>
      <c r="BF153" s="407"/>
      <c r="BG153" s="407"/>
      <c r="BH153" s="407"/>
      <c r="BI153" s="407"/>
      <c r="BJ153" s="407"/>
      <c r="BK153" s="407"/>
      <c r="BL153" s="407"/>
      <c r="BM153" s="407"/>
      <c r="BN153" s="407"/>
      <c r="BO153" s="408"/>
    </row>
    <row r="154" spans="1:67" ht="35.1" customHeight="1" x14ac:dyDescent="0.25">
      <c r="A154" s="25">
        <f t="shared" si="5"/>
        <v>143</v>
      </c>
      <c r="B154" s="409"/>
      <c r="C154" s="409"/>
      <c r="D154" s="410"/>
      <c r="E154" s="410"/>
      <c r="F154" s="410"/>
      <c r="G154" s="410"/>
      <c r="H154" s="410"/>
      <c r="I154" s="411"/>
      <c r="J154" s="412"/>
      <c r="K154" s="412"/>
      <c r="L154" s="412"/>
      <c r="M154" s="412"/>
      <c r="N154" s="412"/>
      <c r="O154" s="412"/>
      <c r="P154" s="413"/>
      <c r="Q154" s="414"/>
      <c r="R154" s="415"/>
      <c r="S154" s="415"/>
      <c r="T154" s="415"/>
      <c r="U154" s="415"/>
      <c r="V154" s="415"/>
      <c r="W154" s="415"/>
      <c r="X154" s="416"/>
      <c r="Y154" s="417"/>
      <c r="Z154" s="418"/>
      <c r="AA154" s="414"/>
      <c r="AB154" s="415"/>
      <c r="AC154" s="415"/>
      <c r="AD154" s="416"/>
      <c r="AE154" s="419"/>
      <c r="AF154" s="420"/>
      <c r="AG154" s="421"/>
      <c r="AH154" s="419"/>
      <c r="AI154" s="420"/>
      <c r="AJ154" s="421"/>
      <c r="AK154" s="411"/>
      <c r="AL154" s="412"/>
      <c r="AM154" s="412"/>
      <c r="AN154" s="413"/>
      <c r="AO154" s="400"/>
      <c r="AP154" s="401"/>
      <c r="AQ154" s="401"/>
      <c r="AR154" s="401"/>
      <c r="AS154" s="401"/>
      <c r="AT154" s="401"/>
      <c r="AU154" s="401"/>
      <c r="AV154" s="402"/>
      <c r="AW154" s="403"/>
      <c r="AX154" s="404"/>
      <c r="AY154" s="405"/>
      <c r="AZ154" s="406"/>
      <c r="BA154" s="407"/>
      <c r="BB154" s="407"/>
      <c r="BC154" s="407"/>
      <c r="BD154" s="407"/>
      <c r="BE154" s="407"/>
      <c r="BF154" s="407"/>
      <c r="BG154" s="407"/>
      <c r="BH154" s="407"/>
      <c r="BI154" s="407"/>
      <c r="BJ154" s="407"/>
      <c r="BK154" s="407"/>
      <c r="BL154" s="407"/>
      <c r="BM154" s="407"/>
      <c r="BN154" s="407"/>
      <c r="BO154" s="408"/>
    </row>
    <row r="155" spans="1:67" ht="35.1" customHeight="1" x14ac:dyDescent="0.25">
      <c r="A155" s="25">
        <f t="shared" si="5"/>
        <v>144</v>
      </c>
      <c r="B155" s="409"/>
      <c r="C155" s="409"/>
      <c r="D155" s="410"/>
      <c r="E155" s="410"/>
      <c r="F155" s="410"/>
      <c r="G155" s="410"/>
      <c r="H155" s="410"/>
      <c r="I155" s="411"/>
      <c r="J155" s="412"/>
      <c r="K155" s="412"/>
      <c r="L155" s="412"/>
      <c r="M155" s="412"/>
      <c r="N155" s="412"/>
      <c r="O155" s="412"/>
      <c r="P155" s="413"/>
      <c r="Q155" s="414"/>
      <c r="R155" s="415"/>
      <c r="S155" s="415"/>
      <c r="T155" s="415"/>
      <c r="U155" s="415"/>
      <c r="V155" s="415"/>
      <c r="W155" s="415"/>
      <c r="X155" s="416"/>
      <c r="Y155" s="417"/>
      <c r="Z155" s="418"/>
      <c r="AA155" s="414"/>
      <c r="AB155" s="415"/>
      <c r="AC155" s="415"/>
      <c r="AD155" s="416"/>
      <c r="AE155" s="419"/>
      <c r="AF155" s="420"/>
      <c r="AG155" s="421"/>
      <c r="AH155" s="419"/>
      <c r="AI155" s="420"/>
      <c r="AJ155" s="421"/>
      <c r="AK155" s="411"/>
      <c r="AL155" s="412"/>
      <c r="AM155" s="412"/>
      <c r="AN155" s="413"/>
      <c r="AO155" s="400"/>
      <c r="AP155" s="401"/>
      <c r="AQ155" s="401"/>
      <c r="AR155" s="401"/>
      <c r="AS155" s="401"/>
      <c r="AT155" s="401"/>
      <c r="AU155" s="401"/>
      <c r="AV155" s="402"/>
      <c r="AW155" s="403"/>
      <c r="AX155" s="404"/>
      <c r="AY155" s="405"/>
      <c r="AZ155" s="406"/>
      <c r="BA155" s="407"/>
      <c r="BB155" s="407"/>
      <c r="BC155" s="407"/>
      <c r="BD155" s="407"/>
      <c r="BE155" s="407"/>
      <c r="BF155" s="407"/>
      <c r="BG155" s="407"/>
      <c r="BH155" s="407"/>
      <c r="BI155" s="407"/>
      <c r="BJ155" s="407"/>
      <c r="BK155" s="407"/>
      <c r="BL155" s="407"/>
      <c r="BM155" s="407"/>
      <c r="BN155" s="407"/>
      <c r="BO155" s="408"/>
    </row>
    <row r="156" spans="1:67" ht="35.1" customHeight="1" x14ac:dyDescent="0.25">
      <c r="A156" s="25">
        <f t="shared" si="5"/>
        <v>145</v>
      </c>
      <c r="B156" s="409"/>
      <c r="C156" s="409"/>
      <c r="D156" s="410"/>
      <c r="E156" s="410"/>
      <c r="F156" s="410"/>
      <c r="G156" s="410"/>
      <c r="H156" s="410"/>
      <c r="I156" s="411"/>
      <c r="J156" s="412"/>
      <c r="K156" s="412"/>
      <c r="L156" s="412"/>
      <c r="M156" s="412"/>
      <c r="N156" s="412"/>
      <c r="O156" s="412"/>
      <c r="P156" s="413"/>
      <c r="Q156" s="414"/>
      <c r="R156" s="415"/>
      <c r="S156" s="415"/>
      <c r="T156" s="415"/>
      <c r="U156" s="415"/>
      <c r="V156" s="415"/>
      <c r="W156" s="415"/>
      <c r="X156" s="416"/>
      <c r="Y156" s="417"/>
      <c r="Z156" s="418"/>
      <c r="AA156" s="414"/>
      <c r="AB156" s="415"/>
      <c r="AC156" s="415"/>
      <c r="AD156" s="416"/>
      <c r="AE156" s="419"/>
      <c r="AF156" s="420"/>
      <c r="AG156" s="421"/>
      <c r="AH156" s="419"/>
      <c r="AI156" s="420"/>
      <c r="AJ156" s="421"/>
      <c r="AK156" s="411"/>
      <c r="AL156" s="412"/>
      <c r="AM156" s="412"/>
      <c r="AN156" s="413"/>
      <c r="AO156" s="400"/>
      <c r="AP156" s="401"/>
      <c r="AQ156" s="401"/>
      <c r="AR156" s="401"/>
      <c r="AS156" s="401"/>
      <c r="AT156" s="401"/>
      <c r="AU156" s="401"/>
      <c r="AV156" s="402"/>
      <c r="AW156" s="403"/>
      <c r="AX156" s="404"/>
      <c r="AY156" s="405"/>
      <c r="AZ156" s="406"/>
      <c r="BA156" s="407"/>
      <c r="BB156" s="407"/>
      <c r="BC156" s="407"/>
      <c r="BD156" s="407"/>
      <c r="BE156" s="407"/>
      <c r="BF156" s="407"/>
      <c r="BG156" s="407"/>
      <c r="BH156" s="407"/>
      <c r="BI156" s="407"/>
      <c r="BJ156" s="407"/>
      <c r="BK156" s="407"/>
      <c r="BL156" s="407"/>
      <c r="BM156" s="407"/>
      <c r="BN156" s="407"/>
      <c r="BO156" s="408"/>
    </row>
    <row r="157" spans="1:67" ht="35.1" customHeight="1" x14ac:dyDescent="0.25">
      <c r="A157" s="25">
        <f t="shared" si="5"/>
        <v>146</v>
      </c>
      <c r="B157" s="409"/>
      <c r="C157" s="409"/>
      <c r="D157" s="410"/>
      <c r="E157" s="410"/>
      <c r="F157" s="410"/>
      <c r="G157" s="410"/>
      <c r="H157" s="410"/>
      <c r="I157" s="411"/>
      <c r="J157" s="412"/>
      <c r="K157" s="412"/>
      <c r="L157" s="412"/>
      <c r="M157" s="412"/>
      <c r="N157" s="412"/>
      <c r="O157" s="412"/>
      <c r="P157" s="413"/>
      <c r="Q157" s="414"/>
      <c r="R157" s="415"/>
      <c r="S157" s="415"/>
      <c r="T157" s="415"/>
      <c r="U157" s="415"/>
      <c r="V157" s="415"/>
      <c r="W157" s="415"/>
      <c r="X157" s="416"/>
      <c r="Y157" s="417"/>
      <c r="Z157" s="418"/>
      <c r="AA157" s="414"/>
      <c r="AB157" s="415"/>
      <c r="AC157" s="415"/>
      <c r="AD157" s="416"/>
      <c r="AE157" s="419"/>
      <c r="AF157" s="420"/>
      <c r="AG157" s="421"/>
      <c r="AH157" s="419"/>
      <c r="AI157" s="420"/>
      <c r="AJ157" s="421"/>
      <c r="AK157" s="411"/>
      <c r="AL157" s="412"/>
      <c r="AM157" s="412"/>
      <c r="AN157" s="413"/>
      <c r="AO157" s="400"/>
      <c r="AP157" s="401"/>
      <c r="AQ157" s="401"/>
      <c r="AR157" s="401"/>
      <c r="AS157" s="401"/>
      <c r="AT157" s="401"/>
      <c r="AU157" s="401"/>
      <c r="AV157" s="402"/>
      <c r="AW157" s="403"/>
      <c r="AX157" s="404"/>
      <c r="AY157" s="405"/>
      <c r="AZ157" s="406"/>
      <c r="BA157" s="407"/>
      <c r="BB157" s="407"/>
      <c r="BC157" s="407"/>
      <c r="BD157" s="407"/>
      <c r="BE157" s="407"/>
      <c r="BF157" s="407"/>
      <c r="BG157" s="407"/>
      <c r="BH157" s="407"/>
      <c r="BI157" s="407"/>
      <c r="BJ157" s="407"/>
      <c r="BK157" s="407"/>
      <c r="BL157" s="407"/>
      <c r="BM157" s="407"/>
      <c r="BN157" s="407"/>
      <c r="BO157" s="408"/>
    </row>
    <row r="158" spans="1:67" ht="35.1" customHeight="1" x14ac:dyDescent="0.25">
      <c r="A158" s="25">
        <f t="shared" si="5"/>
        <v>147</v>
      </c>
      <c r="B158" s="409"/>
      <c r="C158" s="409"/>
      <c r="D158" s="410"/>
      <c r="E158" s="410"/>
      <c r="F158" s="410"/>
      <c r="G158" s="410"/>
      <c r="H158" s="410"/>
      <c r="I158" s="411"/>
      <c r="J158" s="412"/>
      <c r="K158" s="412"/>
      <c r="L158" s="412"/>
      <c r="M158" s="412"/>
      <c r="N158" s="412"/>
      <c r="O158" s="412"/>
      <c r="P158" s="413"/>
      <c r="Q158" s="414"/>
      <c r="R158" s="415"/>
      <c r="S158" s="415"/>
      <c r="T158" s="415"/>
      <c r="U158" s="415"/>
      <c r="V158" s="415"/>
      <c r="W158" s="415"/>
      <c r="X158" s="416"/>
      <c r="Y158" s="417"/>
      <c r="Z158" s="418"/>
      <c r="AA158" s="414"/>
      <c r="AB158" s="415"/>
      <c r="AC158" s="415"/>
      <c r="AD158" s="416"/>
      <c r="AE158" s="419"/>
      <c r="AF158" s="420"/>
      <c r="AG158" s="421"/>
      <c r="AH158" s="419"/>
      <c r="AI158" s="420"/>
      <c r="AJ158" s="421"/>
      <c r="AK158" s="411"/>
      <c r="AL158" s="412"/>
      <c r="AM158" s="412"/>
      <c r="AN158" s="413"/>
      <c r="AO158" s="400"/>
      <c r="AP158" s="401"/>
      <c r="AQ158" s="401"/>
      <c r="AR158" s="401"/>
      <c r="AS158" s="401"/>
      <c r="AT158" s="401"/>
      <c r="AU158" s="401"/>
      <c r="AV158" s="402"/>
      <c r="AW158" s="403"/>
      <c r="AX158" s="404"/>
      <c r="AY158" s="405"/>
      <c r="AZ158" s="406"/>
      <c r="BA158" s="407"/>
      <c r="BB158" s="407"/>
      <c r="BC158" s="407"/>
      <c r="BD158" s="407"/>
      <c r="BE158" s="407"/>
      <c r="BF158" s="407"/>
      <c r="BG158" s="407"/>
      <c r="BH158" s="407"/>
      <c r="BI158" s="407"/>
      <c r="BJ158" s="407"/>
      <c r="BK158" s="407"/>
      <c r="BL158" s="407"/>
      <c r="BM158" s="407"/>
      <c r="BN158" s="407"/>
      <c r="BO158" s="408"/>
    </row>
    <row r="159" spans="1:67" ht="35.1" customHeight="1" x14ac:dyDescent="0.25">
      <c r="A159" s="25">
        <f t="shared" si="5"/>
        <v>148</v>
      </c>
      <c r="B159" s="409"/>
      <c r="C159" s="409"/>
      <c r="D159" s="410"/>
      <c r="E159" s="410"/>
      <c r="F159" s="410"/>
      <c r="G159" s="410"/>
      <c r="H159" s="410"/>
      <c r="I159" s="411"/>
      <c r="J159" s="412"/>
      <c r="K159" s="412"/>
      <c r="L159" s="412"/>
      <c r="M159" s="412"/>
      <c r="N159" s="412"/>
      <c r="O159" s="412"/>
      <c r="P159" s="413"/>
      <c r="Q159" s="414"/>
      <c r="R159" s="415"/>
      <c r="S159" s="415"/>
      <c r="T159" s="415"/>
      <c r="U159" s="415"/>
      <c r="V159" s="415"/>
      <c r="W159" s="415"/>
      <c r="X159" s="416"/>
      <c r="Y159" s="417"/>
      <c r="Z159" s="418"/>
      <c r="AA159" s="414"/>
      <c r="AB159" s="415"/>
      <c r="AC159" s="415"/>
      <c r="AD159" s="416"/>
      <c r="AE159" s="419"/>
      <c r="AF159" s="420"/>
      <c r="AG159" s="421"/>
      <c r="AH159" s="419"/>
      <c r="AI159" s="420"/>
      <c r="AJ159" s="421"/>
      <c r="AK159" s="411"/>
      <c r="AL159" s="412"/>
      <c r="AM159" s="412"/>
      <c r="AN159" s="413"/>
      <c r="AO159" s="400"/>
      <c r="AP159" s="401"/>
      <c r="AQ159" s="401"/>
      <c r="AR159" s="401"/>
      <c r="AS159" s="401"/>
      <c r="AT159" s="401"/>
      <c r="AU159" s="401"/>
      <c r="AV159" s="402"/>
      <c r="AW159" s="403"/>
      <c r="AX159" s="404"/>
      <c r="AY159" s="405"/>
      <c r="AZ159" s="406"/>
      <c r="BA159" s="407"/>
      <c r="BB159" s="407"/>
      <c r="BC159" s="407"/>
      <c r="BD159" s="407"/>
      <c r="BE159" s="407"/>
      <c r="BF159" s="407"/>
      <c r="BG159" s="407"/>
      <c r="BH159" s="407"/>
      <c r="BI159" s="407"/>
      <c r="BJ159" s="407"/>
      <c r="BK159" s="407"/>
      <c r="BL159" s="407"/>
      <c r="BM159" s="407"/>
      <c r="BN159" s="407"/>
      <c r="BO159" s="408"/>
    </row>
    <row r="160" spans="1:67" ht="35.1" customHeight="1" x14ac:dyDescent="0.25">
      <c r="A160" s="25">
        <f t="shared" si="5"/>
        <v>149</v>
      </c>
      <c r="B160" s="409"/>
      <c r="C160" s="409"/>
      <c r="D160" s="410"/>
      <c r="E160" s="410"/>
      <c r="F160" s="410"/>
      <c r="G160" s="410"/>
      <c r="H160" s="410"/>
      <c r="I160" s="411"/>
      <c r="J160" s="412"/>
      <c r="K160" s="412"/>
      <c r="L160" s="412"/>
      <c r="M160" s="412"/>
      <c r="N160" s="412"/>
      <c r="O160" s="412"/>
      <c r="P160" s="413"/>
      <c r="Q160" s="414"/>
      <c r="R160" s="415"/>
      <c r="S160" s="415"/>
      <c r="T160" s="415"/>
      <c r="U160" s="415"/>
      <c r="V160" s="415"/>
      <c r="W160" s="415"/>
      <c r="X160" s="416"/>
      <c r="Y160" s="417"/>
      <c r="Z160" s="418"/>
      <c r="AA160" s="414"/>
      <c r="AB160" s="415"/>
      <c r="AC160" s="415"/>
      <c r="AD160" s="416"/>
      <c r="AE160" s="419"/>
      <c r="AF160" s="420"/>
      <c r="AG160" s="421"/>
      <c r="AH160" s="419"/>
      <c r="AI160" s="420"/>
      <c r="AJ160" s="421"/>
      <c r="AK160" s="411"/>
      <c r="AL160" s="412"/>
      <c r="AM160" s="412"/>
      <c r="AN160" s="413"/>
      <c r="AO160" s="400"/>
      <c r="AP160" s="401"/>
      <c r="AQ160" s="401"/>
      <c r="AR160" s="401"/>
      <c r="AS160" s="401"/>
      <c r="AT160" s="401"/>
      <c r="AU160" s="401"/>
      <c r="AV160" s="402"/>
      <c r="AW160" s="403"/>
      <c r="AX160" s="404"/>
      <c r="AY160" s="405"/>
      <c r="AZ160" s="406"/>
      <c r="BA160" s="407"/>
      <c r="BB160" s="407"/>
      <c r="BC160" s="407"/>
      <c r="BD160" s="407"/>
      <c r="BE160" s="407"/>
      <c r="BF160" s="407"/>
      <c r="BG160" s="407"/>
      <c r="BH160" s="407"/>
      <c r="BI160" s="407"/>
      <c r="BJ160" s="407"/>
      <c r="BK160" s="407"/>
      <c r="BL160" s="407"/>
      <c r="BM160" s="407"/>
      <c r="BN160" s="407"/>
      <c r="BO160" s="408"/>
    </row>
    <row r="161" spans="1:67" ht="35.1" customHeight="1" x14ac:dyDescent="0.25">
      <c r="A161" s="25">
        <f t="shared" si="5"/>
        <v>150</v>
      </c>
      <c r="B161" s="409"/>
      <c r="C161" s="409"/>
      <c r="D161" s="410"/>
      <c r="E161" s="410"/>
      <c r="F161" s="410"/>
      <c r="G161" s="410"/>
      <c r="H161" s="410"/>
      <c r="I161" s="411"/>
      <c r="J161" s="412"/>
      <c r="K161" s="412"/>
      <c r="L161" s="412"/>
      <c r="M161" s="412"/>
      <c r="N161" s="412"/>
      <c r="O161" s="412"/>
      <c r="P161" s="413"/>
      <c r="Q161" s="414"/>
      <c r="R161" s="415"/>
      <c r="S161" s="415"/>
      <c r="T161" s="415"/>
      <c r="U161" s="415"/>
      <c r="V161" s="415"/>
      <c r="W161" s="415"/>
      <c r="X161" s="416"/>
      <c r="Y161" s="417"/>
      <c r="Z161" s="418"/>
      <c r="AA161" s="414"/>
      <c r="AB161" s="415"/>
      <c r="AC161" s="415"/>
      <c r="AD161" s="416"/>
      <c r="AE161" s="419"/>
      <c r="AF161" s="420"/>
      <c r="AG161" s="421"/>
      <c r="AH161" s="419"/>
      <c r="AI161" s="420"/>
      <c r="AJ161" s="421"/>
      <c r="AK161" s="411"/>
      <c r="AL161" s="412"/>
      <c r="AM161" s="412"/>
      <c r="AN161" s="413"/>
      <c r="AO161" s="400"/>
      <c r="AP161" s="401"/>
      <c r="AQ161" s="401"/>
      <c r="AR161" s="401"/>
      <c r="AS161" s="401"/>
      <c r="AT161" s="401"/>
      <c r="AU161" s="401"/>
      <c r="AV161" s="402"/>
      <c r="AW161" s="403"/>
      <c r="AX161" s="404"/>
      <c r="AY161" s="405"/>
      <c r="AZ161" s="406"/>
      <c r="BA161" s="407"/>
      <c r="BB161" s="407"/>
      <c r="BC161" s="407"/>
      <c r="BD161" s="407"/>
      <c r="BE161" s="407"/>
      <c r="BF161" s="407"/>
      <c r="BG161" s="407"/>
      <c r="BH161" s="407"/>
      <c r="BI161" s="407"/>
      <c r="BJ161" s="407"/>
      <c r="BK161" s="407"/>
      <c r="BL161" s="407"/>
      <c r="BM161" s="407"/>
      <c r="BN161" s="407"/>
      <c r="BO161" s="408"/>
    </row>
    <row r="162" spans="1:67" ht="35.1" customHeight="1" x14ac:dyDescent="0.25">
      <c r="A162" s="24">
        <f>ROW(A151)</f>
        <v>151</v>
      </c>
      <c r="B162" s="409"/>
      <c r="C162" s="409"/>
      <c r="D162" s="410"/>
      <c r="E162" s="410"/>
      <c r="F162" s="410"/>
      <c r="G162" s="410"/>
      <c r="H162" s="410"/>
      <c r="I162" s="411"/>
      <c r="J162" s="412"/>
      <c r="K162" s="412"/>
      <c r="L162" s="412"/>
      <c r="M162" s="412"/>
      <c r="N162" s="412"/>
      <c r="O162" s="412"/>
      <c r="P162" s="413"/>
      <c r="Q162" s="414"/>
      <c r="R162" s="415"/>
      <c r="S162" s="415"/>
      <c r="T162" s="415"/>
      <c r="U162" s="415"/>
      <c r="V162" s="415"/>
      <c r="W162" s="415"/>
      <c r="X162" s="416"/>
      <c r="Y162" s="417"/>
      <c r="Z162" s="418"/>
      <c r="AA162" s="414"/>
      <c r="AB162" s="415"/>
      <c r="AC162" s="415"/>
      <c r="AD162" s="416"/>
      <c r="AE162" s="419"/>
      <c r="AF162" s="420"/>
      <c r="AG162" s="421"/>
      <c r="AH162" s="419"/>
      <c r="AI162" s="420"/>
      <c r="AJ162" s="421"/>
      <c r="AK162" s="411"/>
      <c r="AL162" s="412"/>
      <c r="AM162" s="412"/>
      <c r="AN162" s="413"/>
      <c r="AO162" s="400"/>
      <c r="AP162" s="401"/>
      <c r="AQ162" s="401"/>
      <c r="AR162" s="401"/>
      <c r="AS162" s="401"/>
      <c r="AT162" s="401"/>
      <c r="AU162" s="401"/>
      <c r="AV162" s="402"/>
      <c r="AW162" s="403"/>
      <c r="AX162" s="404"/>
      <c r="AY162" s="405"/>
      <c r="AZ162" s="406"/>
      <c r="BA162" s="407"/>
      <c r="BB162" s="407"/>
      <c r="BC162" s="407"/>
      <c r="BD162" s="407"/>
      <c r="BE162" s="407"/>
      <c r="BF162" s="407"/>
      <c r="BG162" s="407"/>
      <c r="BH162" s="407"/>
      <c r="BI162" s="407"/>
      <c r="BJ162" s="407"/>
      <c r="BK162" s="407"/>
      <c r="BL162" s="407"/>
      <c r="BM162" s="407"/>
      <c r="BN162" s="407"/>
      <c r="BO162" s="408"/>
    </row>
    <row r="163" spans="1:67" ht="35.1" customHeight="1" x14ac:dyDescent="0.25">
      <c r="A163" s="25">
        <f t="shared" si="5"/>
        <v>152</v>
      </c>
      <c r="B163" s="409"/>
      <c r="C163" s="409"/>
      <c r="D163" s="410"/>
      <c r="E163" s="410"/>
      <c r="F163" s="410"/>
      <c r="G163" s="410"/>
      <c r="H163" s="410"/>
      <c r="I163" s="411"/>
      <c r="J163" s="412"/>
      <c r="K163" s="412"/>
      <c r="L163" s="412"/>
      <c r="M163" s="412"/>
      <c r="N163" s="412"/>
      <c r="O163" s="412"/>
      <c r="P163" s="413"/>
      <c r="Q163" s="414"/>
      <c r="R163" s="415"/>
      <c r="S163" s="415"/>
      <c r="T163" s="415"/>
      <c r="U163" s="415"/>
      <c r="V163" s="415"/>
      <c r="W163" s="415"/>
      <c r="X163" s="416"/>
      <c r="Y163" s="417"/>
      <c r="Z163" s="418"/>
      <c r="AA163" s="414"/>
      <c r="AB163" s="415"/>
      <c r="AC163" s="415"/>
      <c r="AD163" s="416"/>
      <c r="AE163" s="419"/>
      <c r="AF163" s="420"/>
      <c r="AG163" s="421"/>
      <c r="AH163" s="419"/>
      <c r="AI163" s="420"/>
      <c r="AJ163" s="421"/>
      <c r="AK163" s="411"/>
      <c r="AL163" s="412"/>
      <c r="AM163" s="412"/>
      <c r="AN163" s="413"/>
      <c r="AO163" s="400"/>
      <c r="AP163" s="401"/>
      <c r="AQ163" s="401"/>
      <c r="AR163" s="401"/>
      <c r="AS163" s="401"/>
      <c r="AT163" s="401"/>
      <c r="AU163" s="401"/>
      <c r="AV163" s="402"/>
      <c r="AW163" s="403"/>
      <c r="AX163" s="404"/>
      <c r="AY163" s="405"/>
      <c r="AZ163" s="406"/>
      <c r="BA163" s="407"/>
      <c r="BB163" s="407"/>
      <c r="BC163" s="407"/>
      <c r="BD163" s="407"/>
      <c r="BE163" s="407"/>
      <c r="BF163" s="407"/>
      <c r="BG163" s="407"/>
      <c r="BH163" s="407"/>
      <c r="BI163" s="407"/>
      <c r="BJ163" s="407"/>
      <c r="BK163" s="407"/>
      <c r="BL163" s="407"/>
      <c r="BM163" s="407"/>
      <c r="BN163" s="407"/>
      <c r="BO163" s="408"/>
    </row>
    <row r="164" spans="1:67" ht="35.1" customHeight="1" x14ac:dyDescent="0.25">
      <c r="A164" s="25">
        <f t="shared" si="5"/>
        <v>153</v>
      </c>
      <c r="B164" s="409"/>
      <c r="C164" s="409"/>
      <c r="D164" s="410"/>
      <c r="E164" s="410"/>
      <c r="F164" s="410"/>
      <c r="G164" s="410"/>
      <c r="H164" s="410"/>
      <c r="I164" s="411"/>
      <c r="J164" s="412"/>
      <c r="K164" s="412"/>
      <c r="L164" s="412"/>
      <c r="M164" s="412"/>
      <c r="N164" s="412"/>
      <c r="O164" s="412"/>
      <c r="P164" s="413"/>
      <c r="Q164" s="414"/>
      <c r="R164" s="415"/>
      <c r="S164" s="415"/>
      <c r="T164" s="415"/>
      <c r="U164" s="415"/>
      <c r="V164" s="415"/>
      <c r="W164" s="415"/>
      <c r="X164" s="416"/>
      <c r="Y164" s="417"/>
      <c r="Z164" s="418"/>
      <c r="AA164" s="414"/>
      <c r="AB164" s="415"/>
      <c r="AC164" s="415"/>
      <c r="AD164" s="416"/>
      <c r="AE164" s="419"/>
      <c r="AF164" s="420"/>
      <c r="AG164" s="421"/>
      <c r="AH164" s="419"/>
      <c r="AI164" s="420"/>
      <c r="AJ164" s="421"/>
      <c r="AK164" s="411"/>
      <c r="AL164" s="412"/>
      <c r="AM164" s="412"/>
      <c r="AN164" s="413"/>
      <c r="AO164" s="400"/>
      <c r="AP164" s="401"/>
      <c r="AQ164" s="401"/>
      <c r="AR164" s="401"/>
      <c r="AS164" s="401"/>
      <c r="AT164" s="401"/>
      <c r="AU164" s="401"/>
      <c r="AV164" s="402"/>
      <c r="AW164" s="403"/>
      <c r="AX164" s="404"/>
      <c r="AY164" s="405"/>
      <c r="AZ164" s="406"/>
      <c r="BA164" s="407"/>
      <c r="BB164" s="407"/>
      <c r="BC164" s="407"/>
      <c r="BD164" s="407"/>
      <c r="BE164" s="407"/>
      <c r="BF164" s="407"/>
      <c r="BG164" s="407"/>
      <c r="BH164" s="407"/>
      <c r="BI164" s="407"/>
      <c r="BJ164" s="407"/>
      <c r="BK164" s="407"/>
      <c r="BL164" s="407"/>
      <c r="BM164" s="407"/>
      <c r="BN164" s="407"/>
      <c r="BO164" s="408"/>
    </row>
    <row r="165" spans="1:67" ht="35.1" customHeight="1" x14ac:dyDescent="0.25">
      <c r="A165" s="25">
        <f t="shared" si="5"/>
        <v>154</v>
      </c>
      <c r="B165" s="409"/>
      <c r="C165" s="409"/>
      <c r="D165" s="410"/>
      <c r="E165" s="410"/>
      <c r="F165" s="410"/>
      <c r="G165" s="410"/>
      <c r="H165" s="410"/>
      <c r="I165" s="411"/>
      <c r="J165" s="412"/>
      <c r="K165" s="412"/>
      <c r="L165" s="412"/>
      <c r="M165" s="412"/>
      <c r="N165" s="412"/>
      <c r="O165" s="412"/>
      <c r="P165" s="413"/>
      <c r="Q165" s="414"/>
      <c r="R165" s="415"/>
      <c r="S165" s="415"/>
      <c r="T165" s="415"/>
      <c r="U165" s="415"/>
      <c r="V165" s="415"/>
      <c r="W165" s="415"/>
      <c r="X165" s="416"/>
      <c r="Y165" s="417"/>
      <c r="Z165" s="418"/>
      <c r="AA165" s="414"/>
      <c r="AB165" s="415"/>
      <c r="AC165" s="415"/>
      <c r="AD165" s="416"/>
      <c r="AE165" s="419"/>
      <c r="AF165" s="420"/>
      <c r="AG165" s="421"/>
      <c r="AH165" s="419"/>
      <c r="AI165" s="420"/>
      <c r="AJ165" s="421"/>
      <c r="AK165" s="411"/>
      <c r="AL165" s="412"/>
      <c r="AM165" s="412"/>
      <c r="AN165" s="413"/>
      <c r="AO165" s="400"/>
      <c r="AP165" s="401"/>
      <c r="AQ165" s="401"/>
      <c r="AR165" s="401"/>
      <c r="AS165" s="401"/>
      <c r="AT165" s="401"/>
      <c r="AU165" s="401"/>
      <c r="AV165" s="402"/>
      <c r="AW165" s="403"/>
      <c r="AX165" s="404"/>
      <c r="AY165" s="405"/>
      <c r="AZ165" s="406"/>
      <c r="BA165" s="407"/>
      <c r="BB165" s="407"/>
      <c r="BC165" s="407"/>
      <c r="BD165" s="407"/>
      <c r="BE165" s="407"/>
      <c r="BF165" s="407"/>
      <c r="BG165" s="407"/>
      <c r="BH165" s="407"/>
      <c r="BI165" s="407"/>
      <c r="BJ165" s="407"/>
      <c r="BK165" s="407"/>
      <c r="BL165" s="407"/>
      <c r="BM165" s="407"/>
      <c r="BN165" s="407"/>
      <c r="BO165" s="408"/>
    </row>
    <row r="166" spans="1:67" ht="35.1" customHeight="1" x14ac:dyDescent="0.25">
      <c r="A166" s="25">
        <f t="shared" si="5"/>
        <v>155</v>
      </c>
      <c r="B166" s="409"/>
      <c r="C166" s="409"/>
      <c r="D166" s="410"/>
      <c r="E166" s="410"/>
      <c r="F166" s="410"/>
      <c r="G166" s="410"/>
      <c r="H166" s="410"/>
      <c r="I166" s="411"/>
      <c r="J166" s="412"/>
      <c r="K166" s="412"/>
      <c r="L166" s="412"/>
      <c r="M166" s="412"/>
      <c r="N166" s="412"/>
      <c r="O166" s="412"/>
      <c r="P166" s="413"/>
      <c r="Q166" s="414"/>
      <c r="R166" s="415"/>
      <c r="S166" s="415"/>
      <c r="T166" s="415"/>
      <c r="U166" s="415"/>
      <c r="V166" s="415"/>
      <c r="W166" s="415"/>
      <c r="X166" s="416"/>
      <c r="Y166" s="417"/>
      <c r="Z166" s="418"/>
      <c r="AA166" s="414"/>
      <c r="AB166" s="415"/>
      <c r="AC166" s="415"/>
      <c r="AD166" s="416"/>
      <c r="AE166" s="419"/>
      <c r="AF166" s="420"/>
      <c r="AG166" s="421"/>
      <c r="AH166" s="419"/>
      <c r="AI166" s="420"/>
      <c r="AJ166" s="421"/>
      <c r="AK166" s="411"/>
      <c r="AL166" s="412"/>
      <c r="AM166" s="412"/>
      <c r="AN166" s="413"/>
      <c r="AO166" s="400"/>
      <c r="AP166" s="401"/>
      <c r="AQ166" s="401"/>
      <c r="AR166" s="401"/>
      <c r="AS166" s="401"/>
      <c r="AT166" s="401"/>
      <c r="AU166" s="401"/>
      <c r="AV166" s="402"/>
      <c r="AW166" s="403"/>
      <c r="AX166" s="404"/>
      <c r="AY166" s="405"/>
      <c r="AZ166" s="406"/>
      <c r="BA166" s="407"/>
      <c r="BB166" s="407"/>
      <c r="BC166" s="407"/>
      <c r="BD166" s="407"/>
      <c r="BE166" s="407"/>
      <c r="BF166" s="407"/>
      <c r="BG166" s="407"/>
      <c r="BH166" s="407"/>
      <c r="BI166" s="407"/>
      <c r="BJ166" s="407"/>
      <c r="BK166" s="407"/>
      <c r="BL166" s="407"/>
      <c r="BM166" s="407"/>
      <c r="BN166" s="407"/>
      <c r="BO166" s="408"/>
    </row>
    <row r="167" spans="1:67" ht="35.1" customHeight="1" x14ac:dyDescent="0.25">
      <c r="A167" s="25">
        <f t="shared" si="5"/>
        <v>156</v>
      </c>
      <c r="B167" s="409"/>
      <c r="C167" s="409"/>
      <c r="D167" s="410"/>
      <c r="E167" s="410"/>
      <c r="F167" s="410"/>
      <c r="G167" s="410"/>
      <c r="H167" s="410"/>
      <c r="I167" s="411"/>
      <c r="J167" s="412"/>
      <c r="K167" s="412"/>
      <c r="L167" s="412"/>
      <c r="M167" s="412"/>
      <c r="N167" s="412"/>
      <c r="O167" s="412"/>
      <c r="P167" s="413"/>
      <c r="Q167" s="414"/>
      <c r="R167" s="415"/>
      <c r="S167" s="415"/>
      <c r="T167" s="415"/>
      <c r="U167" s="415"/>
      <c r="V167" s="415"/>
      <c r="W167" s="415"/>
      <c r="X167" s="416"/>
      <c r="Y167" s="417"/>
      <c r="Z167" s="418"/>
      <c r="AA167" s="414"/>
      <c r="AB167" s="415"/>
      <c r="AC167" s="415"/>
      <c r="AD167" s="416"/>
      <c r="AE167" s="419"/>
      <c r="AF167" s="420"/>
      <c r="AG167" s="421"/>
      <c r="AH167" s="419"/>
      <c r="AI167" s="420"/>
      <c r="AJ167" s="421"/>
      <c r="AK167" s="411"/>
      <c r="AL167" s="412"/>
      <c r="AM167" s="412"/>
      <c r="AN167" s="413"/>
      <c r="AO167" s="400"/>
      <c r="AP167" s="401"/>
      <c r="AQ167" s="401"/>
      <c r="AR167" s="401"/>
      <c r="AS167" s="401"/>
      <c r="AT167" s="401"/>
      <c r="AU167" s="401"/>
      <c r="AV167" s="402"/>
      <c r="AW167" s="403"/>
      <c r="AX167" s="404"/>
      <c r="AY167" s="405"/>
      <c r="AZ167" s="406"/>
      <c r="BA167" s="407"/>
      <c r="BB167" s="407"/>
      <c r="BC167" s="407"/>
      <c r="BD167" s="407"/>
      <c r="BE167" s="407"/>
      <c r="BF167" s="407"/>
      <c r="BG167" s="407"/>
      <c r="BH167" s="407"/>
      <c r="BI167" s="407"/>
      <c r="BJ167" s="407"/>
      <c r="BK167" s="407"/>
      <c r="BL167" s="407"/>
      <c r="BM167" s="407"/>
      <c r="BN167" s="407"/>
      <c r="BO167" s="408"/>
    </row>
    <row r="168" spans="1:67" ht="35.1" customHeight="1" x14ac:dyDescent="0.25">
      <c r="A168" s="25">
        <f t="shared" si="5"/>
        <v>157</v>
      </c>
      <c r="B168" s="409"/>
      <c r="C168" s="409"/>
      <c r="D168" s="410"/>
      <c r="E168" s="410"/>
      <c r="F168" s="410"/>
      <c r="G168" s="410"/>
      <c r="H168" s="410"/>
      <c r="I168" s="411"/>
      <c r="J168" s="412"/>
      <c r="K168" s="412"/>
      <c r="L168" s="412"/>
      <c r="M168" s="412"/>
      <c r="N168" s="412"/>
      <c r="O168" s="412"/>
      <c r="P168" s="413"/>
      <c r="Q168" s="414"/>
      <c r="R168" s="415"/>
      <c r="S168" s="415"/>
      <c r="T168" s="415"/>
      <c r="U168" s="415"/>
      <c r="V168" s="415"/>
      <c r="W168" s="415"/>
      <c r="X168" s="416"/>
      <c r="Y168" s="417"/>
      <c r="Z168" s="418"/>
      <c r="AA168" s="414"/>
      <c r="AB168" s="415"/>
      <c r="AC168" s="415"/>
      <c r="AD168" s="416"/>
      <c r="AE168" s="419"/>
      <c r="AF168" s="420"/>
      <c r="AG168" s="421"/>
      <c r="AH168" s="419"/>
      <c r="AI168" s="420"/>
      <c r="AJ168" s="421"/>
      <c r="AK168" s="411"/>
      <c r="AL168" s="412"/>
      <c r="AM168" s="412"/>
      <c r="AN168" s="413"/>
      <c r="AO168" s="400"/>
      <c r="AP168" s="401"/>
      <c r="AQ168" s="401"/>
      <c r="AR168" s="401"/>
      <c r="AS168" s="401"/>
      <c r="AT168" s="401"/>
      <c r="AU168" s="401"/>
      <c r="AV168" s="402"/>
      <c r="AW168" s="403"/>
      <c r="AX168" s="404"/>
      <c r="AY168" s="405"/>
      <c r="AZ168" s="406"/>
      <c r="BA168" s="407"/>
      <c r="BB168" s="407"/>
      <c r="BC168" s="407"/>
      <c r="BD168" s="407"/>
      <c r="BE168" s="407"/>
      <c r="BF168" s="407"/>
      <c r="BG168" s="407"/>
      <c r="BH168" s="407"/>
      <c r="BI168" s="407"/>
      <c r="BJ168" s="407"/>
      <c r="BK168" s="407"/>
      <c r="BL168" s="407"/>
      <c r="BM168" s="407"/>
      <c r="BN168" s="407"/>
      <c r="BO168" s="408"/>
    </row>
    <row r="169" spans="1:67" ht="35.1" customHeight="1" x14ac:dyDescent="0.25">
      <c r="A169" s="25">
        <f t="shared" si="5"/>
        <v>158</v>
      </c>
      <c r="B169" s="409"/>
      <c r="C169" s="409"/>
      <c r="D169" s="410"/>
      <c r="E169" s="410"/>
      <c r="F169" s="410"/>
      <c r="G169" s="410"/>
      <c r="H169" s="410"/>
      <c r="I169" s="411"/>
      <c r="J169" s="412"/>
      <c r="K169" s="412"/>
      <c r="L169" s="412"/>
      <c r="M169" s="412"/>
      <c r="N169" s="412"/>
      <c r="O169" s="412"/>
      <c r="P169" s="413"/>
      <c r="Q169" s="414"/>
      <c r="R169" s="415"/>
      <c r="S169" s="415"/>
      <c r="T169" s="415"/>
      <c r="U169" s="415"/>
      <c r="V169" s="415"/>
      <c r="W169" s="415"/>
      <c r="X169" s="416"/>
      <c r="Y169" s="417"/>
      <c r="Z169" s="418"/>
      <c r="AA169" s="414"/>
      <c r="AB169" s="415"/>
      <c r="AC169" s="415"/>
      <c r="AD169" s="416"/>
      <c r="AE169" s="419"/>
      <c r="AF169" s="420"/>
      <c r="AG169" s="421"/>
      <c r="AH169" s="419"/>
      <c r="AI169" s="420"/>
      <c r="AJ169" s="421"/>
      <c r="AK169" s="411"/>
      <c r="AL169" s="412"/>
      <c r="AM169" s="412"/>
      <c r="AN169" s="413"/>
      <c r="AO169" s="400"/>
      <c r="AP169" s="401"/>
      <c r="AQ169" s="401"/>
      <c r="AR169" s="401"/>
      <c r="AS169" s="401"/>
      <c r="AT169" s="401"/>
      <c r="AU169" s="401"/>
      <c r="AV169" s="402"/>
      <c r="AW169" s="403"/>
      <c r="AX169" s="404"/>
      <c r="AY169" s="405"/>
      <c r="AZ169" s="406"/>
      <c r="BA169" s="407"/>
      <c r="BB169" s="407"/>
      <c r="BC169" s="407"/>
      <c r="BD169" s="407"/>
      <c r="BE169" s="407"/>
      <c r="BF169" s="407"/>
      <c r="BG169" s="407"/>
      <c r="BH169" s="407"/>
      <c r="BI169" s="407"/>
      <c r="BJ169" s="407"/>
      <c r="BK169" s="407"/>
      <c r="BL169" s="407"/>
      <c r="BM169" s="407"/>
      <c r="BN169" s="407"/>
      <c r="BO169" s="408"/>
    </row>
    <row r="170" spans="1:67" ht="35.1" customHeight="1" x14ac:dyDescent="0.25">
      <c r="A170" s="25">
        <f t="shared" si="5"/>
        <v>159</v>
      </c>
      <c r="B170" s="409"/>
      <c r="C170" s="409"/>
      <c r="D170" s="410"/>
      <c r="E170" s="410"/>
      <c r="F170" s="410"/>
      <c r="G170" s="410"/>
      <c r="H170" s="410"/>
      <c r="I170" s="411"/>
      <c r="J170" s="412"/>
      <c r="K170" s="412"/>
      <c r="L170" s="412"/>
      <c r="M170" s="412"/>
      <c r="N170" s="412"/>
      <c r="O170" s="412"/>
      <c r="P170" s="413"/>
      <c r="Q170" s="414"/>
      <c r="R170" s="415"/>
      <c r="S170" s="415"/>
      <c r="T170" s="415"/>
      <c r="U170" s="415"/>
      <c r="V170" s="415"/>
      <c r="W170" s="415"/>
      <c r="X170" s="416"/>
      <c r="Y170" s="417"/>
      <c r="Z170" s="418"/>
      <c r="AA170" s="414"/>
      <c r="AB170" s="415"/>
      <c r="AC170" s="415"/>
      <c r="AD170" s="416"/>
      <c r="AE170" s="419"/>
      <c r="AF170" s="420"/>
      <c r="AG170" s="421"/>
      <c r="AH170" s="419"/>
      <c r="AI170" s="420"/>
      <c r="AJ170" s="421"/>
      <c r="AK170" s="411"/>
      <c r="AL170" s="412"/>
      <c r="AM170" s="412"/>
      <c r="AN170" s="413"/>
      <c r="AO170" s="400"/>
      <c r="AP170" s="401"/>
      <c r="AQ170" s="401"/>
      <c r="AR170" s="401"/>
      <c r="AS170" s="401"/>
      <c r="AT170" s="401"/>
      <c r="AU170" s="401"/>
      <c r="AV170" s="402"/>
      <c r="AW170" s="403"/>
      <c r="AX170" s="404"/>
      <c r="AY170" s="405"/>
      <c r="AZ170" s="406"/>
      <c r="BA170" s="407"/>
      <c r="BB170" s="407"/>
      <c r="BC170" s="407"/>
      <c r="BD170" s="407"/>
      <c r="BE170" s="407"/>
      <c r="BF170" s="407"/>
      <c r="BG170" s="407"/>
      <c r="BH170" s="407"/>
      <c r="BI170" s="407"/>
      <c r="BJ170" s="407"/>
      <c r="BK170" s="407"/>
      <c r="BL170" s="407"/>
      <c r="BM170" s="407"/>
      <c r="BN170" s="407"/>
      <c r="BO170" s="408"/>
    </row>
    <row r="171" spans="1:67" ht="35.1" customHeight="1" x14ac:dyDescent="0.25">
      <c r="A171" s="25">
        <f t="shared" si="5"/>
        <v>160</v>
      </c>
      <c r="B171" s="409"/>
      <c r="C171" s="409"/>
      <c r="D171" s="410"/>
      <c r="E171" s="410"/>
      <c r="F171" s="410"/>
      <c r="G171" s="410"/>
      <c r="H171" s="410"/>
      <c r="I171" s="411"/>
      <c r="J171" s="412"/>
      <c r="K171" s="412"/>
      <c r="L171" s="412"/>
      <c r="M171" s="412"/>
      <c r="N171" s="412"/>
      <c r="O171" s="412"/>
      <c r="P171" s="413"/>
      <c r="Q171" s="414"/>
      <c r="R171" s="415"/>
      <c r="S171" s="415"/>
      <c r="T171" s="415"/>
      <c r="U171" s="415"/>
      <c r="V171" s="415"/>
      <c r="W171" s="415"/>
      <c r="X171" s="416"/>
      <c r="Y171" s="417"/>
      <c r="Z171" s="418"/>
      <c r="AA171" s="414"/>
      <c r="AB171" s="415"/>
      <c r="AC171" s="415"/>
      <c r="AD171" s="416"/>
      <c r="AE171" s="419"/>
      <c r="AF171" s="420"/>
      <c r="AG171" s="421"/>
      <c r="AH171" s="419"/>
      <c r="AI171" s="420"/>
      <c r="AJ171" s="421"/>
      <c r="AK171" s="411"/>
      <c r="AL171" s="412"/>
      <c r="AM171" s="412"/>
      <c r="AN171" s="413"/>
      <c r="AO171" s="400"/>
      <c r="AP171" s="401"/>
      <c r="AQ171" s="401"/>
      <c r="AR171" s="401"/>
      <c r="AS171" s="401"/>
      <c r="AT171" s="401"/>
      <c r="AU171" s="401"/>
      <c r="AV171" s="402"/>
      <c r="AW171" s="403"/>
      <c r="AX171" s="404"/>
      <c r="AY171" s="405"/>
      <c r="AZ171" s="406"/>
      <c r="BA171" s="407"/>
      <c r="BB171" s="407"/>
      <c r="BC171" s="407"/>
      <c r="BD171" s="407"/>
      <c r="BE171" s="407"/>
      <c r="BF171" s="407"/>
      <c r="BG171" s="407"/>
      <c r="BH171" s="407"/>
      <c r="BI171" s="407"/>
      <c r="BJ171" s="407"/>
      <c r="BK171" s="407"/>
      <c r="BL171" s="407"/>
      <c r="BM171" s="407"/>
      <c r="BN171" s="407"/>
      <c r="BO171" s="408"/>
    </row>
    <row r="172" spans="1:67" ht="35.1" customHeight="1" x14ac:dyDescent="0.25">
      <c r="A172" s="24">
        <f>ROW(A161)</f>
        <v>161</v>
      </c>
      <c r="B172" s="409"/>
      <c r="C172" s="409"/>
      <c r="D172" s="410"/>
      <c r="E172" s="410"/>
      <c r="F172" s="410"/>
      <c r="G172" s="410"/>
      <c r="H172" s="410"/>
      <c r="I172" s="411"/>
      <c r="J172" s="412"/>
      <c r="K172" s="412"/>
      <c r="L172" s="412"/>
      <c r="M172" s="412"/>
      <c r="N172" s="412"/>
      <c r="O172" s="412"/>
      <c r="P172" s="413"/>
      <c r="Q172" s="414"/>
      <c r="R172" s="415"/>
      <c r="S172" s="415"/>
      <c r="T172" s="415"/>
      <c r="U172" s="415"/>
      <c r="V172" s="415"/>
      <c r="W172" s="415"/>
      <c r="X172" s="416"/>
      <c r="Y172" s="417"/>
      <c r="Z172" s="418"/>
      <c r="AA172" s="414"/>
      <c r="AB172" s="415"/>
      <c r="AC172" s="415"/>
      <c r="AD172" s="416"/>
      <c r="AE172" s="419"/>
      <c r="AF172" s="420"/>
      <c r="AG172" s="421"/>
      <c r="AH172" s="419"/>
      <c r="AI172" s="420"/>
      <c r="AJ172" s="421"/>
      <c r="AK172" s="411"/>
      <c r="AL172" s="412"/>
      <c r="AM172" s="412"/>
      <c r="AN172" s="413"/>
      <c r="AO172" s="400"/>
      <c r="AP172" s="401"/>
      <c r="AQ172" s="401"/>
      <c r="AR172" s="401"/>
      <c r="AS172" s="401"/>
      <c r="AT172" s="401"/>
      <c r="AU172" s="401"/>
      <c r="AV172" s="402"/>
      <c r="AW172" s="403"/>
      <c r="AX172" s="404"/>
      <c r="AY172" s="405"/>
      <c r="AZ172" s="406"/>
      <c r="BA172" s="407"/>
      <c r="BB172" s="407"/>
      <c r="BC172" s="407"/>
      <c r="BD172" s="407"/>
      <c r="BE172" s="407"/>
      <c r="BF172" s="407"/>
      <c r="BG172" s="407"/>
      <c r="BH172" s="407"/>
      <c r="BI172" s="407"/>
      <c r="BJ172" s="407"/>
      <c r="BK172" s="407"/>
      <c r="BL172" s="407"/>
      <c r="BM172" s="407"/>
      <c r="BN172" s="407"/>
      <c r="BO172" s="408"/>
    </row>
    <row r="173" spans="1:67" ht="35.1" customHeight="1" x14ac:dyDescent="0.25">
      <c r="A173" s="25">
        <f t="shared" si="5"/>
        <v>162</v>
      </c>
      <c r="B173" s="409"/>
      <c r="C173" s="409"/>
      <c r="D173" s="410"/>
      <c r="E173" s="410"/>
      <c r="F173" s="410"/>
      <c r="G173" s="410"/>
      <c r="H173" s="410"/>
      <c r="I173" s="411"/>
      <c r="J173" s="412"/>
      <c r="K173" s="412"/>
      <c r="L173" s="412"/>
      <c r="M173" s="412"/>
      <c r="N173" s="412"/>
      <c r="O173" s="412"/>
      <c r="P173" s="413"/>
      <c r="Q173" s="414"/>
      <c r="R173" s="415"/>
      <c r="S173" s="415"/>
      <c r="T173" s="415"/>
      <c r="U173" s="415"/>
      <c r="V173" s="415"/>
      <c r="W173" s="415"/>
      <c r="X173" s="416"/>
      <c r="Y173" s="417"/>
      <c r="Z173" s="418"/>
      <c r="AA173" s="414"/>
      <c r="AB173" s="415"/>
      <c r="AC173" s="415"/>
      <c r="AD173" s="416"/>
      <c r="AE173" s="419"/>
      <c r="AF173" s="420"/>
      <c r="AG173" s="421"/>
      <c r="AH173" s="419"/>
      <c r="AI173" s="420"/>
      <c r="AJ173" s="421"/>
      <c r="AK173" s="411"/>
      <c r="AL173" s="412"/>
      <c r="AM173" s="412"/>
      <c r="AN173" s="413"/>
      <c r="AO173" s="400"/>
      <c r="AP173" s="401"/>
      <c r="AQ173" s="401"/>
      <c r="AR173" s="401"/>
      <c r="AS173" s="401"/>
      <c r="AT173" s="401"/>
      <c r="AU173" s="401"/>
      <c r="AV173" s="402"/>
      <c r="AW173" s="403"/>
      <c r="AX173" s="404"/>
      <c r="AY173" s="405"/>
      <c r="AZ173" s="406"/>
      <c r="BA173" s="407"/>
      <c r="BB173" s="407"/>
      <c r="BC173" s="407"/>
      <c r="BD173" s="407"/>
      <c r="BE173" s="407"/>
      <c r="BF173" s="407"/>
      <c r="BG173" s="407"/>
      <c r="BH173" s="407"/>
      <c r="BI173" s="407"/>
      <c r="BJ173" s="407"/>
      <c r="BK173" s="407"/>
      <c r="BL173" s="407"/>
      <c r="BM173" s="407"/>
      <c r="BN173" s="407"/>
      <c r="BO173" s="408"/>
    </row>
    <row r="174" spans="1:67" ht="35.1" customHeight="1" x14ac:dyDescent="0.25">
      <c r="A174" s="25">
        <f t="shared" si="5"/>
        <v>163</v>
      </c>
      <c r="B174" s="409"/>
      <c r="C174" s="409"/>
      <c r="D174" s="410"/>
      <c r="E174" s="410"/>
      <c r="F174" s="410"/>
      <c r="G174" s="410"/>
      <c r="H174" s="410"/>
      <c r="I174" s="411"/>
      <c r="J174" s="412"/>
      <c r="K174" s="412"/>
      <c r="L174" s="412"/>
      <c r="M174" s="412"/>
      <c r="N174" s="412"/>
      <c r="O174" s="412"/>
      <c r="P174" s="413"/>
      <c r="Q174" s="414"/>
      <c r="R174" s="415"/>
      <c r="S174" s="415"/>
      <c r="T174" s="415"/>
      <c r="U174" s="415"/>
      <c r="V174" s="415"/>
      <c r="W174" s="415"/>
      <c r="X174" s="416"/>
      <c r="Y174" s="417"/>
      <c r="Z174" s="418"/>
      <c r="AA174" s="414"/>
      <c r="AB174" s="415"/>
      <c r="AC174" s="415"/>
      <c r="AD174" s="416"/>
      <c r="AE174" s="419"/>
      <c r="AF174" s="420"/>
      <c r="AG174" s="421"/>
      <c r="AH174" s="419"/>
      <c r="AI174" s="420"/>
      <c r="AJ174" s="421"/>
      <c r="AK174" s="411"/>
      <c r="AL174" s="412"/>
      <c r="AM174" s="412"/>
      <c r="AN174" s="413"/>
      <c r="AO174" s="400"/>
      <c r="AP174" s="401"/>
      <c r="AQ174" s="401"/>
      <c r="AR174" s="401"/>
      <c r="AS174" s="401"/>
      <c r="AT174" s="401"/>
      <c r="AU174" s="401"/>
      <c r="AV174" s="402"/>
      <c r="AW174" s="403"/>
      <c r="AX174" s="404"/>
      <c r="AY174" s="405"/>
      <c r="AZ174" s="406"/>
      <c r="BA174" s="407"/>
      <c r="BB174" s="407"/>
      <c r="BC174" s="407"/>
      <c r="BD174" s="407"/>
      <c r="BE174" s="407"/>
      <c r="BF174" s="407"/>
      <c r="BG174" s="407"/>
      <c r="BH174" s="407"/>
      <c r="BI174" s="407"/>
      <c r="BJ174" s="407"/>
      <c r="BK174" s="407"/>
      <c r="BL174" s="407"/>
      <c r="BM174" s="407"/>
      <c r="BN174" s="407"/>
      <c r="BO174" s="408"/>
    </row>
    <row r="175" spans="1:67" ht="35.1" customHeight="1" x14ac:dyDescent="0.25">
      <c r="A175" s="25">
        <f t="shared" si="5"/>
        <v>164</v>
      </c>
      <c r="B175" s="409"/>
      <c r="C175" s="409"/>
      <c r="D175" s="410"/>
      <c r="E175" s="410"/>
      <c r="F175" s="410"/>
      <c r="G175" s="410"/>
      <c r="H175" s="410"/>
      <c r="I175" s="411"/>
      <c r="J175" s="412"/>
      <c r="K175" s="412"/>
      <c r="L175" s="412"/>
      <c r="M175" s="412"/>
      <c r="N175" s="412"/>
      <c r="O175" s="412"/>
      <c r="P175" s="413"/>
      <c r="Q175" s="414"/>
      <c r="R175" s="415"/>
      <c r="S175" s="415"/>
      <c r="T175" s="415"/>
      <c r="U175" s="415"/>
      <c r="V175" s="415"/>
      <c r="W175" s="415"/>
      <c r="X175" s="416"/>
      <c r="Y175" s="417"/>
      <c r="Z175" s="418"/>
      <c r="AA175" s="414"/>
      <c r="AB175" s="415"/>
      <c r="AC175" s="415"/>
      <c r="AD175" s="416"/>
      <c r="AE175" s="419"/>
      <c r="AF175" s="420"/>
      <c r="AG175" s="421"/>
      <c r="AH175" s="419"/>
      <c r="AI175" s="420"/>
      <c r="AJ175" s="421"/>
      <c r="AK175" s="411"/>
      <c r="AL175" s="412"/>
      <c r="AM175" s="412"/>
      <c r="AN175" s="413"/>
      <c r="AO175" s="400"/>
      <c r="AP175" s="401"/>
      <c r="AQ175" s="401"/>
      <c r="AR175" s="401"/>
      <c r="AS175" s="401"/>
      <c r="AT175" s="401"/>
      <c r="AU175" s="401"/>
      <c r="AV175" s="402"/>
      <c r="AW175" s="403"/>
      <c r="AX175" s="404"/>
      <c r="AY175" s="405"/>
      <c r="AZ175" s="406"/>
      <c r="BA175" s="407"/>
      <c r="BB175" s="407"/>
      <c r="BC175" s="407"/>
      <c r="BD175" s="407"/>
      <c r="BE175" s="407"/>
      <c r="BF175" s="407"/>
      <c r="BG175" s="407"/>
      <c r="BH175" s="407"/>
      <c r="BI175" s="407"/>
      <c r="BJ175" s="407"/>
      <c r="BK175" s="407"/>
      <c r="BL175" s="407"/>
      <c r="BM175" s="407"/>
      <c r="BN175" s="407"/>
      <c r="BO175" s="408"/>
    </row>
    <row r="176" spans="1:67" ht="35.1" customHeight="1" x14ac:dyDescent="0.25">
      <c r="A176" s="25">
        <f t="shared" si="5"/>
        <v>165</v>
      </c>
      <c r="B176" s="409"/>
      <c r="C176" s="409"/>
      <c r="D176" s="410"/>
      <c r="E176" s="410"/>
      <c r="F176" s="410"/>
      <c r="G176" s="410"/>
      <c r="H176" s="410"/>
      <c r="I176" s="411"/>
      <c r="J176" s="412"/>
      <c r="K176" s="412"/>
      <c r="L176" s="412"/>
      <c r="M176" s="412"/>
      <c r="N176" s="412"/>
      <c r="O176" s="412"/>
      <c r="P176" s="413"/>
      <c r="Q176" s="414"/>
      <c r="R176" s="415"/>
      <c r="S176" s="415"/>
      <c r="T176" s="415"/>
      <c r="U176" s="415"/>
      <c r="V176" s="415"/>
      <c r="W176" s="415"/>
      <c r="X176" s="416"/>
      <c r="Y176" s="417"/>
      <c r="Z176" s="418"/>
      <c r="AA176" s="414"/>
      <c r="AB176" s="415"/>
      <c r="AC176" s="415"/>
      <c r="AD176" s="416"/>
      <c r="AE176" s="419"/>
      <c r="AF176" s="420"/>
      <c r="AG176" s="421"/>
      <c r="AH176" s="419"/>
      <c r="AI176" s="420"/>
      <c r="AJ176" s="421"/>
      <c r="AK176" s="411"/>
      <c r="AL176" s="412"/>
      <c r="AM176" s="412"/>
      <c r="AN176" s="413"/>
      <c r="AO176" s="400"/>
      <c r="AP176" s="401"/>
      <c r="AQ176" s="401"/>
      <c r="AR176" s="401"/>
      <c r="AS176" s="401"/>
      <c r="AT176" s="401"/>
      <c r="AU176" s="401"/>
      <c r="AV176" s="402"/>
      <c r="AW176" s="403"/>
      <c r="AX176" s="404"/>
      <c r="AY176" s="405"/>
      <c r="AZ176" s="406"/>
      <c r="BA176" s="407"/>
      <c r="BB176" s="407"/>
      <c r="BC176" s="407"/>
      <c r="BD176" s="407"/>
      <c r="BE176" s="407"/>
      <c r="BF176" s="407"/>
      <c r="BG176" s="407"/>
      <c r="BH176" s="407"/>
      <c r="BI176" s="407"/>
      <c r="BJ176" s="407"/>
      <c r="BK176" s="407"/>
      <c r="BL176" s="407"/>
      <c r="BM176" s="407"/>
      <c r="BN176" s="407"/>
      <c r="BO176" s="408"/>
    </row>
    <row r="177" spans="1:67" ht="35.1" customHeight="1" x14ac:dyDescent="0.25">
      <c r="A177" s="25">
        <f t="shared" ref="A177:A181" si="6">ROW(A166)</f>
        <v>166</v>
      </c>
      <c r="B177" s="409"/>
      <c r="C177" s="409"/>
      <c r="D177" s="410"/>
      <c r="E177" s="410"/>
      <c r="F177" s="410"/>
      <c r="G177" s="410"/>
      <c r="H177" s="410"/>
      <c r="I177" s="411"/>
      <c r="J177" s="412"/>
      <c r="K177" s="412"/>
      <c r="L177" s="412"/>
      <c r="M177" s="412"/>
      <c r="N177" s="412"/>
      <c r="O177" s="412"/>
      <c r="P177" s="413"/>
      <c r="Q177" s="414"/>
      <c r="R177" s="415"/>
      <c r="S177" s="415"/>
      <c r="T177" s="415"/>
      <c r="U177" s="415"/>
      <c r="V177" s="415"/>
      <c r="W177" s="415"/>
      <c r="X177" s="416"/>
      <c r="Y177" s="417"/>
      <c r="Z177" s="418"/>
      <c r="AA177" s="414"/>
      <c r="AB177" s="415"/>
      <c r="AC177" s="415"/>
      <c r="AD177" s="416"/>
      <c r="AE177" s="419"/>
      <c r="AF177" s="420"/>
      <c r="AG177" s="421"/>
      <c r="AH177" s="419"/>
      <c r="AI177" s="420"/>
      <c r="AJ177" s="421"/>
      <c r="AK177" s="411"/>
      <c r="AL177" s="412"/>
      <c r="AM177" s="412"/>
      <c r="AN177" s="413"/>
      <c r="AO177" s="400"/>
      <c r="AP177" s="401"/>
      <c r="AQ177" s="401"/>
      <c r="AR177" s="401"/>
      <c r="AS177" s="401"/>
      <c r="AT177" s="401"/>
      <c r="AU177" s="401"/>
      <c r="AV177" s="402"/>
      <c r="AW177" s="403"/>
      <c r="AX177" s="404"/>
      <c r="AY177" s="405"/>
      <c r="AZ177" s="406"/>
      <c r="BA177" s="407"/>
      <c r="BB177" s="407"/>
      <c r="BC177" s="407"/>
      <c r="BD177" s="407"/>
      <c r="BE177" s="407"/>
      <c r="BF177" s="407"/>
      <c r="BG177" s="407"/>
      <c r="BH177" s="407"/>
      <c r="BI177" s="407"/>
      <c r="BJ177" s="407"/>
      <c r="BK177" s="407"/>
      <c r="BL177" s="407"/>
      <c r="BM177" s="407"/>
      <c r="BN177" s="407"/>
      <c r="BO177" s="408"/>
    </row>
    <row r="178" spans="1:67" ht="35.1" customHeight="1" x14ac:dyDescent="0.25">
      <c r="A178" s="25">
        <f t="shared" si="6"/>
        <v>167</v>
      </c>
      <c r="B178" s="409"/>
      <c r="C178" s="409"/>
      <c r="D178" s="410"/>
      <c r="E178" s="410"/>
      <c r="F178" s="410"/>
      <c r="G178" s="410"/>
      <c r="H178" s="410"/>
      <c r="I178" s="411"/>
      <c r="J178" s="412"/>
      <c r="K178" s="412"/>
      <c r="L178" s="412"/>
      <c r="M178" s="412"/>
      <c r="N178" s="412"/>
      <c r="O178" s="412"/>
      <c r="P178" s="413"/>
      <c r="Q178" s="414"/>
      <c r="R178" s="415"/>
      <c r="S178" s="415"/>
      <c r="T178" s="415"/>
      <c r="U178" s="415"/>
      <c r="V178" s="415"/>
      <c r="W178" s="415"/>
      <c r="X178" s="416"/>
      <c r="Y178" s="417"/>
      <c r="Z178" s="418"/>
      <c r="AA178" s="414"/>
      <c r="AB178" s="415"/>
      <c r="AC178" s="415"/>
      <c r="AD178" s="416"/>
      <c r="AE178" s="419"/>
      <c r="AF178" s="420"/>
      <c r="AG178" s="421"/>
      <c r="AH178" s="419"/>
      <c r="AI178" s="420"/>
      <c r="AJ178" s="421"/>
      <c r="AK178" s="411"/>
      <c r="AL178" s="412"/>
      <c r="AM178" s="412"/>
      <c r="AN178" s="413"/>
      <c r="AO178" s="400"/>
      <c r="AP178" s="401"/>
      <c r="AQ178" s="401"/>
      <c r="AR178" s="401"/>
      <c r="AS178" s="401"/>
      <c r="AT178" s="401"/>
      <c r="AU178" s="401"/>
      <c r="AV178" s="402"/>
      <c r="AW178" s="403"/>
      <c r="AX178" s="404"/>
      <c r="AY178" s="405"/>
      <c r="AZ178" s="406"/>
      <c r="BA178" s="407"/>
      <c r="BB178" s="407"/>
      <c r="BC178" s="407"/>
      <c r="BD178" s="407"/>
      <c r="BE178" s="407"/>
      <c r="BF178" s="407"/>
      <c r="BG178" s="407"/>
      <c r="BH178" s="407"/>
      <c r="BI178" s="407"/>
      <c r="BJ178" s="407"/>
      <c r="BK178" s="407"/>
      <c r="BL178" s="407"/>
      <c r="BM178" s="407"/>
      <c r="BN178" s="407"/>
      <c r="BO178" s="408"/>
    </row>
    <row r="179" spans="1:67" ht="35.1" customHeight="1" x14ac:dyDescent="0.25">
      <c r="A179" s="25">
        <f t="shared" si="6"/>
        <v>168</v>
      </c>
      <c r="B179" s="409"/>
      <c r="C179" s="409"/>
      <c r="D179" s="410"/>
      <c r="E179" s="410"/>
      <c r="F179" s="410"/>
      <c r="G179" s="410"/>
      <c r="H179" s="410"/>
      <c r="I179" s="411"/>
      <c r="J179" s="412"/>
      <c r="K179" s="412"/>
      <c r="L179" s="412"/>
      <c r="M179" s="412"/>
      <c r="N179" s="412"/>
      <c r="O179" s="412"/>
      <c r="P179" s="413"/>
      <c r="Q179" s="414"/>
      <c r="R179" s="415"/>
      <c r="S179" s="415"/>
      <c r="T179" s="415"/>
      <c r="U179" s="415"/>
      <c r="V179" s="415"/>
      <c r="W179" s="415"/>
      <c r="X179" s="416"/>
      <c r="Y179" s="417"/>
      <c r="Z179" s="418"/>
      <c r="AA179" s="414"/>
      <c r="AB179" s="415"/>
      <c r="AC179" s="415"/>
      <c r="AD179" s="416"/>
      <c r="AE179" s="419"/>
      <c r="AF179" s="420"/>
      <c r="AG179" s="421"/>
      <c r="AH179" s="419"/>
      <c r="AI179" s="420"/>
      <c r="AJ179" s="421"/>
      <c r="AK179" s="411"/>
      <c r="AL179" s="412"/>
      <c r="AM179" s="412"/>
      <c r="AN179" s="413"/>
      <c r="AO179" s="400"/>
      <c r="AP179" s="401"/>
      <c r="AQ179" s="401"/>
      <c r="AR179" s="401"/>
      <c r="AS179" s="401"/>
      <c r="AT179" s="401"/>
      <c r="AU179" s="401"/>
      <c r="AV179" s="402"/>
      <c r="AW179" s="403"/>
      <c r="AX179" s="404"/>
      <c r="AY179" s="405"/>
      <c r="AZ179" s="406"/>
      <c r="BA179" s="407"/>
      <c r="BB179" s="407"/>
      <c r="BC179" s="407"/>
      <c r="BD179" s="407"/>
      <c r="BE179" s="407"/>
      <c r="BF179" s="407"/>
      <c r="BG179" s="407"/>
      <c r="BH179" s="407"/>
      <c r="BI179" s="407"/>
      <c r="BJ179" s="407"/>
      <c r="BK179" s="407"/>
      <c r="BL179" s="407"/>
      <c r="BM179" s="407"/>
      <c r="BN179" s="407"/>
      <c r="BO179" s="408"/>
    </row>
    <row r="180" spans="1:67" ht="35.1" customHeight="1" x14ac:dyDescent="0.25">
      <c r="A180" s="25">
        <f t="shared" si="6"/>
        <v>169</v>
      </c>
      <c r="B180" s="409"/>
      <c r="C180" s="409"/>
      <c r="D180" s="410"/>
      <c r="E180" s="410"/>
      <c r="F180" s="410"/>
      <c r="G180" s="410"/>
      <c r="H180" s="410"/>
      <c r="I180" s="411"/>
      <c r="J180" s="412"/>
      <c r="K180" s="412"/>
      <c r="L180" s="412"/>
      <c r="M180" s="412"/>
      <c r="N180" s="412"/>
      <c r="O180" s="412"/>
      <c r="P180" s="413"/>
      <c r="Q180" s="414"/>
      <c r="R180" s="415"/>
      <c r="S180" s="415"/>
      <c r="T180" s="415"/>
      <c r="U180" s="415"/>
      <c r="V180" s="415"/>
      <c r="W180" s="415"/>
      <c r="X180" s="416"/>
      <c r="Y180" s="417"/>
      <c r="Z180" s="418"/>
      <c r="AA180" s="414"/>
      <c r="AB180" s="415"/>
      <c r="AC180" s="415"/>
      <c r="AD180" s="416"/>
      <c r="AE180" s="419"/>
      <c r="AF180" s="420"/>
      <c r="AG180" s="421"/>
      <c r="AH180" s="419"/>
      <c r="AI180" s="420"/>
      <c r="AJ180" s="421"/>
      <c r="AK180" s="411"/>
      <c r="AL180" s="412"/>
      <c r="AM180" s="412"/>
      <c r="AN180" s="413"/>
      <c r="AO180" s="400"/>
      <c r="AP180" s="401"/>
      <c r="AQ180" s="401"/>
      <c r="AR180" s="401"/>
      <c r="AS180" s="401"/>
      <c r="AT180" s="401"/>
      <c r="AU180" s="401"/>
      <c r="AV180" s="402"/>
      <c r="AW180" s="403"/>
      <c r="AX180" s="404"/>
      <c r="AY180" s="405"/>
      <c r="AZ180" s="406"/>
      <c r="BA180" s="407"/>
      <c r="BB180" s="407"/>
      <c r="BC180" s="407"/>
      <c r="BD180" s="407"/>
      <c r="BE180" s="407"/>
      <c r="BF180" s="407"/>
      <c r="BG180" s="407"/>
      <c r="BH180" s="407"/>
      <c r="BI180" s="407"/>
      <c r="BJ180" s="407"/>
      <c r="BK180" s="407"/>
      <c r="BL180" s="407"/>
      <c r="BM180" s="407"/>
      <c r="BN180" s="407"/>
      <c r="BO180" s="408"/>
    </row>
    <row r="181" spans="1:67" ht="35.1" customHeight="1" x14ac:dyDescent="0.25">
      <c r="A181" s="25">
        <f t="shared" si="6"/>
        <v>170</v>
      </c>
      <c r="B181" s="409"/>
      <c r="C181" s="409"/>
      <c r="D181" s="410"/>
      <c r="E181" s="410"/>
      <c r="F181" s="410"/>
      <c r="G181" s="410"/>
      <c r="H181" s="410"/>
      <c r="I181" s="411"/>
      <c r="J181" s="412"/>
      <c r="K181" s="412"/>
      <c r="L181" s="412"/>
      <c r="M181" s="412"/>
      <c r="N181" s="412"/>
      <c r="O181" s="412"/>
      <c r="P181" s="413"/>
      <c r="Q181" s="414"/>
      <c r="R181" s="415"/>
      <c r="S181" s="415"/>
      <c r="T181" s="415"/>
      <c r="U181" s="415"/>
      <c r="V181" s="415"/>
      <c r="W181" s="415"/>
      <c r="X181" s="416"/>
      <c r="Y181" s="417"/>
      <c r="Z181" s="418"/>
      <c r="AA181" s="414"/>
      <c r="AB181" s="415"/>
      <c r="AC181" s="415"/>
      <c r="AD181" s="416"/>
      <c r="AE181" s="419"/>
      <c r="AF181" s="420"/>
      <c r="AG181" s="421"/>
      <c r="AH181" s="419"/>
      <c r="AI181" s="420"/>
      <c r="AJ181" s="421"/>
      <c r="AK181" s="411"/>
      <c r="AL181" s="412"/>
      <c r="AM181" s="412"/>
      <c r="AN181" s="413"/>
      <c r="AO181" s="400"/>
      <c r="AP181" s="401"/>
      <c r="AQ181" s="401"/>
      <c r="AR181" s="401"/>
      <c r="AS181" s="401"/>
      <c r="AT181" s="401"/>
      <c r="AU181" s="401"/>
      <c r="AV181" s="402"/>
      <c r="AW181" s="403"/>
      <c r="AX181" s="404"/>
      <c r="AY181" s="405"/>
      <c r="AZ181" s="406"/>
      <c r="BA181" s="407"/>
      <c r="BB181" s="407"/>
      <c r="BC181" s="407"/>
      <c r="BD181" s="407"/>
      <c r="BE181" s="407"/>
      <c r="BF181" s="407"/>
      <c r="BG181" s="407"/>
      <c r="BH181" s="407"/>
      <c r="BI181" s="407"/>
      <c r="BJ181" s="407"/>
      <c r="BK181" s="407"/>
      <c r="BL181" s="407"/>
      <c r="BM181" s="407"/>
      <c r="BN181" s="407"/>
      <c r="BO181" s="408"/>
    </row>
    <row r="182" spans="1:67" ht="35.1" customHeight="1" x14ac:dyDescent="0.25">
      <c r="A182" s="24">
        <f>ROW(A171)</f>
        <v>171</v>
      </c>
      <c r="B182" s="409"/>
      <c r="C182" s="409"/>
      <c r="D182" s="410"/>
      <c r="E182" s="410"/>
      <c r="F182" s="410"/>
      <c r="G182" s="410"/>
      <c r="H182" s="410"/>
      <c r="I182" s="411"/>
      <c r="J182" s="412"/>
      <c r="K182" s="412"/>
      <c r="L182" s="412"/>
      <c r="M182" s="412"/>
      <c r="N182" s="412"/>
      <c r="O182" s="412"/>
      <c r="P182" s="413"/>
      <c r="Q182" s="414"/>
      <c r="R182" s="415"/>
      <c r="S182" s="415"/>
      <c r="T182" s="415"/>
      <c r="U182" s="415"/>
      <c r="V182" s="415"/>
      <c r="W182" s="415"/>
      <c r="X182" s="416"/>
      <c r="Y182" s="417"/>
      <c r="Z182" s="418"/>
      <c r="AA182" s="414"/>
      <c r="AB182" s="415"/>
      <c r="AC182" s="415"/>
      <c r="AD182" s="416"/>
      <c r="AE182" s="419"/>
      <c r="AF182" s="420"/>
      <c r="AG182" s="421"/>
      <c r="AH182" s="419"/>
      <c r="AI182" s="420"/>
      <c r="AJ182" s="421"/>
      <c r="AK182" s="411"/>
      <c r="AL182" s="412"/>
      <c r="AM182" s="412"/>
      <c r="AN182" s="413"/>
      <c r="AO182" s="400"/>
      <c r="AP182" s="401"/>
      <c r="AQ182" s="401"/>
      <c r="AR182" s="401"/>
      <c r="AS182" s="401"/>
      <c r="AT182" s="401"/>
      <c r="AU182" s="401"/>
      <c r="AV182" s="402"/>
      <c r="AW182" s="403"/>
      <c r="AX182" s="404"/>
      <c r="AY182" s="405"/>
      <c r="AZ182" s="406"/>
      <c r="BA182" s="407"/>
      <c r="BB182" s="407"/>
      <c r="BC182" s="407"/>
      <c r="BD182" s="407"/>
      <c r="BE182" s="407"/>
      <c r="BF182" s="407"/>
      <c r="BG182" s="407"/>
      <c r="BH182" s="407"/>
      <c r="BI182" s="407"/>
      <c r="BJ182" s="407"/>
      <c r="BK182" s="407"/>
      <c r="BL182" s="407"/>
      <c r="BM182" s="407"/>
      <c r="BN182" s="407"/>
      <c r="BO182" s="408"/>
    </row>
    <row r="183" spans="1:67" ht="35.1" customHeight="1" x14ac:dyDescent="0.25">
      <c r="A183" s="25">
        <f t="shared" ref="A183:A191" si="7">ROW(A172)</f>
        <v>172</v>
      </c>
      <c r="B183" s="409"/>
      <c r="C183" s="409"/>
      <c r="D183" s="410"/>
      <c r="E183" s="410"/>
      <c r="F183" s="410"/>
      <c r="G183" s="410"/>
      <c r="H183" s="410"/>
      <c r="I183" s="411"/>
      <c r="J183" s="412"/>
      <c r="K183" s="412"/>
      <c r="L183" s="412"/>
      <c r="M183" s="412"/>
      <c r="N183" s="412"/>
      <c r="O183" s="412"/>
      <c r="P183" s="413"/>
      <c r="Q183" s="414"/>
      <c r="R183" s="415"/>
      <c r="S183" s="415"/>
      <c r="T183" s="415"/>
      <c r="U183" s="415"/>
      <c r="V183" s="415"/>
      <c r="W183" s="415"/>
      <c r="X183" s="416"/>
      <c r="Y183" s="417"/>
      <c r="Z183" s="418"/>
      <c r="AA183" s="414"/>
      <c r="AB183" s="415"/>
      <c r="AC183" s="415"/>
      <c r="AD183" s="416"/>
      <c r="AE183" s="419"/>
      <c r="AF183" s="420"/>
      <c r="AG183" s="421"/>
      <c r="AH183" s="419"/>
      <c r="AI183" s="420"/>
      <c r="AJ183" s="421"/>
      <c r="AK183" s="411"/>
      <c r="AL183" s="412"/>
      <c r="AM183" s="412"/>
      <c r="AN183" s="413"/>
      <c r="AO183" s="400"/>
      <c r="AP183" s="401"/>
      <c r="AQ183" s="401"/>
      <c r="AR183" s="401"/>
      <c r="AS183" s="401"/>
      <c r="AT183" s="401"/>
      <c r="AU183" s="401"/>
      <c r="AV183" s="402"/>
      <c r="AW183" s="403"/>
      <c r="AX183" s="404"/>
      <c r="AY183" s="405"/>
      <c r="AZ183" s="406"/>
      <c r="BA183" s="407"/>
      <c r="BB183" s="407"/>
      <c r="BC183" s="407"/>
      <c r="BD183" s="407"/>
      <c r="BE183" s="407"/>
      <c r="BF183" s="407"/>
      <c r="BG183" s="407"/>
      <c r="BH183" s="407"/>
      <c r="BI183" s="407"/>
      <c r="BJ183" s="407"/>
      <c r="BK183" s="407"/>
      <c r="BL183" s="407"/>
      <c r="BM183" s="407"/>
      <c r="BN183" s="407"/>
      <c r="BO183" s="408"/>
    </row>
    <row r="184" spans="1:67" ht="35.1" customHeight="1" x14ac:dyDescent="0.25">
      <c r="A184" s="25">
        <f t="shared" si="7"/>
        <v>173</v>
      </c>
      <c r="B184" s="409"/>
      <c r="C184" s="409"/>
      <c r="D184" s="410"/>
      <c r="E184" s="410"/>
      <c r="F184" s="410"/>
      <c r="G184" s="410"/>
      <c r="H184" s="410"/>
      <c r="I184" s="411"/>
      <c r="J184" s="412"/>
      <c r="K184" s="412"/>
      <c r="L184" s="412"/>
      <c r="M184" s="412"/>
      <c r="N184" s="412"/>
      <c r="O184" s="412"/>
      <c r="P184" s="413"/>
      <c r="Q184" s="414"/>
      <c r="R184" s="415"/>
      <c r="S184" s="415"/>
      <c r="T184" s="415"/>
      <c r="U184" s="415"/>
      <c r="V184" s="415"/>
      <c r="W184" s="415"/>
      <c r="X184" s="416"/>
      <c r="Y184" s="417"/>
      <c r="Z184" s="418"/>
      <c r="AA184" s="414"/>
      <c r="AB184" s="415"/>
      <c r="AC184" s="415"/>
      <c r="AD184" s="416"/>
      <c r="AE184" s="419"/>
      <c r="AF184" s="420"/>
      <c r="AG184" s="421"/>
      <c r="AH184" s="419"/>
      <c r="AI184" s="420"/>
      <c r="AJ184" s="421"/>
      <c r="AK184" s="411"/>
      <c r="AL184" s="412"/>
      <c r="AM184" s="412"/>
      <c r="AN184" s="413"/>
      <c r="AO184" s="400"/>
      <c r="AP184" s="401"/>
      <c r="AQ184" s="401"/>
      <c r="AR184" s="401"/>
      <c r="AS184" s="401"/>
      <c r="AT184" s="401"/>
      <c r="AU184" s="401"/>
      <c r="AV184" s="402"/>
      <c r="AW184" s="403"/>
      <c r="AX184" s="404"/>
      <c r="AY184" s="405"/>
      <c r="AZ184" s="406"/>
      <c r="BA184" s="407"/>
      <c r="BB184" s="407"/>
      <c r="BC184" s="407"/>
      <c r="BD184" s="407"/>
      <c r="BE184" s="407"/>
      <c r="BF184" s="407"/>
      <c r="BG184" s="407"/>
      <c r="BH184" s="407"/>
      <c r="BI184" s="407"/>
      <c r="BJ184" s="407"/>
      <c r="BK184" s="407"/>
      <c r="BL184" s="407"/>
      <c r="BM184" s="407"/>
      <c r="BN184" s="407"/>
      <c r="BO184" s="408"/>
    </row>
    <row r="185" spans="1:67" ht="35.1" customHeight="1" x14ac:dyDescent="0.25">
      <c r="A185" s="25">
        <f t="shared" si="7"/>
        <v>174</v>
      </c>
      <c r="B185" s="409"/>
      <c r="C185" s="409"/>
      <c r="D185" s="410"/>
      <c r="E185" s="410"/>
      <c r="F185" s="410"/>
      <c r="G185" s="410"/>
      <c r="H185" s="410"/>
      <c r="I185" s="411"/>
      <c r="J185" s="412"/>
      <c r="K185" s="412"/>
      <c r="L185" s="412"/>
      <c r="M185" s="412"/>
      <c r="N185" s="412"/>
      <c r="O185" s="412"/>
      <c r="P185" s="413"/>
      <c r="Q185" s="414"/>
      <c r="R185" s="415"/>
      <c r="S185" s="415"/>
      <c r="T185" s="415"/>
      <c r="U185" s="415"/>
      <c r="V185" s="415"/>
      <c r="W185" s="415"/>
      <c r="X185" s="416"/>
      <c r="Y185" s="417"/>
      <c r="Z185" s="418"/>
      <c r="AA185" s="414"/>
      <c r="AB185" s="415"/>
      <c r="AC185" s="415"/>
      <c r="AD185" s="416"/>
      <c r="AE185" s="419"/>
      <c r="AF185" s="420"/>
      <c r="AG185" s="421"/>
      <c r="AH185" s="419"/>
      <c r="AI185" s="420"/>
      <c r="AJ185" s="421"/>
      <c r="AK185" s="411"/>
      <c r="AL185" s="412"/>
      <c r="AM185" s="412"/>
      <c r="AN185" s="413"/>
      <c r="AO185" s="400"/>
      <c r="AP185" s="401"/>
      <c r="AQ185" s="401"/>
      <c r="AR185" s="401"/>
      <c r="AS185" s="401"/>
      <c r="AT185" s="401"/>
      <c r="AU185" s="401"/>
      <c r="AV185" s="402"/>
      <c r="AW185" s="403"/>
      <c r="AX185" s="404"/>
      <c r="AY185" s="405"/>
      <c r="AZ185" s="406"/>
      <c r="BA185" s="407"/>
      <c r="BB185" s="407"/>
      <c r="BC185" s="407"/>
      <c r="BD185" s="407"/>
      <c r="BE185" s="407"/>
      <c r="BF185" s="407"/>
      <c r="BG185" s="407"/>
      <c r="BH185" s="407"/>
      <c r="BI185" s="407"/>
      <c r="BJ185" s="407"/>
      <c r="BK185" s="407"/>
      <c r="BL185" s="407"/>
      <c r="BM185" s="407"/>
      <c r="BN185" s="407"/>
      <c r="BO185" s="408"/>
    </row>
    <row r="186" spans="1:67" ht="35.1" customHeight="1" x14ac:dyDescent="0.25">
      <c r="A186" s="25">
        <f t="shared" si="7"/>
        <v>175</v>
      </c>
      <c r="B186" s="409"/>
      <c r="C186" s="409"/>
      <c r="D186" s="410"/>
      <c r="E186" s="410"/>
      <c r="F186" s="410"/>
      <c r="G186" s="410"/>
      <c r="H186" s="410"/>
      <c r="I186" s="411"/>
      <c r="J186" s="412"/>
      <c r="K186" s="412"/>
      <c r="L186" s="412"/>
      <c r="M186" s="412"/>
      <c r="N186" s="412"/>
      <c r="O186" s="412"/>
      <c r="P186" s="413"/>
      <c r="Q186" s="414"/>
      <c r="R186" s="415"/>
      <c r="S186" s="415"/>
      <c r="T186" s="415"/>
      <c r="U186" s="415"/>
      <c r="V186" s="415"/>
      <c r="W186" s="415"/>
      <c r="X186" s="416"/>
      <c r="Y186" s="417"/>
      <c r="Z186" s="418"/>
      <c r="AA186" s="414"/>
      <c r="AB186" s="415"/>
      <c r="AC186" s="415"/>
      <c r="AD186" s="416"/>
      <c r="AE186" s="419"/>
      <c r="AF186" s="420"/>
      <c r="AG186" s="421"/>
      <c r="AH186" s="419"/>
      <c r="AI186" s="420"/>
      <c r="AJ186" s="421"/>
      <c r="AK186" s="411"/>
      <c r="AL186" s="412"/>
      <c r="AM186" s="412"/>
      <c r="AN186" s="413"/>
      <c r="AO186" s="400"/>
      <c r="AP186" s="401"/>
      <c r="AQ186" s="401"/>
      <c r="AR186" s="401"/>
      <c r="AS186" s="401"/>
      <c r="AT186" s="401"/>
      <c r="AU186" s="401"/>
      <c r="AV186" s="402"/>
      <c r="AW186" s="403"/>
      <c r="AX186" s="404"/>
      <c r="AY186" s="405"/>
      <c r="AZ186" s="406"/>
      <c r="BA186" s="407"/>
      <c r="BB186" s="407"/>
      <c r="BC186" s="407"/>
      <c r="BD186" s="407"/>
      <c r="BE186" s="407"/>
      <c r="BF186" s="407"/>
      <c r="BG186" s="407"/>
      <c r="BH186" s="407"/>
      <c r="BI186" s="407"/>
      <c r="BJ186" s="407"/>
      <c r="BK186" s="407"/>
      <c r="BL186" s="407"/>
      <c r="BM186" s="407"/>
      <c r="BN186" s="407"/>
      <c r="BO186" s="408"/>
    </row>
    <row r="187" spans="1:67" ht="35.1" customHeight="1" x14ac:dyDescent="0.25">
      <c r="A187" s="25">
        <f t="shared" si="7"/>
        <v>176</v>
      </c>
      <c r="B187" s="409"/>
      <c r="C187" s="409"/>
      <c r="D187" s="410"/>
      <c r="E187" s="410"/>
      <c r="F187" s="410"/>
      <c r="G187" s="410"/>
      <c r="H187" s="410"/>
      <c r="I187" s="411"/>
      <c r="J187" s="412"/>
      <c r="K187" s="412"/>
      <c r="L187" s="412"/>
      <c r="M187" s="412"/>
      <c r="N187" s="412"/>
      <c r="O187" s="412"/>
      <c r="P187" s="413"/>
      <c r="Q187" s="414"/>
      <c r="R187" s="415"/>
      <c r="S187" s="415"/>
      <c r="T187" s="415"/>
      <c r="U187" s="415"/>
      <c r="V187" s="415"/>
      <c r="W187" s="415"/>
      <c r="X187" s="416"/>
      <c r="Y187" s="417"/>
      <c r="Z187" s="418"/>
      <c r="AA187" s="414"/>
      <c r="AB187" s="415"/>
      <c r="AC187" s="415"/>
      <c r="AD187" s="416"/>
      <c r="AE187" s="419"/>
      <c r="AF187" s="420"/>
      <c r="AG187" s="421"/>
      <c r="AH187" s="419"/>
      <c r="AI187" s="420"/>
      <c r="AJ187" s="421"/>
      <c r="AK187" s="411"/>
      <c r="AL187" s="412"/>
      <c r="AM187" s="412"/>
      <c r="AN187" s="413"/>
      <c r="AO187" s="400"/>
      <c r="AP187" s="401"/>
      <c r="AQ187" s="401"/>
      <c r="AR187" s="401"/>
      <c r="AS187" s="401"/>
      <c r="AT187" s="401"/>
      <c r="AU187" s="401"/>
      <c r="AV187" s="402"/>
      <c r="AW187" s="403"/>
      <c r="AX187" s="404"/>
      <c r="AY187" s="405"/>
      <c r="AZ187" s="406"/>
      <c r="BA187" s="407"/>
      <c r="BB187" s="407"/>
      <c r="BC187" s="407"/>
      <c r="BD187" s="407"/>
      <c r="BE187" s="407"/>
      <c r="BF187" s="407"/>
      <c r="BG187" s="407"/>
      <c r="BH187" s="407"/>
      <c r="BI187" s="407"/>
      <c r="BJ187" s="407"/>
      <c r="BK187" s="407"/>
      <c r="BL187" s="407"/>
      <c r="BM187" s="407"/>
      <c r="BN187" s="407"/>
      <c r="BO187" s="408"/>
    </row>
    <row r="188" spans="1:67" ht="35.1" customHeight="1" x14ac:dyDescent="0.25">
      <c r="A188" s="25">
        <f t="shared" si="7"/>
        <v>177</v>
      </c>
      <c r="B188" s="409"/>
      <c r="C188" s="409"/>
      <c r="D188" s="410"/>
      <c r="E188" s="410"/>
      <c r="F188" s="410"/>
      <c r="G188" s="410"/>
      <c r="H188" s="410"/>
      <c r="I188" s="411"/>
      <c r="J188" s="412"/>
      <c r="K188" s="412"/>
      <c r="L188" s="412"/>
      <c r="M188" s="412"/>
      <c r="N188" s="412"/>
      <c r="O188" s="412"/>
      <c r="P188" s="413"/>
      <c r="Q188" s="414"/>
      <c r="R188" s="415"/>
      <c r="S188" s="415"/>
      <c r="T188" s="415"/>
      <c r="U188" s="415"/>
      <c r="V188" s="415"/>
      <c r="W188" s="415"/>
      <c r="X188" s="416"/>
      <c r="Y188" s="417"/>
      <c r="Z188" s="418"/>
      <c r="AA188" s="414"/>
      <c r="AB188" s="415"/>
      <c r="AC188" s="415"/>
      <c r="AD188" s="416"/>
      <c r="AE188" s="419"/>
      <c r="AF188" s="420"/>
      <c r="AG188" s="421"/>
      <c r="AH188" s="419"/>
      <c r="AI188" s="420"/>
      <c r="AJ188" s="421"/>
      <c r="AK188" s="411"/>
      <c r="AL188" s="412"/>
      <c r="AM188" s="412"/>
      <c r="AN188" s="413"/>
      <c r="AO188" s="400"/>
      <c r="AP188" s="401"/>
      <c r="AQ188" s="401"/>
      <c r="AR188" s="401"/>
      <c r="AS188" s="401"/>
      <c r="AT188" s="401"/>
      <c r="AU188" s="401"/>
      <c r="AV188" s="402"/>
      <c r="AW188" s="403"/>
      <c r="AX188" s="404"/>
      <c r="AY188" s="405"/>
      <c r="AZ188" s="406"/>
      <c r="BA188" s="407"/>
      <c r="BB188" s="407"/>
      <c r="BC188" s="407"/>
      <c r="BD188" s="407"/>
      <c r="BE188" s="407"/>
      <c r="BF188" s="407"/>
      <c r="BG188" s="407"/>
      <c r="BH188" s="407"/>
      <c r="BI188" s="407"/>
      <c r="BJ188" s="407"/>
      <c r="BK188" s="407"/>
      <c r="BL188" s="407"/>
      <c r="BM188" s="407"/>
      <c r="BN188" s="407"/>
      <c r="BO188" s="408"/>
    </row>
    <row r="189" spans="1:67" ht="35.1" customHeight="1" x14ac:dyDescent="0.25">
      <c r="A189" s="25">
        <f t="shared" si="7"/>
        <v>178</v>
      </c>
      <c r="B189" s="409"/>
      <c r="C189" s="409"/>
      <c r="D189" s="410"/>
      <c r="E189" s="410"/>
      <c r="F189" s="410"/>
      <c r="G189" s="410"/>
      <c r="H189" s="410"/>
      <c r="I189" s="411"/>
      <c r="J189" s="412"/>
      <c r="K189" s="412"/>
      <c r="L189" s="412"/>
      <c r="M189" s="412"/>
      <c r="N189" s="412"/>
      <c r="O189" s="412"/>
      <c r="P189" s="413"/>
      <c r="Q189" s="414"/>
      <c r="R189" s="415"/>
      <c r="S189" s="415"/>
      <c r="T189" s="415"/>
      <c r="U189" s="415"/>
      <c r="V189" s="415"/>
      <c r="W189" s="415"/>
      <c r="X189" s="416"/>
      <c r="Y189" s="417"/>
      <c r="Z189" s="418"/>
      <c r="AA189" s="414"/>
      <c r="AB189" s="415"/>
      <c r="AC189" s="415"/>
      <c r="AD189" s="416"/>
      <c r="AE189" s="419"/>
      <c r="AF189" s="420"/>
      <c r="AG189" s="421"/>
      <c r="AH189" s="419"/>
      <c r="AI189" s="420"/>
      <c r="AJ189" s="421"/>
      <c r="AK189" s="411"/>
      <c r="AL189" s="412"/>
      <c r="AM189" s="412"/>
      <c r="AN189" s="413"/>
      <c r="AO189" s="400"/>
      <c r="AP189" s="401"/>
      <c r="AQ189" s="401"/>
      <c r="AR189" s="401"/>
      <c r="AS189" s="401"/>
      <c r="AT189" s="401"/>
      <c r="AU189" s="401"/>
      <c r="AV189" s="402"/>
      <c r="AW189" s="403"/>
      <c r="AX189" s="404"/>
      <c r="AY189" s="405"/>
      <c r="AZ189" s="406"/>
      <c r="BA189" s="407"/>
      <c r="BB189" s="407"/>
      <c r="BC189" s="407"/>
      <c r="BD189" s="407"/>
      <c r="BE189" s="407"/>
      <c r="BF189" s="407"/>
      <c r="BG189" s="407"/>
      <c r="BH189" s="407"/>
      <c r="BI189" s="407"/>
      <c r="BJ189" s="407"/>
      <c r="BK189" s="407"/>
      <c r="BL189" s="407"/>
      <c r="BM189" s="407"/>
      <c r="BN189" s="407"/>
      <c r="BO189" s="408"/>
    </row>
    <row r="190" spans="1:67" ht="35.1" customHeight="1" x14ac:dyDescent="0.25">
      <c r="A190" s="25">
        <f t="shared" si="7"/>
        <v>179</v>
      </c>
      <c r="B190" s="409"/>
      <c r="C190" s="409"/>
      <c r="D190" s="410"/>
      <c r="E190" s="410"/>
      <c r="F190" s="410"/>
      <c r="G190" s="410"/>
      <c r="H190" s="410"/>
      <c r="I190" s="411"/>
      <c r="J190" s="412"/>
      <c r="K190" s="412"/>
      <c r="L190" s="412"/>
      <c r="M190" s="412"/>
      <c r="N190" s="412"/>
      <c r="O190" s="412"/>
      <c r="P190" s="413"/>
      <c r="Q190" s="414"/>
      <c r="R190" s="415"/>
      <c r="S190" s="415"/>
      <c r="T190" s="415"/>
      <c r="U190" s="415"/>
      <c r="V190" s="415"/>
      <c r="W190" s="415"/>
      <c r="X190" s="416"/>
      <c r="Y190" s="417"/>
      <c r="Z190" s="418"/>
      <c r="AA190" s="414"/>
      <c r="AB190" s="415"/>
      <c r="AC190" s="415"/>
      <c r="AD190" s="416"/>
      <c r="AE190" s="419"/>
      <c r="AF190" s="420"/>
      <c r="AG190" s="421"/>
      <c r="AH190" s="419"/>
      <c r="AI190" s="420"/>
      <c r="AJ190" s="421"/>
      <c r="AK190" s="411"/>
      <c r="AL190" s="412"/>
      <c r="AM190" s="412"/>
      <c r="AN190" s="413"/>
      <c r="AO190" s="400"/>
      <c r="AP190" s="401"/>
      <c r="AQ190" s="401"/>
      <c r="AR190" s="401"/>
      <c r="AS190" s="401"/>
      <c r="AT190" s="401"/>
      <c r="AU190" s="401"/>
      <c r="AV190" s="402"/>
      <c r="AW190" s="403"/>
      <c r="AX190" s="404"/>
      <c r="AY190" s="405"/>
      <c r="AZ190" s="406"/>
      <c r="BA190" s="407"/>
      <c r="BB190" s="407"/>
      <c r="BC190" s="407"/>
      <c r="BD190" s="407"/>
      <c r="BE190" s="407"/>
      <c r="BF190" s="407"/>
      <c r="BG190" s="407"/>
      <c r="BH190" s="407"/>
      <c r="BI190" s="407"/>
      <c r="BJ190" s="407"/>
      <c r="BK190" s="407"/>
      <c r="BL190" s="407"/>
      <c r="BM190" s="407"/>
      <c r="BN190" s="407"/>
      <c r="BO190" s="408"/>
    </row>
    <row r="191" spans="1:67" ht="35.1" customHeight="1" x14ac:dyDescent="0.25">
      <c r="A191" s="25">
        <f t="shared" si="7"/>
        <v>180</v>
      </c>
      <c r="B191" s="409"/>
      <c r="C191" s="409"/>
      <c r="D191" s="410"/>
      <c r="E191" s="410"/>
      <c r="F191" s="410"/>
      <c r="G191" s="410"/>
      <c r="H191" s="410"/>
      <c r="I191" s="411"/>
      <c r="J191" s="412"/>
      <c r="K191" s="412"/>
      <c r="L191" s="412"/>
      <c r="M191" s="412"/>
      <c r="N191" s="412"/>
      <c r="O191" s="412"/>
      <c r="P191" s="413"/>
      <c r="Q191" s="414"/>
      <c r="R191" s="415"/>
      <c r="S191" s="415"/>
      <c r="T191" s="415"/>
      <c r="U191" s="415"/>
      <c r="V191" s="415"/>
      <c r="W191" s="415"/>
      <c r="X191" s="416"/>
      <c r="Y191" s="417"/>
      <c r="Z191" s="418"/>
      <c r="AA191" s="414"/>
      <c r="AB191" s="415"/>
      <c r="AC191" s="415"/>
      <c r="AD191" s="416"/>
      <c r="AE191" s="419"/>
      <c r="AF191" s="420"/>
      <c r="AG191" s="421"/>
      <c r="AH191" s="419"/>
      <c r="AI191" s="420"/>
      <c r="AJ191" s="421"/>
      <c r="AK191" s="411"/>
      <c r="AL191" s="412"/>
      <c r="AM191" s="412"/>
      <c r="AN191" s="413"/>
      <c r="AO191" s="400"/>
      <c r="AP191" s="401"/>
      <c r="AQ191" s="401"/>
      <c r="AR191" s="401"/>
      <c r="AS191" s="401"/>
      <c r="AT191" s="401"/>
      <c r="AU191" s="401"/>
      <c r="AV191" s="402"/>
      <c r="AW191" s="403"/>
      <c r="AX191" s="404"/>
      <c r="AY191" s="405"/>
      <c r="AZ191" s="406"/>
      <c r="BA191" s="407"/>
      <c r="BB191" s="407"/>
      <c r="BC191" s="407"/>
      <c r="BD191" s="407"/>
      <c r="BE191" s="407"/>
      <c r="BF191" s="407"/>
      <c r="BG191" s="407"/>
      <c r="BH191" s="407"/>
      <c r="BI191" s="407"/>
      <c r="BJ191" s="407"/>
      <c r="BK191" s="407"/>
      <c r="BL191" s="407"/>
      <c r="BM191" s="407"/>
      <c r="BN191" s="407"/>
      <c r="BO191" s="408"/>
    </row>
    <row r="192" spans="1:67" ht="35.1" customHeight="1" x14ac:dyDescent="0.25">
      <c r="A192" s="24">
        <f>ROW(A181)</f>
        <v>181</v>
      </c>
      <c r="B192" s="409"/>
      <c r="C192" s="409"/>
      <c r="D192" s="410"/>
      <c r="E192" s="410"/>
      <c r="F192" s="410"/>
      <c r="G192" s="410"/>
      <c r="H192" s="410"/>
      <c r="I192" s="411"/>
      <c r="J192" s="412"/>
      <c r="K192" s="412"/>
      <c r="L192" s="412"/>
      <c r="M192" s="412"/>
      <c r="N192" s="412"/>
      <c r="O192" s="412"/>
      <c r="P192" s="413"/>
      <c r="Q192" s="414"/>
      <c r="R192" s="415"/>
      <c r="S192" s="415"/>
      <c r="T192" s="415"/>
      <c r="U192" s="415"/>
      <c r="V192" s="415"/>
      <c r="W192" s="415"/>
      <c r="X192" s="416"/>
      <c r="Y192" s="417"/>
      <c r="Z192" s="418"/>
      <c r="AA192" s="414"/>
      <c r="AB192" s="415"/>
      <c r="AC192" s="415"/>
      <c r="AD192" s="416"/>
      <c r="AE192" s="419"/>
      <c r="AF192" s="420"/>
      <c r="AG192" s="421"/>
      <c r="AH192" s="419"/>
      <c r="AI192" s="420"/>
      <c r="AJ192" s="421"/>
      <c r="AK192" s="411"/>
      <c r="AL192" s="412"/>
      <c r="AM192" s="412"/>
      <c r="AN192" s="413"/>
      <c r="AO192" s="400"/>
      <c r="AP192" s="401"/>
      <c r="AQ192" s="401"/>
      <c r="AR192" s="401"/>
      <c r="AS192" s="401"/>
      <c r="AT192" s="401"/>
      <c r="AU192" s="401"/>
      <c r="AV192" s="402"/>
      <c r="AW192" s="403"/>
      <c r="AX192" s="404"/>
      <c r="AY192" s="405"/>
      <c r="AZ192" s="406"/>
      <c r="BA192" s="407"/>
      <c r="BB192" s="407"/>
      <c r="BC192" s="407"/>
      <c r="BD192" s="407"/>
      <c r="BE192" s="407"/>
      <c r="BF192" s="407"/>
      <c r="BG192" s="407"/>
      <c r="BH192" s="407"/>
      <c r="BI192" s="407"/>
      <c r="BJ192" s="407"/>
      <c r="BK192" s="407"/>
      <c r="BL192" s="407"/>
      <c r="BM192" s="407"/>
      <c r="BN192" s="407"/>
      <c r="BO192" s="408"/>
    </row>
    <row r="193" spans="1:67" ht="35.1" customHeight="1" x14ac:dyDescent="0.25">
      <c r="A193" s="25">
        <f t="shared" ref="A193:A201" si="8">ROW(A182)</f>
        <v>182</v>
      </c>
      <c r="B193" s="409"/>
      <c r="C193" s="409"/>
      <c r="D193" s="410"/>
      <c r="E193" s="410"/>
      <c r="F193" s="410"/>
      <c r="G193" s="410"/>
      <c r="H193" s="410"/>
      <c r="I193" s="411"/>
      <c r="J193" s="412"/>
      <c r="K193" s="412"/>
      <c r="L193" s="412"/>
      <c r="M193" s="412"/>
      <c r="N193" s="412"/>
      <c r="O193" s="412"/>
      <c r="P193" s="413"/>
      <c r="Q193" s="414"/>
      <c r="R193" s="415"/>
      <c r="S193" s="415"/>
      <c r="T193" s="415"/>
      <c r="U193" s="415"/>
      <c r="V193" s="415"/>
      <c r="W193" s="415"/>
      <c r="X193" s="416"/>
      <c r="Y193" s="417"/>
      <c r="Z193" s="418"/>
      <c r="AA193" s="414"/>
      <c r="AB193" s="415"/>
      <c r="AC193" s="415"/>
      <c r="AD193" s="416"/>
      <c r="AE193" s="419"/>
      <c r="AF193" s="420"/>
      <c r="AG193" s="421"/>
      <c r="AH193" s="419"/>
      <c r="AI193" s="420"/>
      <c r="AJ193" s="421"/>
      <c r="AK193" s="411"/>
      <c r="AL193" s="412"/>
      <c r="AM193" s="412"/>
      <c r="AN193" s="413"/>
      <c r="AO193" s="400"/>
      <c r="AP193" s="401"/>
      <c r="AQ193" s="401"/>
      <c r="AR193" s="401"/>
      <c r="AS193" s="401"/>
      <c r="AT193" s="401"/>
      <c r="AU193" s="401"/>
      <c r="AV193" s="402"/>
      <c r="AW193" s="403"/>
      <c r="AX193" s="404"/>
      <c r="AY193" s="405"/>
      <c r="AZ193" s="406"/>
      <c r="BA193" s="407"/>
      <c r="BB193" s="407"/>
      <c r="BC193" s="407"/>
      <c r="BD193" s="407"/>
      <c r="BE193" s="407"/>
      <c r="BF193" s="407"/>
      <c r="BG193" s="407"/>
      <c r="BH193" s="407"/>
      <c r="BI193" s="407"/>
      <c r="BJ193" s="407"/>
      <c r="BK193" s="407"/>
      <c r="BL193" s="407"/>
      <c r="BM193" s="407"/>
      <c r="BN193" s="407"/>
      <c r="BO193" s="408"/>
    </row>
    <row r="194" spans="1:67" ht="35.1" customHeight="1" x14ac:dyDescent="0.25">
      <c r="A194" s="25">
        <f t="shared" si="8"/>
        <v>183</v>
      </c>
      <c r="B194" s="409"/>
      <c r="C194" s="409"/>
      <c r="D194" s="410"/>
      <c r="E194" s="410"/>
      <c r="F194" s="410"/>
      <c r="G194" s="410"/>
      <c r="H194" s="410"/>
      <c r="I194" s="411"/>
      <c r="J194" s="412"/>
      <c r="K194" s="412"/>
      <c r="L194" s="412"/>
      <c r="M194" s="412"/>
      <c r="N194" s="412"/>
      <c r="O194" s="412"/>
      <c r="P194" s="413"/>
      <c r="Q194" s="414"/>
      <c r="R194" s="415"/>
      <c r="S194" s="415"/>
      <c r="T194" s="415"/>
      <c r="U194" s="415"/>
      <c r="V194" s="415"/>
      <c r="W194" s="415"/>
      <c r="X194" s="416"/>
      <c r="Y194" s="417"/>
      <c r="Z194" s="418"/>
      <c r="AA194" s="414"/>
      <c r="AB194" s="415"/>
      <c r="AC194" s="415"/>
      <c r="AD194" s="416"/>
      <c r="AE194" s="419"/>
      <c r="AF194" s="420"/>
      <c r="AG194" s="421"/>
      <c r="AH194" s="419"/>
      <c r="AI194" s="420"/>
      <c r="AJ194" s="421"/>
      <c r="AK194" s="411"/>
      <c r="AL194" s="412"/>
      <c r="AM194" s="412"/>
      <c r="AN194" s="413"/>
      <c r="AO194" s="400"/>
      <c r="AP194" s="401"/>
      <c r="AQ194" s="401"/>
      <c r="AR194" s="401"/>
      <c r="AS194" s="401"/>
      <c r="AT194" s="401"/>
      <c r="AU194" s="401"/>
      <c r="AV194" s="402"/>
      <c r="AW194" s="403"/>
      <c r="AX194" s="404"/>
      <c r="AY194" s="405"/>
      <c r="AZ194" s="406"/>
      <c r="BA194" s="407"/>
      <c r="BB194" s="407"/>
      <c r="BC194" s="407"/>
      <c r="BD194" s="407"/>
      <c r="BE194" s="407"/>
      <c r="BF194" s="407"/>
      <c r="BG194" s="407"/>
      <c r="BH194" s="407"/>
      <c r="BI194" s="407"/>
      <c r="BJ194" s="407"/>
      <c r="BK194" s="407"/>
      <c r="BL194" s="407"/>
      <c r="BM194" s="407"/>
      <c r="BN194" s="407"/>
      <c r="BO194" s="408"/>
    </row>
    <row r="195" spans="1:67" ht="35.1" customHeight="1" x14ac:dyDescent="0.25">
      <c r="A195" s="25">
        <f t="shared" si="8"/>
        <v>184</v>
      </c>
      <c r="B195" s="409"/>
      <c r="C195" s="409"/>
      <c r="D195" s="410"/>
      <c r="E195" s="410"/>
      <c r="F195" s="410"/>
      <c r="G195" s="410"/>
      <c r="H195" s="410"/>
      <c r="I195" s="411"/>
      <c r="J195" s="412"/>
      <c r="K195" s="412"/>
      <c r="L195" s="412"/>
      <c r="M195" s="412"/>
      <c r="N195" s="412"/>
      <c r="O195" s="412"/>
      <c r="P195" s="413"/>
      <c r="Q195" s="414"/>
      <c r="R195" s="415"/>
      <c r="S195" s="415"/>
      <c r="T195" s="415"/>
      <c r="U195" s="415"/>
      <c r="V195" s="415"/>
      <c r="W195" s="415"/>
      <c r="X195" s="416"/>
      <c r="Y195" s="417"/>
      <c r="Z195" s="418"/>
      <c r="AA195" s="414"/>
      <c r="AB195" s="415"/>
      <c r="AC195" s="415"/>
      <c r="AD195" s="416"/>
      <c r="AE195" s="419"/>
      <c r="AF195" s="420"/>
      <c r="AG195" s="421"/>
      <c r="AH195" s="419"/>
      <c r="AI195" s="420"/>
      <c r="AJ195" s="421"/>
      <c r="AK195" s="411"/>
      <c r="AL195" s="412"/>
      <c r="AM195" s="412"/>
      <c r="AN195" s="413"/>
      <c r="AO195" s="400"/>
      <c r="AP195" s="401"/>
      <c r="AQ195" s="401"/>
      <c r="AR195" s="401"/>
      <c r="AS195" s="401"/>
      <c r="AT195" s="401"/>
      <c r="AU195" s="401"/>
      <c r="AV195" s="402"/>
      <c r="AW195" s="403"/>
      <c r="AX195" s="404"/>
      <c r="AY195" s="405"/>
      <c r="AZ195" s="406"/>
      <c r="BA195" s="407"/>
      <c r="BB195" s="407"/>
      <c r="BC195" s="407"/>
      <c r="BD195" s="407"/>
      <c r="BE195" s="407"/>
      <c r="BF195" s="407"/>
      <c r="BG195" s="407"/>
      <c r="BH195" s="407"/>
      <c r="BI195" s="407"/>
      <c r="BJ195" s="407"/>
      <c r="BK195" s="407"/>
      <c r="BL195" s="407"/>
      <c r="BM195" s="407"/>
      <c r="BN195" s="407"/>
      <c r="BO195" s="408"/>
    </row>
    <row r="196" spans="1:67" ht="35.1" customHeight="1" x14ac:dyDescent="0.25">
      <c r="A196" s="25">
        <f t="shared" si="8"/>
        <v>185</v>
      </c>
      <c r="B196" s="409"/>
      <c r="C196" s="409"/>
      <c r="D196" s="410"/>
      <c r="E196" s="410"/>
      <c r="F196" s="410"/>
      <c r="G196" s="410"/>
      <c r="H196" s="410"/>
      <c r="I196" s="411"/>
      <c r="J196" s="412"/>
      <c r="K196" s="412"/>
      <c r="L196" s="412"/>
      <c r="M196" s="412"/>
      <c r="N196" s="412"/>
      <c r="O196" s="412"/>
      <c r="P196" s="413"/>
      <c r="Q196" s="414"/>
      <c r="R196" s="415"/>
      <c r="S196" s="415"/>
      <c r="T196" s="415"/>
      <c r="U196" s="415"/>
      <c r="V196" s="415"/>
      <c r="W196" s="415"/>
      <c r="X196" s="416"/>
      <c r="Y196" s="417"/>
      <c r="Z196" s="418"/>
      <c r="AA196" s="414"/>
      <c r="AB196" s="415"/>
      <c r="AC196" s="415"/>
      <c r="AD196" s="416"/>
      <c r="AE196" s="419"/>
      <c r="AF196" s="420"/>
      <c r="AG196" s="421"/>
      <c r="AH196" s="419"/>
      <c r="AI196" s="420"/>
      <c r="AJ196" s="421"/>
      <c r="AK196" s="411"/>
      <c r="AL196" s="412"/>
      <c r="AM196" s="412"/>
      <c r="AN196" s="413"/>
      <c r="AO196" s="400"/>
      <c r="AP196" s="401"/>
      <c r="AQ196" s="401"/>
      <c r="AR196" s="401"/>
      <c r="AS196" s="401"/>
      <c r="AT196" s="401"/>
      <c r="AU196" s="401"/>
      <c r="AV196" s="402"/>
      <c r="AW196" s="403"/>
      <c r="AX196" s="404"/>
      <c r="AY196" s="405"/>
      <c r="AZ196" s="406"/>
      <c r="BA196" s="407"/>
      <c r="BB196" s="407"/>
      <c r="BC196" s="407"/>
      <c r="BD196" s="407"/>
      <c r="BE196" s="407"/>
      <c r="BF196" s="407"/>
      <c r="BG196" s="407"/>
      <c r="BH196" s="407"/>
      <c r="BI196" s="407"/>
      <c r="BJ196" s="407"/>
      <c r="BK196" s="407"/>
      <c r="BL196" s="407"/>
      <c r="BM196" s="407"/>
      <c r="BN196" s="407"/>
      <c r="BO196" s="408"/>
    </row>
    <row r="197" spans="1:67" ht="35.1" customHeight="1" x14ac:dyDescent="0.25">
      <c r="A197" s="25">
        <f t="shared" si="8"/>
        <v>186</v>
      </c>
      <c r="B197" s="409"/>
      <c r="C197" s="409"/>
      <c r="D197" s="410"/>
      <c r="E197" s="410"/>
      <c r="F197" s="410"/>
      <c r="G197" s="410"/>
      <c r="H197" s="410"/>
      <c r="I197" s="411"/>
      <c r="J197" s="412"/>
      <c r="K197" s="412"/>
      <c r="L197" s="412"/>
      <c r="M197" s="412"/>
      <c r="N197" s="412"/>
      <c r="O197" s="412"/>
      <c r="P197" s="413"/>
      <c r="Q197" s="414"/>
      <c r="R197" s="415"/>
      <c r="S197" s="415"/>
      <c r="T197" s="415"/>
      <c r="U197" s="415"/>
      <c r="V197" s="415"/>
      <c r="W197" s="415"/>
      <c r="X197" s="416"/>
      <c r="Y197" s="417"/>
      <c r="Z197" s="418"/>
      <c r="AA197" s="414"/>
      <c r="AB197" s="415"/>
      <c r="AC197" s="415"/>
      <c r="AD197" s="416"/>
      <c r="AE197" s="419"/>
      <c r="AF197" s="420"/>
      <c r="AG197" s="421"/>
      <c r="AH197" s="419"/>
      <c r="AI197" s="420"/>
      <c r="AJ197" s="421"/>
      <c r="AK197" s="411"/>
      <c r="AL197" s="412"/>
      <c r="AM197" s="412"/>
      <c r="AN197" s="413"/>
      <c r="AO197" s="400"/>
      <c r="AP197" s="401"/>
      <c r="AQ197" s="401"/>
      <c r="AR197" s="401"/>
      <c r="AS197" s="401"/>
      <c r="AT197" s="401"/>
      <c r="AU197" s="401"/>
      <c r="AV197" s="402"/>
      <c r="AW197" s="403"/>
      <c r="AX197" s="404"/>
      <c r="AY197" s="405"/>
      <c r="AZ197" s="406"/>
      <c r="BA197" s="407"/>
      <c r="BB197" s="407"/>
      <c r="BC197" s="407"/>
      <c r="BD197" s="407"/>
      <c r="BE197" s="407"/>
      <c r="BF197" s="407"/>
      <c r="BG197" s="407"/>
      <c r="BH197" s="407"/>
      <c r="BI197" s="407"/>
      <c r="BJ197" s="407"/>
      <c r="BK197" s="407"/>
      <c r="BL197" s="407"/>
      <c r="BM197" s="407"/>
      <c r="BN197" s="407"/>
      <c r="BO197" s="408"/>
    </row>
    <row r="198" spans="1:67" ht="35.1" customHeight="1" x14ac:dyDescent="0.25">
      <c r="A198" s="25">
        <f t="shared" si="8"/>
        <v>187</v>
      </c>
      <c r="B198" s="409"/>
      <c r="C198" s="409"/>
      <c r="D198" s="410"/>
      <c r="E198" s="410"/>
      <c r="F198" s="410"/>
      <c r="G198" s="410"/>
      <c r="H198" s="410"/>
      <c r="I198" s="411"/>
      <c r="J198" s="412"/>
      <c r="K198" s="412"/>
      <c r="L198" s="412"/>
      <c r="M198" s="412"/>
      <c r="N198" s="412"/>
      <c r="O198" s="412"/>
      <c r="P198" s="413"/>
      <c r="Q198" s="414"/>
      <c r="R198" s="415"/>
      <c r="S198" s="415"/>
      <c r="T198" s="415"/>
      <c r="U198" s="415"/>
      <c r="V198" s="415"/>
      <c r="W198" s="415"/>
      <c r="X198" s="416"/>
      <c r="Y198" s="417"/>
      <c r="Z198" s="418"/>
      <c r="AA198" s="414"/>
      <c r="AB198" s="415"/>
      <c r="AC198" s="415"/>
      <c r="AD198" s="416"/>
      <c r="AE198" s="419"/>
      <c r="AF198" s="420"/>
      <c r="AG198" s="421"/>
      <c r="AH198" s="419"/>
      <c r="AI198" s="420"/>
      <c r="AJ198" s="421"/>
      <c r="AK198" s="411"/>
      <c r="AL198" s="412"/>
      <c r="AM198" s="412"/>
      <c r="AN198" s="413"/>
      <c r="AO198" s="400"/>
      <c r="AP198" s="401"/>
      <c r="AQ198" s="401"/>
      <c r="AR198" s="401"/>
      <c r="AS198" s="401"/>
      <c r="AT198" s="401"/>
      <c r="AU198" s="401"/>
      <c r="AV198" s="402"/>
      <c r="AW198" s="403"/>
      <c r="AX198" s="404"/>
      <c r="AY198" s="405"/>
      <c r="AZ198" s="406"/>
      <c r="BA198" s="407"/>
      <c r="BB198" s="407"/>
      <c r="BC198" s="407"/>
      <c r="BD198" s="407"/>
      <c r="BE198" s="407"/>
      <c r="BF198" s="407"/>
      <c r="BG198" s="407"/>
      <c r="BH198" s="407"/>
      <c r="BI198" s="407"/>
      <c r="BJ198" s="407"/>
      <c r="BK198" s="407"/>
      <c r="BL198" s="407"/>
      <c r="BM198" s="407"/>
      <c r="BN198" s="407"/>
      <c r="BO198" s="408"/>
    </row>
    <row r="199" spans="1:67" ht="35.1" customHeight="1" x14ac:dyDescent="0.25">
      <c r="A199" s="25">
        <f t="shared" si="8"/>
        <v>188</v>
      </c>
      <c r="B199" s="409"/>
      <c r="C199" s="409"/>
      <c r="D199" s="410"/>
      <c r="E199" s="410"/>
      <c r="F199" s="410"/>
      <c r="G199" s="410"/>
      <c r="H199" s="410"/>
      <c r="I199" s="411"/>
      <c r="J199" s="412"/>
      <c r="K199" s="412"/>
      <c r="L199" s="412"/>
      <c r="M199" s="412"/>
      <c r="N199" s="412"/>
      <c r="O199" s="412"/>
      <c r="P199" s="413"/>
      <c r="Q199" s="414"/>
      <c r="R199" s="415"/>
      <c r="S199" s="415"/>
      <c r="T199" s="415"/>
      <c r="U199" s="415"/>
      <c r="V199" s="415"/>
      <c r="W199" s="415"/>
      <c r="X199" s="416"/>
      <c r="Y199" s="417"/>
      <c r="Z199" s="418"/>
      <c r="AA199" s="414"/>
      <c r="AB199" s="415"/>
      <c r="AC199" s="415"/>
      <c r="AD199" s="416"/>
      <c r="AE199" s="419"/>
      <c r="AF199" s="420"/>
      <c r="AG199" s="421"/>
      <c r="AH199" s="419"/>
      <c r="AI199" s="420"/>
      <c r="AJ199" s="421"/>
      <c r="AK199" s="411"/>
      <c r="AL199" s="412"/>
      <c r="AM199" s="412"/>
      <c r="AN199" s="413"/>
      <c r="AO199" s="400"/>
      <c r="AP199" s="401"/>
      <c r="AQ199" s="401"/>
      <c r="AR199" s="401"/>
      <c r="AS199" s="401"/>
      <c r="AT199" s="401"/>
      <c r="AU199" s="401"/>
      <c r="AV199" s="402"/>
      <c r="AW199" s="403"/>
      <c r="AX199" s="404"/>
      <c r="AY199" s="405"/>
      <c r="AZ199" s="406"/>
      <c r="BA199" s="407"/>
      <c r="BB199" s="407"/>
      <c r="BC199" s="407"/>
      <c r="BD199" s="407"/>
      <c r="BE199" s="407"/>
      <c r="BF199" s="407"/>
      <c r="BG199" s="407"/>
      <c r="BH199" s="407"/>
      <c r="BI199" s="407"/>
      <c r="BJ199" s="407"/>
      <c r="BK199" s="407"/>
      <c r="BL199" s="407"/>
      <c r="BM199" s="407"/>
      <c r="BN199" s="407"/>
      <c r="BO199" s="408"/>
    </row>
    <row r="200" spans="1:67" ht="35.1" customHeight="1" x14ac:dyDescent="0.25">
      <c r="A200" s="25">
        <f t="shared" si="8"/>
        <v>189</v>
      </c>
      <c r="B200" s="409"/>
      <c r="C200" s="409"/>
      <c r="D200" s="410"/>
      <c r="E200" s="410"/>
      <c r="F200" s="410"/>
      <c r="G200" s="410"/>
      <c r="H200" s="410"/>
      <c r="I200" s="411"/>
      <c r="J200" s="412"/>
      <c r="K200" s="412"/>
      <c r="L200" s="412"/>
      <c r="M200" s="412"/>
      <c r="N200" s="412"/>
      <c r="O200" s="412"/>
      <c r="P200" s="413"/>
      <c r="Q200" s="414"/>
      <c r="R200" s="415"/>
      <c r="S200" s="415"/>
      <c r="T200" s="415"/>
      <c r="U200" s="415"/>
      <c r="V200" s="415"/>
      <c r="W200" s="415"/>
      <c r="X200" s="416"/>
      <c r="Y200" s="417"/>
      <c r="Z200" s="418"/>
      <c r="AA200" s="414"/>
      <c r="AB200" s="415"/>
      <c r="AC200" s="415"/>
      <c r="AD200" s="416"/>
      <c r="AE200" s="419"/>
      <c r="AF200" s="420"/>
      <c r="AG200" s="421"/>
      <c r="AH200" s="419"/>
      <c r="AI200" s="420"/>
      <c r="AJ200" s="421"/>
      <c r="AK200" s="411"/>
      <c r="AL200" s="412"/>
      <c r="AM200" s="412"/>
      <c r="AN200" s="413"/>
      <c r="AO200" s="400"/>
      <c r="AP200" s="401"/>
      <c r="AQ200" s="401"/>
      <c r="AR200" s="401"/>
      <c r="AS200" s="401"/>
      <c r="AT200" s="401"/>
      <c r="AU200" s="401"/>
      <c r="AV200" s="402"/>
      <c r="AW200" s="403"/>
      <c r="AX200" s="404"/>
      <c r="AY200" s="405"/>
      <c r="AZ200" s="406"/>
      <c r="BA200" s="407"/>
      <c r="BB200" s="407"/>
      <c r="BC200" s="407"/>
      <c r="BD200" s="407"/>
      <c r="BE200" s="407"/>
      <c r="BF200" s="407"/>
      <c r="BG200" s="407"/>
      <c r="BH200" s="407"/>
      <c r="BI200" s="407"/>
      <c r="BJ200" s="407"/>
      <c r="BK200" s="407"/>
      <c r="BL200" s="407"/>
      <c r="BM200" s="407"/>
      <c r="BN200" s="407"/>
      <c r="BO200" s="408"/>
    </row>
    <row r="201" spans="1:67" ht="35.1" customHeight="1" x14ac:dyDescent="0.25">
      <c r="A201" s="25">
        <f t="shared" si="8"/>
        <v>190</v>
      </c>
      <c r="B201" s="409"/>
      <c r="C201" s="409"/>
      <c r="D201" s="410"/>
      <c r="E201" s="410"/>
      <c r="F201" s="410"/>
      <c r="G201" s="410"/>
      <c r="H201" s="410"/>
      <c r="I201" s="411"/>
      <c r="J201" s="412"/>
      <c r="K201" s="412"/>
      <c r="L201" s="412"/>
      <c r="M201" s="412"/>
      <c r="N201" s="412"/>
      <c r="O201" s="412"/>
      <c r="P201" s="413"/>
      <c r="Q201" s="414"/>
      <c r="R201" s="415"/>
      <c r="S201" s="415"/>
      <c r="T201" s="415"/>
      <c r="U201" s="415"/>
      <c r="V201" s="415"/>
      <c r="W201" s="415"/>
      <c r="X201" s="416"/>
      <c r="Y201" s="417"/>
      <c r="Z201" s="418"/>
      <c r="AA201" s="414"/>
      <c r="AB201" s="415"/>
      <c r="AC201" s="415"/>
      <c r="AD201" s="416"/>
      <c r="AE201" s="419"/>
      <c r="AF201" s="420"/>
      <c r="AG201" s="421"/>
      <c r="AH201" s="419"/>
      <c r="AI201" s="420"/>
      <c r="AJ201" s="421"/>
      <c r="AK201" s="411"/>
      <c r="AL201" s="412"/>
      <c r="AM201" s="412"/>
      <c r="AN201" s="413"/>
      <c r="AO201" s="400"/>
      <c r="AP201" s="401"/>
      <c r="AQ201" s="401"/>
      <c r="AR201" s="401"/>
      <c r="AS201" s="401"/>
      <c r="AT201" s="401"/>
      <c r="AU201" s="401"/>
      <c r="AV201" s="402"/>
      <c r="AW201" s="403"/>
      <c r="AX201" s="404"/>
      <c r="AY201" s="405"/>
      <c r="AZ201" s="406"/>
      <c r="BA201" s="407"/>
      <c r="BB201" s="407"/>
      <c r="BC201" s="407"/>
      <c r="BD201" s="407"/>
      <c r="BE201" s="407"/>
      <c r="BF201" s="407"/>
      <c r="BG201" s="407"/>
      <c r="BH201" s="407"/>
      <c r="BI201" s="407"/>
      <c r="BJ201" s="407"/>
      <c r="BK201" s="407"/>
      <c r="BL201" s="407"/>
      <c r="BM201" s="407"/>
      <c r="BN201" s="407"/>
      <c r="BO201" s="408"/>
    </row>
    <row r="202" spans="1:67" ht="35.1" customHeight="1" x14ac:dyDescent="0.25">
      <c r="A202" s="24">
        <f>ROW(A191)</f>
        <v>191</v>
      </c>
      <c r="B202" s="409"/>
      <c r="C202" s="409"/>
      <c r="D202" s="410"/>
      <c r="E202" s="410"/>
      <c r="F202" s="410"/>
      <c r="G202" s="410"/>
      <c r="H202" s="410"/>
      <c r="I202" s="411"/>
      <c r="J202" s="412"/>
      <c r="K202" s="412"/>
      <c r="L202" s="412"/>
      <c r="M202" s="412"/>
      <c r="N202" s="412"/>
      <c r="O202" s="412"/>
      <c r="P202" s="413"/>
      <c r="Q202" s="414"/>
      <c r="R202" s="415"/>
      <c r="S202" s="415"/>
      <c r="T202" s="415"/>
      <c r="U202" s="415"/>
      <c r="V202" s="415"/>
      <c r="W202" s="415"/>
      <c r="X202" s="416"/>
      <c r="Y202" s="417"/>
      <c r="Z202" s="418"/>
      <c r="AA202" s="414"/>
      <c r="AB202" s="415"/>
      <c r="AC202" s="415"/>
      <c r="AD202" s="416"/>
      <c r="AE202" s="419"/>
      <c r="AF202" s="420"/>
      <c r="AG202" s="421"/>
      <c r="AH202" s="419"/>
      <c r="AI202" s="420"/>
      <c r="AJ202" s="421"/>
      <c r="AK202" s="411"/>
      <c r="AL202" s="412"/>
      <c r="AM202" s="412"/>
      <c r="AN202" s="413"/>
      <c r="AO202" s="400"/>
      <c r="AP202" s="401"/>
      <c r="AQ202" s="401"/>
      <c r="AR202" s="401"/>
      <c r="AS202" s="401"/>
      <c r="AT202" s="401"/>
      <c r="AU202" s="401"/>
      <c r="AV202" s="402"/>
      <c r="AW202" s="403"/>
      <c r="AX202" s="404"/>
      <c r="AY202" s="405"/>
      <c r="AZ202" s="406"/>
      <c r="BA202" s="407"/>
      <c r="BB202" s="407"/>
      <c r="BC202" s="407"/>
      <c r="BD202" s="407"/>
      <c r="BE202" s="407"/>
      <c r="BF202" s="407"/>
      <c r="BG202" s="407"/>
      <c r="BH202" s="407"/>
      <c r="BI202" s="407"/>
      <c r="BJ202" s="407"/>
      <c r="BK202" s="407"/>
      <c r="BL202" s="407"/>
      <c r="BM202" s="407"/>
      <c r="BN202" s="407"/>
      <c r="BO202" s="408"/>
    </row>
    <row r="203" spans="1:67" ht="35.1" customHeight="1" x14ac:dyDescent="0.25">
      <c r="A203" s="25">
        <f t="shared" ref="A203:A211" si="9">ROW(A192)</f>
        <v>192</v>
      </c>
      <c r="B203" s="409"/>
      <c r="C203" s="409"/>
      <c r="D203" s="410"/>
      <c r="E203" s="410"/>
      <c r="F203" s="410"/>
      <c r="G203" s="410"/>
      <c r="H203" s="410"/>
      <c r="I203" s="411"/>
      <c r="J203" s="412"/>
      <c r="K203" s="412"/>
      <c r="L203" s="412"/>
      <c r="M203" s="412"/>
      <c r="N203" s="412"/>
      <c r="O203" s="412"/>
      <c r="P203" s="413"/>
      <c r="Q203" s="414"/>
      <c r="R203" s="415"/>
      <c r="S203" s="415"/>
      <c r="T203" s="415"/>
      <c r="U203" s="415"/>
      <c r="V203" s="415"/>
      <c r="W203" s="415"/>
      <c r="X203" s="416"/>
      <c r="Y203" s="417"/>
      <c r="Z203" s="418"/>
      <c r="AA203" s="414"/>
      <c r="AB203" s="415"/>
      <c r="AC203" s="415"/>
      <c r="AD203" s="416"/>
      <c r="AE203" s="419"/>
      <c r="AF203" s="420"/>
      <c r="AG203" s="421"/>
      <c r="AH203" s="419"/>
      <c r="AI203" s="420"/>
      <c r="AJ203" s="421"/>
      <c r="AK203" s="411"/>
      <c r="AL203" s="412"/>
      <c r="AM203" s="412"/>
      <c r="AN203" s="413"/>
      <c r="AO203" s="400"/>
      <c r="AP203" s="401"/>
      <c r="AQ203" s="401"/>
      <c r="AR203" s="401"/>
      <c r="AS203" s="401"/>
      <c r="AT203" s="401"/>
      <c r="AU203" s="401"/>
      <c r="AV203" s="402"/>
      <c r="AW203" s="403"/>
      <c r="AX203" s="404"/>
      <c r="AY203" s="405"/>
      <c r="AZ203" s="406"/>
      <c r="BA203" s="407"/>
      <c r="BB203" s="407"/>
      <c r="BC203" s="407"/>
      <c r="BD203" s="407"/>
      <c r="BE203" s="407"/>
      <c r="BF203" s="407"/>
      <c r="BG203" s="407"/>
      <c r="BH203" s="407"/>
      <c r="BI203" s="407"/>
      <c r="BJ203" s="407"/>
      <c r="BK203" s="407"/>
      <c r="BL203" s="407"/>
      <c r="BM203" s="407"/>
      <c r="BN203" s="407"/>
      <c r="BO203" s="408"/>
    </row>
    <row r="204" spans="1:67" ht="35.1" customHeight="1" x14ac:dyDescent="0.25">
      <c r="A204" s="25">
        <f t="shared" si="9"/>
        <v>193</v>
      </c>
      <c r="B204" s="409"/>
      <c r="C204" s="409"/>
      <c r="D204" s="410"/>
      <c r="E204" s="410"/>
      <c r="F204" s="410"/>
      <c r="G204" s="410"/>
      <c r="H204" s="410"/>
      <c r="I204" s="411"/>
      <c r="J204" s="412"/>
      <c r="K204" s="412"/>
      <c r="L204" s="412"/>
      <c r="M204" s="412"/>
      <c r="N204" s="412"/>
      <c r="O204" s="412"/>
      <c r="P204" s="413"/>
      <c r="Q204" s="414"/>
      <c r="R204" s="415"/>
      <c r="S204" s="415"/>
      <c r="T204" s="415"/>
      <c r="U204" s="415"/>
      <c r="V204" s="415"/>
      <c r="W204" s="415"/>
      <c r="X204" s="416"/>
      <c r="Y204" s="417"/>
      <c r="Z204" s="418"/>
      <c r="AA204" s="414"/>
      <c r="AB204" s="415"/>
      <c r="AC204" s="415"/>
      <c r="AD204" s="416"/>
      <c r="AE204" s="419"/>
      <c r="AF204" s="420"/>
      <c r="AG204" s="421"/>
      <c r="AH204" s="419"/>
      <c r="AI204" s="420"/>
      <c r="AJ204" s="421"/>
      <c r="AK204" s="411"/>
      <c r="AL204" s="412"/>
      <c r="AM204" s="412"/>
      <c r="AN204" s="413"/>
      <c r="AO204" s="400"/>
      <c r="AP204" s="401"/>
      <c r="AQ204" s="401"/>
      <c r="AR204" s="401"/>
      <c r="AS204" s="401"/>
      <c r="AT204" s="401"/>
      <c r="AU204" s="401"/>
      <c r="AV204" s="402"/>
      <c r="AW204" s="403"/>
      <c r="AX204" s="404"/>
      <c r="AY204" s="405"/>
      <c r="AZ204" s="406"/>
      <c r="BA204" s="407"/>
      <c r="BB204" s="407"/>
      <c r="BC204" s="407"/>
      <c r="BD204" s="407"/>
      <c r="BE204" s="407"/>
      <c r="BF204" s="407"/>
      <c r="BG204" s="407"/>
      <c r="BH204" s="407"/>
      <c r="BI204" s="407"/>
      <c r="BJ204" s="407"/>
      <c r="BK204" s="407"/>
      <c r="BL204" s="407"/>
      <c r="BM204" s="407"/>
      <c r="BN204" s="407"/>
      <c r="BO204" s="408"/>
    </row>
    <row r="205" spans="1:67" ht="35.1" customHeight="1" x14ac:dyDescent="0.25">
      <c r="A205" s="25">
        <f t="shared" si="9"/>
        <v>194</v>
      </c>
      <c r="B205" s="409"/>
      <c r="C205" s="409"/>
      <c r="D205" s="410"/>
      <c r="E205" s="410"/>
      <c r="F205" s="410"/>
      <c r="G205" s="410"/>
      <c r="H205" s="410"/>
      <c r="I205" s="411"/>
      <c r="J205" s="412"/>
      <c r="K205" s="412"/>
      <c r="L205" s="412"/>
      <c r="M205" s="412"/>
      <c r="N205" s="412"/>
      <c r="O205" s="412"/>
      <c r="P205" s="413"/>
      <c r="Q205" s="414"/>
      <c r="R205" s="415"/>
      <c r="S205" s="415"/>
      <c r="T205" s="415"/>
      <c r="U205" s="415"/>
      <c r="V205" s="415"/>
      <c r="W205" s="415"/>
      <c r="X205" s="416"/>
      <c r="Y205" s="417"/>
      <c r="Z205" s="418"/>
      <c r="AA205" s="414"/>
      <c r="AB205" s="415"/>
      <c r="AC205" s="415"/>
      <c r="AD205" s="416"/>
      <c r="AE205" s="419"/>
      <c r="AF205" s="420"/>
      <c r="AG205" s="421"/>
      <c r="AH205" s="419"/>
      <c r="AI205" s="420"/>
      <c r="AJ205" s="421"/>
      <c r="AK205" s="411"/>
      <c r="AL205" s="412"/>
      <c r="AM205" s="412"/>
      <c r="AN205" s="413"/>
      <c r="AO205" s="400"/>
      <c r="AP205" s="401"/>
      <c r="AQ205" s="401"/>
      <c r="AR205" s="401"/>
      <c r="AS205" s="401"/>
      <c r="AT205" s="401"/>
      <c r="AU205" s="401"/>
      <c r="AV205" s="402"/>
      <c r="AW205" s="403"/>
      <c r="AX205" s="404"/>
      <c r="AY205" s="405"/>
      <c r="AZ205" s="406"/>
      <c r="BA205" s="407"/>
      <c r="BB205" s="407"/>
      <c r="BC205" s="407"/>
      <c r="BD205" s="407"/>
      <c r="BE205" s="407"/>
      <c r="BF205" s="407"/>
      <c r="BG205" s="407"/>
      <c r="BH205" s="407"/>
      <c r="BI205" s="407"/>
      <c r="BJ205" s="407"/>
      <c r="BK205" s="407"/>
      <c r="BL205" s="407"/>
      <c r="BM205" s="407"/>
      <c r="BN205" s="407"/>
      <c r="BO205" s="408"/>
    </row>
    <row r="206" spans="1:67" ht="35.1" customHeight="1" x14ac:dyDescent="0.25">
      <c r="A206" s="25">
        <f t="shared" si="9"/>
        <v>195</v>
      </c>
      <c r="B206" s="409"/>
      <c r="C206" s="409"/>
      <c r="D206" s="410"/>
      <c r="E206" s="410"/>
      <c r="F206" s="410"/>
      <c r="G206" s="410"/>
      <c r="H206" s="410"/>
      <c r="I206" s="411"/>
      <c r="J206" s="412"/>
      <c r="K206" s="412"/>
      <c r="L206" s="412"/>
      <c r="M206" s="412"/>
      <c r="N206" s="412"/>
      <c r="O206" s="412"/>
      <c r="P206" s="413"/>
      <c r="Q206" s="414"/>
      <c r="R206" s="415"/>
      <c r="S206" s="415"/>
      <c r="T206" s="415"/>
      <c r="U206" s="415"/>
      <c r="V206" s="415"/>
      <c r="W206" s="415"/>
      <c r="X206" s="416"/>
      <c r="Y206" s="417"/>
      <c r="Z206" s="418"/>
      <c r="AA206" s="414"/>
      <c r="AB206" s="415"/>
      <c r="AC206" s="415"/>
      <c r="AD206" s="416"/>
      <c r="AE206" s="419"/>
      <c r="AF206" s="420"/>
      <c r="AG206" s="421"/>
      <c r="AH206" s="419"/>
      <c r="AI206" s="420"/>
      <c r="AJ206" s="421"/>
      <c r="AK206" s="411"/>
      <c r="AL206" s="412"/>
      <c r="AM206" s="412"/>
      <c r="AN206" s="413"/>
      <c r="AO206" s="400"/>
      <c r="AP206" s="401"/>
      <c r="AQ206" s="401"/>
      <c r="AR206" s="401"/>
      <c r="AS206" s="401"/>
      <c r="AT206" s="401"/>
      <c r="AU206" s="401"/>
      <c r="AV206" s="402"/>
      <c r="AW206" s="403"/>
      <c r="AX206" s="404"/>
      <c r="AY206" s="405"/>
      <c r="AZ206" s="406"/>
      <c r="BA206" s="407"/>
      <c r="BB206" s="407"/>
      <c r="BC206" s="407"/>
      <c r="BD206" s="407"/>
      <c r="BE206" s="407"/>
      <c r="BF206" s="407"/>
      <c r="BG206" s="407"/>
      <c r="BH206" s="407"/>
      <c r="BI206" s="407"/>
      <c r="BJ206" s="407"/>
      <c r="BK206" s="407"/>
      <c r="BL206" s="407"/>
      <c r="BM206" s="407"/>
      <c r="BN206" s="407"/>
      <c r="BO206" s="408"/>
    </row>
    <row r="207" spans="1:67" ht="35.1" customHeight="1" x14ac:dyDescent="0.25">
      <c r="A207" s="25">
        <f t="shared" si="9"/>
        <v>196</v>
      </c>
      <c r="B207" s="409"/>
      <c r="C207" s="409"/>
      <c r="D207" s="410"/>
      <c r="E207" s="410"/>
      <c r="F207" s="410"/>
      <c r="G207" s="410"/>
      <c r="H207" s="410"/>
      <c r="I207" s="411"/>
      <c r="J207" s="412"/>
      <c r="K207" s="412"/>
      <c r="L207" s="412"/>
      <c r="M207" s="412"/>
      <c r="N207" s="412"/>
      <c r="O207" s="412"/>
      <c r="P207" s="413"/>
      <c r="Q207" s="414"/>
      <c r="R207" s="415"/>
      <c r="S207" s="415"/>
      <c r="T207" s="415"/>
      <c r="U207" s="415"/>
      <c r="V207" s="415"/>
      <c r="W207" s="415"/>
      <c r="X207" s="416"/>
      <c r="Y207" s="417"/>
      <c r="Z207" s="418"/>
      <c r="AA207" s="414"/>
      <c r="AB207" s="415"/>
      <c r="AC207" s="415"/>
      <c r="AD207" s="416"/>
      <c r="AE207" s="419"/>
      <c r="AF207" s="420"/>
      <c r="AG207" s="421"/>
      <c r="AH207" s="419"/>
      <c r="AI207" s="420"/>
      <c r="AJ207" s="421"/>
      <c r="AK207" s="411"/>
      <c r="AL207" s="412"/>
      <c r="AM207" s="412"/>
      <c r="AN207" s="413"/>
      <c r="AO207" s="400"/>
      <c r="AP207" s="401"/>
      <c r="AQ207" s="401"/>
      <c r="AR207" s="401"/>
      <c r="AS207" s="401"/>
      <c r="AT207" s="401"/>
      <c r="AU207" s="401"/>
      <c r="AV207" s="402"/>
      <c r="AW207" s="403"/>
      <c r="AX207" s="404"/>
      <c r="AY207" s="405"/>
      <c r="AZ207" s="406"/>
      <c r="BA207" s="407"/>
      <c r="BB207" s="407"/>
      <c r="BC207" s="407"/>
      <c r="BD207" s="407"/>
      <c r="BE207" s="407"/>
      <c r="BF207" s="407"/>
      <c r="BG207" s="407"/>
      <c r="BH207" s="407"/>
      <c r="BI207" s="407"/>
      <c r="BJ207" s="407"/>
      <c r="BK207" s="407"/>
      <c r="BL207" s="407"/>
      <c r="BM207" s="407"/>
      <c r="BN207" s="407"/>
      <c r="BO207" s="408"/>
    </row>
    <row r="208" spans="1:67" ht="35.1" customHeight="1" x14ac:dyDescent="0.25">
      <c r="A208" s="25">
        <f t="shared" si="9"/>
        <v>197</v>
      </c>
      <c r="B208" s="409"/>
      <c r="C208" s="409"/>
      <c r="D208" s="410"/>
      <c r="E208" s="410"/>
      <c r="F208" s="410"/>
      <c r="G208" s="410"/>
      <c r="H208" s="410"/>
      <c r="I208" s="411"/>
      <c r="J208" s="412"/>
      <c r="K208" s="412"/>
      <c r="L208" s="412"/>
      <c r="M208" s="412"/>
      <c r="N208" s="412"/>
      <c r="O208" s="412"/>
      <c r="P208" s="413"/>
      <c r="Q208" s="414"/>
      <c r="R208" s="415"/>
      <c r="S208" s="415"/>
      <c r="T208" s="415"/>
      <c r="U208" s="415"/>
      <c r="V208" s="415"/>
      <c r="W208" s="415"/>
      <c r="X208" s="416"/>
      <c r="Y208" s="417"/>
      <c r="Z208" s="418"/>
      <c r="AA208" s="414"/>
      <c r="AB208" s="415"/>
      <c r="AC208" s="415"/>
      <c r="AD208" s="416"/>
      <c r="AE208" s="419"/>
      <c r="AF208" s="420"/>
      <c r="AG208" s="421"/>
      <c r="AH208" s="419"/>
      <c r="AI208" s="420"/>
      <c r="AJ208" s="421"/>
      <c r="AK208" s="411"/>
      <c r="AL208" s="412"/>
      <c r="AM208" s="412"/>
      <c r="AN208" s="413"/>
      <c r="AO208" s="400"/>
      <c r="AP208" s="401"/>
      <c r="AQ208" s="401"/>
      <c r="AR208" s="401"/>
      <c r="AS208" s="401"/>
      <c r="AT208" s="401"/>
      <c r="AU208" s="401"/>
      <c r="AV208" s="402"/>
      <c r="AW208" s="403"/>
      <c r="AX208" s="404"/>
      <c r="AY208" s="405"/>
      <c r="AZ208" s="406"/>
      <c r="BA208" s="407"/>
      <c r="BB208" s="407"/>
      <c r="BC208" s="407"/>
      <c r="BD208" s="407"/>
      <c r="BE208" s="407"/>
      <c r="BF208" s="407"/>
      <c r="BG208" s="407"/>
      <c r="BH208" s="407"/>
      <c r="BI208" s="407"/>
      <c r="BJ208" s="407"/>
      <c r="BK208" s="407"/>
      <c r="BL208" s="407"/>
      <c r="BM208" s="407"/>
      <c r="BN208" s="407"/>
      <c r="BO208" s="408"/>
    </row>
    <row r="209" spans="1:67" ht="35.1" customHeight="1" x14ac:dyDescent="0.25">
      <c r="A209" s="25">
        <f t="shared" si="9"/>
        <v>198</v>
      </c>
      <c r="B209" s="409"/>
      <c r="C209" s="409"/>
      <c r="D209" s="410"/>
      <c r="E209" s="410"/>
      <c r="F209" s="410"/>
      <c r="G209" s="410"/>
      <c r="H209" s="410"/>
      <c r="I209" s="411"/>
      <c r="J209" s="412"/>
      <c r="K209" s="412"/>
      <c r="L209" s="412"/>
      <c r="M209" s="412"/>
      <c r="N209" s="412"/>
      <c r="O209" s="412"/>
      <c r="P209" s="413"/>
      <c r="Q209" s="414"/>
      <c r="R209" s="415"/>
      <c r="S209" s="415"/>
      <c r="T209" s="415"/>
      <c r="U209" s="415"/>
      <c r="V209" s="415"/>
      <c r="W209" s="415"/>
      <c r="X209" s="416"/>
      <c r="Y209" s="417"/>
      <c r="Z209" s="418"/>
      <c r="AA209" s="414"/>
      <c r="AB209" s="415"/>
      <c r="AC209" s="415"/>
      <c r="AD209" s="416"/>
      <c r="AE209" s="419"/>
      <c r="AF209" s="420"/>
      <c r="AG209" s="421"/>
      <c r="AH209" s="419"/>
      <c r="AI209" s="420"/>
      <c r="AJ209" s="421"/>
      <c r="AK209" s="411"/>
      <c r="AL209" s="412"/>
      <c r="AM209" s="412"/>
      <c r="AN209" s="413"/>
      <c r="AO209" s="400"/>
      <c r="AP209" s="401"/>
      <c r="AQ209" s="401"/>
      <c r="AR209" s="401"/>
      <c r="AS209" s="401"/>
      <c r="AT209" s="401"/>
      <c r="AU209" s="401"/>
      <c r="AV209" s="402"/>
      <c r="AW209" s="403"/>
      <c r="AX209" s="404"/>
      <c r="AY209" s="405"/>
      <c r="AZ209" s="406"/>
      <c r="BA209" s="407"/>
      <c r="BB209" s="407"/>
      <c r="BC209" s="407"/>
      <c r="BD209" s="407"/>
      <c r="BE209" s="407"/>
      <c r="BF209" s="407"/>
      <c r="BG209" s="407"/>
      <c r="BH209" s="407"/>
      <c r="BI209" s="407"/>
      <c r="BJ209" s="407"/>
      <c r="BK209" s="407"/>
      <c r="BL209" s="407"/>
      <c r="BM209" s="407"/>
      <c r="BN209" s="407"/>
      <c r="BO209" s="408"/>
    </row>
    <row r="210" spans="1:67" ht="35.1" customHeight="1" x14ac:dyDescent="0.25">
      <c r="A210" s="25">
        <f t="shared" si="9"/>
        <v>199</v>
      </c>
      <c r="B210" s="409"/>
      <c r="C210" s="409"/>
      <c r="D210" s="410"/>
      <c r="E210" s="410"/>
      <c r="F210" s="410"/>
      <c r="G210" s="410"/>
      <c r="H210" s="410"/>
      <c r="I210" s="411"/>
      <c r="J210" s="412"/>
      <c r="K210" s="412"/>
      <c r="L210" s="412"/>
      <c r="M210" s="412"/>
      <c r="N210" s="412"/>
      <c r="O210" s="412"/>
      <c r="P210" s="413"/>
      <c r="Q210" s="414"/>
      <c r="R210" s="415"/>
      <c r="S210" s="415"/>
      <c r="T210" s="415"/>
      <c r="U210" s="415"/>
      <c r="V210" s="415"/>
      <c r="W210" s="415"/>
      <c r="X210" s="416"/>
      <c r="Y210" s="417"/>
      <c r="Z210" s="418"/>
      <c r="AA210" s="414"/>
      <c r="AB210" s="415"/>
      <c r="AC210" s="415"/>
      <c r="AD210" s="416"/>
      <c r="AE210" s="419"/>
      <c r="AF210" s="420"/>
      <c r="AG210" s="421"/>
      <c r="AH210" s="419"/>
      <c r="AI210" s="420"/>
      <c r="AJ210" s="421"/>
      <c r="AK210" s="411"/>
      <c r="AL210" s="412"/>
      <c r="AM210" s="412"/>
      <c r="AN210" s="413"/>
      <c r="AO210" s="400"/>
      <c r="AP210" s="401"/>
      <c r="AQ210" s="401"/>
      <c r="AR210" s="401"/>
      <c r="AS210" s="401"/>
      <c r="AT210" s="401"/>
      <c r="AU210" s="401"/>
      <c r="AV210" s="402"/>
      <c r="AW210" s="403"/>
      <c r="AX210" s="404"/>
      <c r="AY210" s="405"/>
      <c r="AZ210" s="406"/>
      <c r="BA210" s="407"/>
      <c r="BB210" s="407"/>
      <c r="BC210" s="407"/>
      <c r="BD210" s="407"/>
      <c r="BE210" s="407"/>
      <c r="BF210" s="407"/>
      <c r="BG210" s="407"/>
      <c r="BH210" s="407"/>
      <c r="BI210" s="407"/>
      <c r="BJ210" s="407"/>
      <c r="BK210" s="407"/>
      <c r="BL210" s="407"/>
      <c r="BM210" s="407"/>
      <c r="BN210" s="407"/>
      <c r="BO210" s="408"/>
    </row>
    <row r="211" spans="1:67" ht="35.1" customHeight="1" x14ac:dyDescent="0.25">
      <c r="A211" s="25">
        <f t="shared" si="9"/>
        <v>200</v>
      </c>
      <c r="B211" s="409"/>
      <c r="C211" s="409"/>
      <c r="D211" s="410"/>
      <c r="E211" s="410"/>
      <c r="F211" s="410"/>
      <c r="G211" s="410"/>
      <c r="H211" s="410"/>
      <c r="I211" s="411"/>
      <c r="J211" s="412"/>
      <c r="K211" s="412"/>
      <c r="L211" s="412"/>
      <c r="M211" s="412"/>
      <c r="N211" s="412"/>
      <c r="O211" s="412"/>
      <c r="P211" s="413"/>
      <c r="Q211" s="414"/>
      <c r="R211" s="415"/>
      <c r="S211" s="415"/>
      <c r="T211" s="415"/>
      <c r="U211" s="415"/>
      <c r="V211" s="415"/>
      <c r="W211" s="415"/>
      <c r="X211" s="416"/>
      <c r="Y211" s="417"/>
      <c r="Z211" s="418"/>
      <c r="AA211" s="414"/>
      <c r="AB211" s="415"/>
      <c r="AC211" s="415"/>
      <c r="AD211" s="416"/>
      <c r="AE211" s="419"/>
      <c r="AF211" s="420"/>
      <c r="AG211" s="421"/>
      <c r="AH211" s="419"/>
      <c r="AI211" s="420"/>
      <c r="AJ211" s="421"/>
      <c r="AK211" s="411"/>
      <c r="AL211" s="412"/>
      <c r="AM211" s="412"/>
      <c r="AN211" s="413"/>
      <c r="AO211" s="400"/>
      <c r="AP211" s="401"/>
      <c r="AQ211" s="401"/>
      <c r="AR211" s="401"/>
      <c r="AS211" s="401"/>
      <c r="AT211" s="401"/>
      <c r="AU211" s="401"/>
      <c r="AV211" s="402"/>
      <c r="AW211" s="403"/>
      <c r="AX211" s="404"/>
      <c r="AY211" s="405"/>
      <c r="AZ211" s="406"/>
      <c r="BA211" s="407"/>
      <c r="BB211" s="407"/>
      <c r="BC211" s="407"/>
      <c r="BD211" s="407"/>
      <c r="BE211" s="407"/>
      <c r="BF211" s="407"/>
      <c r="BG211" s="407"/>
      <c r="BH211" s="407"/>
      <c r="BI211" s="407"/>
      <c r="BJ211" s="407"/>
      <c r="BK211" s="407"/>
      <c r="BL211" s="407"/>
      <c r="BM211" s="407"/>
      <c r="BN211" s="407"/>
      <c r="BO211" s="408"/>
    </row>
    <row r="212" spans="1:67" ht="35.1" customHeight="1" x14ac:dyDescent="0.25">
      <c r="A212" s="24">
        <f>ROW(A201)</f>
        <v>201</v>
      </c>
      <c r="B212" s="409"/>
      <c r="C212" s="409"/>
      <c r="D212" s="410"/>
      <c r="E212" s="410"/>
      <c r="F212" s="410"/>
      <c r="G212" s="410"/>
      <c r="H212" s="410"/>
      <c r="I212" s="411"/>
      <c r="J212" s="412"/>
      <c r="K212" s="412"/>
      <c r="L212" s="412"/>
      <c r="M212" s="412"/>
      <c r="N212" s="412"/>
      <c r="O212" s="412"/>
      <c r="P212" s="413"/>
      <c r="Q212" s="414"/>
      <c r="R212" s="415"/>
      <c r="S212" s="415"/>
      <c r="T212" s="415"/>
      <c r="U212" s="415"/>
      <c r="V212" s="415"/>
      <c r="W212" s="415"/>
      <c r="X212" s="416"/>
      <c r="Y212" s="417"/>
      <c r="Z212" s="418"/>
      <c r="AA212" s="414"/>
      <c r="AB212" s="415"/>
      <c r="AC212" s="415"/>
      <c r="AD212" s="416"/>
      <c r="AE212" s="419"/>
      <c r="AF212" s="420"/>
      <c r="AG212" s="421"/>
      <c r="AH212" s="419"/>
      <c r="AI212" s="420"/>
      <c r="AJ212" s="421"/>
      <c r="AK212" s="411"/>
      <c r="AL212" s="412"/>
      <c r="AM212" s="412"/>
      <c r="AN212" s="413"/>
      <c r="AO212" s="400"/>
      <c r="AP212" s="401"/>
      <c r="AQ212" s="401"/>
      <c r="AR212" s="401"/>
      <c r="AS212" s="401"/>
      <c r="AT212" s="401"/>
      <c r="AU212" s="401"/>
      <c r="AV212" s="402"/>
      <c r="AW212" s="403"/>
      <c r="AX212" s="404"/>
      <c r="AY212" s="405"/>
      <c r="AZ212" s="406"/>
      <c r="BA212" s="407"/>
      <c r="BB212" s="407"/>
      <c r="BC212" s="407"/>
      <c r="BD212" s="407"/>
      <c r="BE212" s="407"/>
      <c r="BF212" s="407"/>
      <c r="BG212" s="407"/>
      <c r="BH212" s="407"/>
      <c r="BI212" s="407"/>
      <c r="BJ212" s="407"/>
      <c r="BK212" s="407"/>
      <c r="BL212" s="407"/>
      <c r="BM212" s="407"/>
      <c r="BN212" s="407"/>
      <c r="BO212" s="408"/>
    </row>
    <row r="213" spans="1:67" ht="35.1" customHeight="1" x14ac:dyDescent="0.25">
      <c r="A213" s="25">
        <f t="shared" ref="A213:A276" si="10">ROW(A202)</f>
        <v>202</v>
      </c>
      <c r="B213" s="409"/>
      <c r="C213" s="409"/>
      <c r="D213" s="410"/>
      <c r="E213" s="410"/>
      <c r="F213" s="410"/>
      <c r="G213" s="410"/>
      <c r="H213" s="410"/>
      <c r="I213" s="411"/>
      <c r="J213" s="412"/>
      <c r="K213" s="412"/>
      <c r="L213" s="412"/>
      <c r="M213" s="412"/>
      <c r="N213" s="412"/>
      <c r="O213" s="412"/>
      <c r="P213" s="413"/>
      <c r="Q213" s="414"/>
      <c r="R213" s="415"/>
      <c r="S213" s="415"/>
      <c r="T213" s="415"/>
      <c r="U213" s="415"/>
      <c r="V213" s="415"/>
      <c r="W213" s="415"/>
      <c r="X213" s="416"/>
      <c r="Y213" s="417"/>
      <c r="Z213" s="418"/>
      <c r="AA213" s="414"/>
      <c r="AB213" s="415"/>
      <c r="AC213" s="415"/>
      <c r="AD213" s="416"/>
      <c r="AE213" s="419"/>
      <c r="AF213" s="420"/>
      <c r="AG213" s="421"/>
      <c r="AH213" s="419"/>
      <c r="AI213" s="420"/>
      <c r="AJ213" s="421"/>
      <c r="AK213" s="411"/>
      <c r="AL213" s="412"/>
      <c r="AM213" s="412"/>
      <c r="AN213" s="413"/>
      <c r="AO213" s="400"/>
      <c r="AP213" s="401"/>
      <c r="AQ213" s="401"/>
      <c r="AR213" s="401"/>
      <c r="AS213" s="401"/>
      <c r="AT213" s="401"/>
      <c r="AU213" s="401"/>
      <c r="AV213" s="402"/>
      <c r="AW213" s="403"/>
      <c r="AX213" s="404"/>
      <c r="AY213" s="405"/>
      <c r="AZ213" s="406"/>
      <c r="BA213" s="407"/>
      <c r="BB213" s="407"/>
      <c r="BC213" s="407"/>
      <c r="BD213" s="407"/>
      <c r="BE213" s="407"/>
      <c r="BF213" s="407"/>
      <c r="BG213" s="407"/>
      <c r="BH213" s="407"/>
      <c r="BI213" s="407"/>
      <c r="BJ213" s="407"/>
      <c r="BK213" s="407"/>
      <c r="BL213" s="407"/>
      <c r="BM213" s="407"/>
      <c r="BN213" s="407"/>
      <c r="BO213" s="408"/>
    </row>
    <row r="214" spans="1:67" ht="35.1" customHeight="1" x14ac:dyDescent="0.25">
      <c r="A214" s="25">
        <f t="shared" si="10"/>
        <v>203</v>
      </c>
      <c r="B214" s="409"/>
      <c r="C214" s="409"/>
      <c r="D214" s="410"/>
      <c r="E214" s="410"/>
      <c r="F214" s="410"/>
      <c r="G214" s="410"/>
      <c r="H214" s="410"/>
      <c r="I214" s="411"/>
      <c r="J214" s="412"/>
      <c r="K214" s="412"/>
      <c r="L214" s="412"/>
      <c r="M214" s="412"/>
      <c r="N214" s="412"/>
      <c r="O214" s="412"/>
      <c r="P214" s="413"/>
      <c r="Q214" s="414"/>
      <c r="R214" s="415"/>
      <c r="S214" s="415"/>
      <c r="T214" s="415"/>
      <c r="U214" s="415"/>
      <c r="V214" s="415"/>
      <c r="W214" s="415"/>
      <c r="X214" s="416"/>
      <c r="Y214" s="417"/>
      <c r="Z214" s="418"/>
      <c r="AA214" s="414"/>
      <c r="AB214" s="415"/>
      <c r="AC214" s="415"/>
      <c r="AD214" s="416"/>
      <c r="AE214" s="419"/>
      <c r="AF214" s="420"/>
      <c r="AG214" s="421"/>
      <c r="AH214" s="419"/>
      <c r="AI214" s="420"/>
      <c r="AJ214" s="421"/>
      <c r="AK214" s="411"/>
      <c r="AL214" s="412"/>
      <c r="AM214" s="412"/>
      <c r="AN214" s="413"/>
      <c r="AO214" s="400"/>
      <c r="AP214" s="401"/>
      <c r="AQ214" s="401"/>
      <c r="AR214" s="401"/>
      <c r="AS214" s="401"/>
      <c r="AT214" s="401"/>
      <c r="AU214" s="401"/>
      <c r="AV214" s="402"/>
      <c r="AW214" s="403"/>
      <c r="AX214" s="404"/>
      <c r="AY214" s="405"/>
      <c r="AZ214" s="406"/>
      <c r="BA214" s="407"/>
      <c r="BB214" s="407"/>
      <c r="BC214" s="407"/>
      <c r="BD214" s="407"/>
      <c r="BE214" s="407"/>
      <c r="BF214" s="407"/>
      <c r="BG214" s="407"/>
      <c r="BH214" s="407"/>
      <c r="BI214" s="407"/>
      <c r="BJ214" s="407"/>
      <c r="BK214" s="407"/>
      <c r="BL214" s="407"/>
      <c r="BM214" s="407"/>
      <c r="BN214" s="407"/>
      <c r="BO214" s="408"/>
    </row>
    <row r="215" spans="1:67" ht="35.1" customHeight="1" x14ac:dyDescent="0.25">
      <c r="A215" s="25">
        <f t="shared" si="10"/>
        <v>204</v>
      </c>
      <c r="B215" s="409"/>
      <c r="C215" s="409"/>
      <c r="D215" s="410"/>
      <c r="E215" s="410"/>
      <c r="F215" s="410"/>
      <c r="G215" s="410"/>
      <c r="H215" s="410"/>
      <c r="I215" s="411"/>
      <c r="J215" s="412"/>
      <c r="K215" s="412"/>
      <c r="L215" s="412"/>
      <c r="M215" s="412"/>
      <c r="N215" s="412"/>
      <c r="O215" s="412"/>
      <c r="P215" s="413"/>
      <c r="Q215" s="414"/>
      <c r="R215" s="415"/>
      <c r="S215" s="415"/>
      <c r="T215" s="415"/>
      <c r="U215" s="415"/>
      <c r="V215" s="415"/>
      <c r="W215" s="415"/>
      <c r="X215" s="416"/>
      <c r="Y215" s="417"/>
      <c r="Z215" s="418"/>
      <c r="AA215" s="414"/>
      <c r="AB215" s="415"/>
      <c r="AC215" s="415"/>
      <c r="AD215" s="416"/>
      <c r="AE215" s="419"/>
      <c r="AF215" s="420"/>
      <c r="AG215" s="421"/>
      <c r="AH215" s="419"/>
      <c r="AI215" s="420"/>
      <c r="AJ215" s="421"/>
      <c r="AK215" s="411"/>
      <c r="AL215" s="412"/>
      <c r="AM215" s="412"/>
      <c r="AN215" s="413"/>
      <c r="AO215" s="400"/>
      <c r="AP215" s="401"/>
      <c r="AQ215" s="401"/>
      <c r="AR215" s="401"/>
      <c r="AS215" s="401"/>
      <c r="AT215" s="401"/>
      <c r="AU215" s="401"/>
      <c r="AV215" s="402"/>
      <c r="AW215" s="403"/>
      <c r="AX215" s="404"/>
      <c r="AY215" s="405"/>
      <c r="AZ215" s="406"/>
      <c r="BA215" s="407"/>
      <c r="BB215" s="407"/>
      <c r="BC215" s="407"/>
      <c r="BD215" s="407"/>
      <c r="BE215" s="407"/>
      <c r="BF215" s="407"/>
      <c r="BG215" s="407"/>
      <c r="BH215" s="407"/>
      <c r="BI215" s="407"/>
      <c r="BJ215" s="407"/>
      <c r="BK215" s="407"/>
      <c r="BL215" s="407"/>
      <c r="BM215" s="407"/>
      <c r="BN215" s="407"/>
      <c r="BO215" s="408"/>
    </row>
    <row r="216" spans="1:67" ht="35.1" customHeight="1" x14ac:dyDescent="0.25">
      <c r="A216" s="25">
        <f t="shared" si="10"/>
        <v>205</v>
      </c>
      <c r="B216" s="409"/>
      <c r="C216" s="409"/>
      <c r="D216" s="410"/>
      <c r="E216" s="410"/>
      <c r="F216" s="410"/>
      <c r="G216" s="410"/>
      <c r="H216" s="410"/>
      <c r="I216" s="411"/>
      <c r="J216" s="412"/>
      <c r="K216" s="412"/>
      <c r="L216" s="412"/>
      <c r="M216" s="412"/>
      <c r="N216" s="412"/>
      <c r="O216" s="412"/>
      <c r="P216" s="413"/>
      <c r="Q216" s="414"/>
      <c r="R216" s="415"/>
      <c r="S216" s="415"/>
      <c r="T216" s="415"/>
      <c r="U216" s="415"/>
      <c r="V216" s="415"/>
      <c r="W216" s="415"/>
      <c r="X216" s="416"/>
      <c r="Y216" s="417"/>
      <c r="Z216" s="418"/>
      <c r="AA216" s="414"/>
      <c r="AB216" s="415"/>
      <c r="AC216" s="415"/>
      <c r="AD216" s="416"/>
      <c r="AE216" s="419"/>
      <c r="AF216" s="420"/>
      <c r="AG216" s="421"/>
      <c r="AH216" s="419"/>
      <c r="AI216" s="420"/>
      <c r="AJ216" s="421"/>
      <c r="AK216" s="411"/>
      <c r="AL216" s="412"/>
      <c r="AM216" s="412"/>
      <c r="AN216" s="413"/>
      <c r="AO216" s="400"/>
      <c r="AP216" s="401"/>
      <c r="AQ216" s="401"/>
      <c r="AR216" s="401"/>
      <c r="AS216" s="401"/>
      <c r="AT216" s="401"/>
      <c r="AU216" s="401"/>
      <c r="AV216" s="402"/>
      <c r="AW216" s="403"/>
      <c r="AX216" s="404"/>
      <c r="AY216" s="405"/>
      <c r="AZ216" s="406"/>
      <c r="BA216" s="407"/>
      <c r="BB216" s="407"/>
      <c r="BC216" s="407"/>
      <c r="BD216" s="407"/>
      <c r="BE216" s="407"/>
      <c r="BF216" s="407"/>
      <c r="BG216" s="407"/>
      <c r="BH216" s="407"/>
      <c r="BI216" s="407"/>
      <c r="BJ216" s="407"/>
      <c r="BK216" s="407"/>
      <c r="BL216" s="407"/>
      <c r="BM216" s="407"/>
      <c r="BN216" s="407"/>
      <c r="BO216" s="408"/>
    </row>
    <row r="217" spans="1:67" ht="35.1" customHeight="1" x14ac:dyDescent="0.25">
      <c r="A217" s="25">
        <f t="shared" si="10"/>
        <v>206</v>
      </c>
      <c r="B217" s="409"/>
      <c r="C217" s="409"/>
      <c r="D217" s="410"/>
      <c r="E217" s="410"/>
      <c r="F217" s="410"/>
      <c r="G217" s="410"/>
      <c r="H217" s="410"/>
      <c r="I217" s="411"/>
      <c r="J217" s="412"/>
      <c r="K217" s="412"/>
      <c r="L217" s="412"/>
      <c r="M217" s="412"/>
      <c r="N217" s="412"/>
      <c r="O217" s="412"/>
      <c r="P217" s="413"/>
      <c r="Q217" s="414"/>
      <c r="R217" s="415"/>
      <c r="S217" s="415"/>
      <c r="T217" s="415"/>
      <c r="U217" s="415"/>
      <c r="V217" s="415"/>
      <c r="W217" s="415"/>
      <c r="X217" s="416"/>
      <c r="Y217" s="417"/>
      <c r="Z217" s="418"/>
      <c r="AA217" s="414"/>
      <c r="AB217" s="415"/>
      <c r="AC217" s="415"/>
      <c r="AD217" s="416"/>
      <c r="AE217" s="419"/>
      <c r="AF217" s="420"/>
      <c r="AG217" s="421"/>
      <c r="AH217" s="419"/>
      <c r="AI217" s="420"/>
      <c r="AJ217" s="421"/>
      <c r="AK217" s="411"/>
      <c r="AL217" s="412"/>
      <c r="AM217" s="412"/>
      <c r="AN217" s="413"/>
      <c r="AO217" s="400"/>
      <c r="AP217" s="401"/>
      <c r="AQ217" s="401"/>
      <c r="AR217" s="401"/>
      <c r="AS217" s="401"/>
      <c r="AT217" s="401"/>
      <c r="AU217" s="401"/>
      <c r="AV217" s="402"/>
      <c r="AW217" s="403"/>
      <c r="AX217" s="404"/>
      <c r="AY217" s="405"/>
      <c r="AZ217" s="406"/>
      <c r="BA217" s="407"/>
      <c r="BB217" s="407"/>
      <c r="BC217" s="407"/>
      <c r="BD217" s="407"/>
      <c r="BE217" s="407"/>
      <c r="BF217" s="407"/>
      <c r="BG217" s="407"/>
      <c r="BH217" s="407"/>
      <c r="BI217" s="407"/>
      <c r="BJ217" s="407"/>
      <c r="BK217" s="407"/>
      <c r="BL217" s="407"/>
      <c r="BM217" s="407"/>
      <c r="BN217" s="407"/>
      <c r="BO217" s="408"/>
    </row>
    <row r="218" spans="1:67" ht="35.1" customHeight="1" x14ac:dyDescent="0.25">
      <c r="A218" s="25">
        <f t="shared" si="10"/>
        <v>207</v>
      </c>
      <c r="B218" s="409"/>
      <c r="C218" s="409"/>
      <c r="D218" s="410"/>
      <c r="E218" s="410"/>
      <c r="F218" s="410"/>
      <c r="G218" s="410"/>
      <c r="H218" s="410"/>
      <c r="I218" s="411"/>
      <c r="J218" s="412"/>
      <c r="K218" s="412"/>
      <c r="L218" s="412"/>
      <c r="M218" s="412"/>
      <c r="N218" s="412"/>
      <c r="O218" s="412"/>
      <c r="P218" s="413"/>
      <c r="Q218" s="414"/>
      <c r="R218" s="415"/>
      <c r="S218" s="415"/>
      <c r="T218" s="415"/>
      <c r="U218" s="415"/>
      <c r="V218" s="415"/>
      <c r="W218" s="415"/>
      <c r="X218" s="416"/>
      <c r="Y218" s="417"/>
      <c r="Z218" s="418"/>
      <c r="AA218" s="414"/>
      <c r="AB218" s="415"/>
      <c r="AC218" s="415"/>
      <c r="AD218" s="416"/>
      <c r="AE218" s="419"/>
      <c r="AF218" s="420"/>
      <c r="AG218" s="421"/>
      <c r="AH218" s="419"/>
      <c r="AI218" s="420"/>
      <c r="AJ218" s="421"/>
      <c r="AK218" s="411"/>
      <c r="AL218" s="412"/>
      <c r="AM218" s="412"/>
      <c r="AN218" s="413"/>
      <c r="AO218" s="400"/>
      <c r="AP218" s="401"/>
      <c r="AQ218" s="401"/>
      <c r="AR218" s="401"/>
      <c r="AS218" s="401"/>
      <c r="AT218" s="401"/>
      <c r="AU218" s="401"/>
      <c r="AV218" s="402"/>
      <c r="AW218" s="403"/>
      <c r="AX218" s="404"/>
      <c r="AY218" s="405"/>
      <c r="AZ218" s="406"/>
      <c r="BA218" s="407"/>
      <c r="BB218" s="407"/>
      <c r="BC218" s="407"/>
      <c r="BD218" s="407"/>
      <c r="BE218" s="407"/>
      <c r="BF218" s="407"/>
      <c r="BG218" s="407"/>
      <c r="BH218" s="407"/>
      <c r="BI218" s="407"/>
      <c r="BJ218" s="407"/>
      <c r="BK218" s="407"/>
      <c r="BL218" s="407"/>
      <c r="BM218" s="407"/>
      <c r="BN218" s="407"/>
      <c r="BO218" s="408"/>
    </row>
    <row r="219" spans="1:67" ht="35.1" customHeight="1" x14ac:dyDescent="0.25">
      <c r="A219" s="25">
        <f t="shared" si="10"/>
        <v>208</v>
      </c>
      <c r="B219" s="409"/>
      <c r="C219" s="409"/>
      <c r="D219" s="410"/>
      <c r="E219" s="410"/>
      <c r="F219" s="410"/>
      <c r="G219" s="410"/>
      <c r="H219" s="410"/>
      <c r="I219" s="411"/>
      <c r="J219" s="412"/>
      <c r="K219" s="412"/>
      <c r="L219" s="412"/>
      <c r="M219" s="412"/>
      <c r="N219" s="412"/>
      <c r="O219" s="412"/>
      <c r="P219" s="413"/>
      <c r="Q219" s="414"/>
      <c r="R219" s="415"/>
      <c r="S219" s="415"/>
      <c r="T219" s="415"/>
      <c r="U219" s="415"/>
      <c r="V219" s="415"/>
      <c r="W219" s="415"/>
      <c r="X219" s="416"/>
      <c r="Y219" s="417"/>
      <c r="Z219" s="418"/>
      <c r="AA219" s="414"/>
      <c r="AB219" s="415"/>
      <c r="AC219" s="415"/>
      <c r="AD219" s="416"/>
      <c r="AE219" s="419"/>
      <c r="AF219" s="420"/>
      <c r="AG219" s="421"/>
      <c r="AH219" s="419"/>
      <c r="AI219" s="420"/>
      <c r="AJ219" s="421"/>
      <c r="AK219" s="411"/>
      <c r="AL219" s="412"/>
      <c r="AM219" s="412"/>
      <c r="AN219" s="413"/>
      <c r="AO219" s="400"/>
      <c r="AP219" s="401"/>
      <c r="AQ219" s="401"/>
      <c r="AR219" s="401"/>
      <c r="AS219" s="401"/>
      <c r="AT219" s="401"/>
      <c r="AU219" s="401"/>
      <c r="AV219" s="402"/>
      <c r="AW219" s="403"/>
      <c r="AX219" s="404"/>
      <c r="AY219" s="405"/>
      <c r="AZ219" s="406"/>
      <c r="BA219" s="407"/>
      <c r="BB219" s="407"/>
      <c r="BC219" s="407"/>
      <c r="BD219" s="407"/>
      <c r="BE219" s="407"/>
      <c r="BF219" s="407"/>
      <c r="BG219" s="407"/>
      <c r="BH219" s="407"/>
      <c r="BI219" s="407"/>
      <c r="BJ219" s="407"/>
      <c r="BK219" s="407"/>
      <c r="BL219" s="407"/>
      <c r="BM219" s="407"/>
      <c r="BN219" s="407"/>
      <c r="BO219" s="408"/>
    </row>
    <row r="220" spans="1:67" ht="35.1" customHeight="1" x14ac:dyDescent="0.25">
      <c r="A220" s="25">
        <f t="shared" si="10"/>
        <v>209</v>
      </c>
      <c r="B220" s="409"/>
      <c r="C220" s="409"/>
      <c r="D220" s="410"/>
      <c r="E220" s="410"/>
      <c r="F220" s="410"/>
      <c r="G220" s="410"/>
      <c r="H220" s="410"/>
      <c r="I220" s="411"/>
      <c r="J220" s="412"/>
      <c r="K220" s="412"/>
      <c r="L220" s="412"/>
      <c r="M220" s="412"/>
      <c r="N220" s="412"/>
      <c r="O220" s="412"/>
      <c r="P220" s="413"/>
      <c r="Q220" s="414"/>
      <c r="R220" s="415"/>
      <c r="S220" s="415"/>
      <c r="T220" s="415"/>
      <c r="U220" s="415"/>
      <c r="V220" s="415"/>
      <c r="W220" s="415"/>
      <c r="X220" s="416"/>
      <c r="Y220" s="417"/>
      <c r="Z220" s="418"/>
      <c r="AA220" s="414"/>
      <c r="AB220" s="415"/>
      <c r="AC220" s="415"/>
      <c r="AD220" s="416"/>
      <c r="AE220" s="419"/>
      <c r="AF220" s="420"/>
      <c r="AG220" s="421"/>
      <c r="AH220" s="419"/>
      <c r="AI220" s="420"/>
      <c r="AJ220" s="421"/>
      <c r="AK220" s="411"/>
      <c r="AL220" s="412"/>
      <c r="AM220" s="412"/>
      <c r="AN220" s="413"/>
      <c r="AO220" s="400"/>
      <c r="AP220" s="401"/>
      <c r="AQ220" s="401"/>
      <c r="AR220" s="401"/>
      <c r="AS220" s="401"/>
      <c r="AT220" s="401"/>
      <c r="AU220" s="401"/>
      <c r="AV220" s="402"/>
      <c r="AW220" s="403"/>
      <c r="AX220" s="404"/>
      <c r="AY220" s="405"/>
      <c r="AZ220" s="406"/>
      <c r="BA220" s="407"/>
      <c r="BB220" s="407"/>
      <c r="BC220" s="407"/>
      <c r="BD220" s="407"/>
      <c r="BE220" s="407"/>
      <c r="BF220" s="407"/>
      <c r="BG220" s="407"/>
      <c r="BH220" s="407"/>
      <c r="BI220" s="407"/>
      <c r="BJ220" s="407"/>
      <c r="BK220" s="407"/>
      <c r="BL220" s="407"/>
      <c r="BM220" s="407"/>
      <c r="BN220" s="407"/>
      <c r="BO220" s="408"/>
    </row>
    <row r="221" spans="1:67" ht="35.1" customHeight="1" x14ac:dyDescent="0.25">
      <c r="A221" s="25">
        <f t="shared" si="10"/>
        <v>210</v>
      </c>
      <c r="B221" s="409"/>
      <c r="C221" s="409"/>
      <c r="D221" s="410"/>
      <c r="E221" s="410"/>
      <c r="F221" s="410"/>
      <c r="G221" s="410"/>
      <c r="H221" s="410"/>
      <c r="I221" s="411"/>
      <c r="J221" s="412"/>
      <c r="K221" s="412"/>
      <c r="L221" s="412"/>
      <c r="M221" s="412"/>
      <c r="N221" s="412"/>
      <c r="O221" s="412"/>
      <c r="P221" s="413"/>
      <c r="Q221" s="414"/>
      <c r="R221" s="415"/>
      <c r="S221" s="415"/>
      <c r="T221" s="415"/>
      <c r="U221" s="415"/>
      <c r="V221" s="415"/>
      <c r="W221" s="415"/>
      <c r="X221" s="416"/>
      <c r="Y221" s="417"/>
      <c r="Z221" s="418"/>
      <c r="AA221" s="414"/>
      <c r="AB221" s="415"/>
      <c r="AC221" s="415"/>
      <c r="AD221" s="416"/>
      <c r="AE221" s="419"/>
      <c r="AF221" s="420"/>
      <c r="AG221" s="421"/>
      <c r="AH221" s="419"/>
      <c r="AI221" s="420"/>
      <c r="AJ221" s="421"/>
      <c r="AK221" s="411"/>
      <c r="AL221" s="412"/>
      <c r="AM221" s="412"/>
      <c r="AN221" s="413"/>
      <c r="AO221" s="400"/>
      <c r="AP221" s="401"/>
      <c r="AQ221" s="401"/>
      <c r="AR221" s="401"/>
      <c r="AS221" s="401"/>
      <c r="AT221" s="401"/>
      <c r="AU221" s="401"/>
      <c r="AV221" s="402"/>
      <c r="AW221" s="403"/>
      <c r="AX221" s="404"/>
      <c r="AY221" s="405"/>
      <c r="AZ221" s="406"/>
      <c r="BA221" s="407"/>
      <c r="BB221" s="407"/>
      <c r="BC221" s="407"/>
      <c r="BD221" s="407"/>
      <c r="BE221" s="407"/>
      <c r="BF221" s="407"/>
      <c r="BG221" s="407"/>
      <c r="BH221" s="407"/>
      <c r="BI221" s="407"/>
      <c r="BJ221" s="407"/>
      <c r="BK221" s="407"/>
      <c r="BL221" s="407"/>
      <c r="BM221" s="407"/>
      <c r="BN221" s="407"/>
      <c r="BO221" s="408"/>
    </row>
    <row r="222" spans="1:67" ht="35.1" customHeight="1" x14ac:dyDescent="0.25">
      <c r="A222" s="24">
        <f>ROW(A211)</f>
        <v>211</v>
      </c>
      <c r="B222" s="409"/>
      <c r="C222" s="409"/>
      <c r="D222" s="410"/>
      <c r="E222" s="410"/>
      <c r="F222" s="410"/>
      <c r="G222" s="410"/>
      <c r="H222" s="410"/>
      <c r="I222" s="411"/>
      <c r="J222" s="412"/>
      <c r="K222" s="412"/>
      <c r="L222" s="412"/>
      <c r="M222" s="412"/>
      <c r="N222" s="412"/>
      <c r="O222" s="412"/>
      <c r="P222" s="413"/>
      <c r="Q222" s="414"/>
      <c r="R222" s="415"/>
      <c r="S222" s="415"/>
      <c r="T222" s="415"/>
      <c r="U222" s="415"/>
      <c r="V222" s="415"/>
      <c r="W222" s="415"/>
      <c r="X222" s="416"/>
      <c r="Y222" s="417"/>
      <c r="Z222" s="418"/>
      <c r="AA222" s="414"/>
      <c r="AB222" s="415"/>
      <c r="AC222" s="415"/>
      <c r="AD222" s="416"/>
      <c r="AE222" s="419"/>
      <c r="AF222" s="420"/>
      <c r="AG222" s="421"/>
      <c r="AH222" s="419"/>
      <c r="AI222" s="420"/>
      <c r="AJ222" s="421"/>
      <c r="AK222" s="411"/>
      <c r="AL222" s="412"/>
      <c r="AM222" s="412"/>
      <c r="AN222" s="413"/>
      <c r="AO222" s="400"/>
      <c r="AP222" s="401"/>
      <c r="AQ222" s="401"/>
      <c r="AR222" s="401"/>
      <c r="AS222" s="401"/>
      <c r="AT222" s="401"/>
      <c r="AU222" s="401"/>
      <c r="AV222" s="402"/>
      <c r="AW222" s="403"/>
      <c r="AX222" s="404"/>
      <c r="AY222" s="405"/>
      <c r="AZ222" s="406"/>
      <c r="BA222" s="407"/>
      <c r="BB222" s="407"/>
      <c r="BC222" s="407"/>
      <c r="BD222" s="407"/>
      <c r="BE222" s="407"/>
      <c r="BF222" s="407"/>
      <c r="BG222" s="407"/>
      <c r="BH222" s="407"/>
      <c r="BI222" s="407"/>
      <c r="BJ222" s="407"/>
      <c r="BK222" s="407"/>
      <c r="BL222" s="407"/>
      <c r="BM222" s="407"/>
      <c r="BN222" s="407"/>
      <c r="BO222" s="408"/>
    </row>
    <row r="223" spans="1:67" ht="35.1" customHeight="1" x14ac:dyDescent="0.25">
      <c r="A223" s="25">
        <f t="shared" si="10"/>
        <v>212</v>
      </c>
      <c r="B223" s="409"/>
      <c r="C223" s="409"/>
      <c r="D223" s="410"/>
      <c r="E223" s="410"/>
      <c r="F223" s="410"/>
      <c r="G223" s="410"/>
      <c r="H223" s="410"/>
      <c r="I223" s="411"/>
      <c r="J223" s="412"/>
      <c r="K223" s="412"/>
      <c r="L223" s="412"/>
      <c r="M223" s="412"/>
      <c r="N223" s="412"/>
      <c r="O223" s="412"/>
      <c r="P223" s="413"/>
      <c r="Q223" s="414"/>
      <c r="R223" s="415"/>
      <c r="S223" s="415"/>
      <c r="T223" s="415"/>
      <c r="U223" s="415"/>
      <c r="V223" s="415"/>
      <c r="W223" s="415"/>
      <c r="X223" s="416"/>
      <c r="Y223" s="417"/>
      <c r="Z223" s="418"/>
      <c r="AA223" s="414"/>
      <c r="AB223" s="415"/>
      <c r="AC223" s="415"/>
      <c r="AD223" s="416"/>
      <c r="AE223" s="419"/>
      <c r="AF223" s="420"/>
      <c r="AG223" s="421"/>
      <c r="AH223" s="419"/>
      <c r="AI223" s="420"/>
      <c r="AJ223" s="421"/>
      <c r="AK223" s="411"/>
      <c r="AL223" s="412"/>
      <c r="AM223" s="412"/>
      <c r="AN223" s="413"/>
      <c r="AO223" s="400"/>
      <c r="AP223" s="401"/>
      <c r="AQ223" s="401"/>
      <c r="AR223" s="401"/>
      <c r="AS223" s="401"/>
      <c r="AT223" s="401"/>
      <c r="AU223" s="401"/>
      <c r="AV223" s="402"/>
      <c r="AW223" s="403"/>
      <c r="AX223" s="404"/>
      <c r="AY223" s="405"/>
      <c r="AZ223" s="406"/>
      <c r="BA223" s="407"/>
      <c r="BB223" s="407"/>
      <c r="BC223" s="407"/>
      <c r="BD223" s="407"/>
      <c r="BE223" s="407"/>
      <c r="BF223" s="407"/>
      <c r="BG223" s="407"/>
      <c r="BH223" s="407"/>
      <c r="BI223" s="407"/>
      <c r="BJ223" s="407"/>
      <c r="BK223" s="407"/>
      <c r="BL223" s="407"/>
      <c r="BM223" s="407"/>
      <c r="BN223" s="407"/>
      <c r="BO223" s="408"/>
    </row>
    <row r="224" spans="1:67" ht="35.1" customHeight="1" x14ac:dyDescent="0.25">
      <c r="A224" s="25">
        <f t="shared" si="10"/>
        <v>213</v>
      </c>
      <c r="B224" s="409"/>
      <c r="C224" s="409"/>
      <c r="D224" s="410"/>
      <c r="E224" s="410"/>
      <c r="F224" s="410"/>
      <c r="G224" s="410"/>
      <c r="H224" s="410"/>
      <c r="I224" s="411"/>
      <c r="J224" s="412"/>
      <c r="K224" s="412"/>
      <c r="L224" s="412"/>
      <c r="M224" s="412"/>
      <c r="N224" s="412"/>
      <c r="O224" s="412"/>
      <c r="P224" s="413"/>
      <c r="Q224" s="414"/>
      <c r="R224" s="415"/>
      <c r="S224" s="415"/>
      <c r="T224" s="415"/>
      <c r="U224" s="415"/>
      <c r="V224" s="415"/>
      <c r="W224" s="415"/>
      <c r="X224" s="416"/>
      <c r="Y224" s="417"/>
      <c r="Z224" s="418"/>
      <c r="AA224" s="414"/>
      <c r="AB224" s="415"/>
      <c r="AC224" s="415"/>
      <c r="AD224" s="416"/>
      <c r="AE224" s="419"/>
      <c r="AF224" s="420"/>
      <c r="AG224" s="421"/>
      <c r="AH224" s="419"/>
      <c r="AI224" s="420"/>
      <c r="AJ224" s="421"/>
      <c r="AK224" s="411"/>
      <c r="AL224" s="412"/>
      <c r="AM224" s="412"/>
      <c r="AN224" s="413"/>
      <c r="AO224" s="400"/>
      <c r="AP224" s="401"/>
      <c r="AQ224" s="401"/>
      <c r="AR224" s="401"/>
      <c r="AS224" s="401"/>
      <c r="AT224" s="401"/>
      <c r="AU224" s="401"/>
      <c r="AV224" s="402"/>
      <c r="AW224" s="403"/>
      <c r="AX224" s="404"/>
      <c r="AY224" s="405"/>
      <c r="AZ224" s="406"/>
      <c r="BA224" s="407"/>
      <c r="BB224" s="407"/>
      <c r="BC224" s="407"/>
      <c r="BD224" s="407"/>
      <c r="BE224" s="407"/>
      <c r="BF224" s="407"/>
      <c r="BG224" s="407"/>
      <c r="BH224" s="407"/>
      <c r="BI224" s="407"/>
      <c r="BJ224" s="407"/>
      <c r="BK224" s="407"/>
      <c r="BL224" s="407"/>
      <c r="BM224" s="407"/>
      <c r="BN224" s="407"/>
      <c r="BO224" s="408"/>
    </row>
    <row r="225" spans="1:67" ht="35.1" customHeight="1" x14ac:dyDescent="0.25">
      <c r="A225" s="25">
        <f t="shared" si="10"/>
        <v>214</v>
      </c>
      <c r="B225" s="409"/>
      <c r="C225" s="409"/>
      <c r="D225" s="410"/>
      <c r="E225" s="410"/>
      <c r="F225" s="410"/>
      <c r="G225" s="410"/>
      <c r="H225" s="410"/>
      <c r="I225" s="411"/>
      <c r="J225" s="412"/>
      <c r="K225" s="412"/>
      <c r="L225" s="412"/>
      <c r="M225" s="412"/>
      <c r="N225" s="412"/>
      <c r="O225" s="412"/>
      <c r="P225" s="413"/>
      <c r="Q225" s="414"/>
      <c r="R225" s="415"/>
      <c r="S225" s="415"/>
      <c r="T225" s="415"/>
      <c r="U225" s="415"/>
      <c r="V225" s="415"/>
      <c r="W225" s="415"/>
      <c r="X225" s="416"/>
      <c r="Y225" s="417"/>
      <c r="Z225" s="418"/>
      <c r="AA225" s="414"/>
      <c r="AB225" s="415"/>
      <c r="AC225" s="415"/>
      <c r="AD225" s="416"/>
      <c r="AE225" s="419"/>
      <c r="AF225" s="420"/>
      <c r="AG225" s="421"/>
      <c r="AH225" s="419"/>
      <c r="AI225" s="420"/>
      <c r="AJ225" s="421"/>
      <c r="AK225" s="411"/>
      <c r="AL225" s="412"/>
      <c r="AM225" s="412"/>
      <c r="AN225" s="413"/>
      <c r="AO225" s="400"/>
      <c r="AP225" s="401"/>
      <c r="AQ225" s="401"/>
      <c r="AR225" s="401"/>
      <c r="AS225" s="401"/>
      <c r="AT225" s="401"/>
      <c r="AU225" s="401"/>
      <c r="AV225" s="402"/>
      <c r="AW225" s="403"/>
      <c r="AX225" s="404"/>
      <c r="AY225" s="405"/>
      <c r="AZ225" s="406"/>
      <c r="BA225" s="407"/>
      <c r="BB225" s="407"/>
      <c r="BC225" s="407"/>
      <c r="BD225" s="407"/>
      <c r="BE225" s="407"/>
      <c r="BF225" s="407"/>
      <c r="BG225" s="407"/>
      <c r="BH225" s="407"/>
      <c r="BI225" s="407"/>
      <c r="BJ225" s="407"/>
      <c r="BK225" s="407"/>
      <c r="BL225" s="407"/>
      <c r="BM225" s="407"/>
      <c r="BN225" s="407"/>
      <c r="BO225" s="408"/>
    </row>
    <row r="226" spans="1:67" ht="35.1" customHeight="1" x14ac:dyDescent="0.25">
      <c r="A226" s="25">
        <f t="shared" si="10"/>
        <v>215</v>
      </c>
      <c r="B226" s="409"/>
      <c r="C226" s="409"/>
      <c r="D226" s="410"/>
      <c r="E226" s="410"/>
      <c r="F226" s="410"/>
      <c r="G226" s="410"/>
      <c r="H226" s="410"/>
      <c r="I226" s="411"/>
      <c r="J226" s="412"/>
      <c r="K226" s="412"/>
      <c r="L226" s="412"/>
      <c r="M226" s="412"/>
      <c r="N226" s="412"/>
      <c r="O226" s="412"/>
      <c r="P226" s="413"/>
      <c r="Q226" s="414"/>
      <c r="R226" s="415"/>
      <c r="S226" s="415"/>
      <c r="T226" s="415"/>
      <c r="U226" s="415"/>
      <c r="V226" s="415"/>
      <c r="W226" s="415"/>
      <c r="X226" s="416"/>
      <c r="Y226" s="417"/>
      <c r="Z226" s="418"/>
      <c r="AA226" s="414"/>
      <c r="AB226" s="415"/>
      <c r="AC226" s="415"/>
      <c r="AD226" s="416"/>
      <c r="AE226" s="419"/>
      <c r="AF226" s="420"/>
      <c r="AG226" s="421"/>
      <c r="AH226" s="419"/>
      <c r="AI226" s="420"/>
      <c r="AJ226" s="421"/>
      <c r="AK226" s="411"/>
      <c r="AL226" s="412"/>
      <c r="AM226" s="412"/>
      <c r="AN226" s="413"/>
      <c r="AO226" s="400"/>
      <c r="AP226" s="401"/>
      <c r="AQ226" s="401"/>
      <c r="AR226" s="401"/>
      <c r="AS226" s="401"/>
      <c r="AT226" s="401"/>
      <c r="AU226" s="401"/>
      <c r="AV226" s="402"/>
      <c r="AW226" s="403"/>
      <c r="AX226" s="404"/>
      <c r="AY226" s="405"/>
      <c r="AZ226" s="406"/>
      <c r="BA226" s="407"/>
      <c r="BB226" s="407"/>
      <c r="BC226" s="407"/>
      <c r="BD226" s="407"/>
      <c r="BE226" s="407"/>
      <c r="BF226" s="407"/>
      <c r="BG226" s="407"/>
      <c r="BH226" s="407"/>
      <c r="BI226" s="407"/>
      <c r="BJ226" s="407"/>
      <c r="BK226" s="407"/>
      <c r="BL226" s="407"/>
      <c r="BM226" s="407"/>
      <c r="BN226" s="407"/>
      <c r="BO226" s="408"/>
    </row>
    <row r="227" spans="1:67" ht="35.1" customHeight="1" x14ac:dyDescent="0.25">
      <c r="A227" s="25">
        <f t="shared" si="10"/>
        <v>216</v>
      </c>
      <c r="B227" s="409"/>
      <c r="C227" s="409"/>
      <c r="D227" s="410"/>
      <c r="E227" s="410"/>
      <c r="F227" s="410"/>
      <c r="G227" s="410"/>
      <c r="H227" s="410"/>
      <c r="I227" s="411"/>
      <c r="J227" s="412"/>
      <c r="K227" s="412"/>
      <c r="L227" s="412"/>
      <c r="M227" s="412"/>
      <c r="N227" s="412"/>
      <c r="O227" s="412"/>
      <c r="P227" s="413"/>
      <c r="Q227" s="414"/>
      <c r="R227" s="415"/>
      <c r="S227" s="415"/>
      <c r="T227" s="415"/>
      <c r="U227" s="415"/>
      <c r="V227" s="415"/>
      <c r="W227" s="415"/>
      <c r="X227" s="416"/>
      <c r="Y227" s="417"/>
      <c r="Z227" s="418"/>
      <c r="AA227" s="414"/>
      <c r="AB227" s="415"/>
      <c r="AC227" s="415"/>
      <c r="AD227" s="416"/>
      <c r="AE227" s="419"/>
      <c r="AF227" s="420"/>
      <c r="AG227" s="421"/>
      <c r="AH227" s="419"/>
      <c r="AI227" s="420"/>
      <c r="AJ227" s="421"/>
      <c r="AK227" s="411"/>
      <c r="AL227" s="412"/>
      <c r="AM227" s="412"/>
      <c r="AN227" s="413"/>
      <c r="AO227" s="400"/>
      <c r="AP227" s="401"/>
      <c r="AQ227" s="401"/>
      <c r="AR227" s="401"/>
      <c r="AS227" s="401"/>
      <c r="AT227" s="401"/>
      <c r="AU227" s="401"/>
      <c r="AV227" s="402"/>
      <c r="AW227" s="403"/>
      <c r="AX227" s="404"/>
      <c r="AY227" s="405"/>
      <c r="AZ227" s="406"/>
      <c r="BA227" s="407"/>
      <c r="BB227" s="407"/>
      <c r="BC227" s="407"/>
      <c r="BD227" s="407"/>
      <c r="BE227" s="407"/>
      <c r="BF227" s="407"/>
      <c r="BG227" s="407"/>
      <c r="BH227" s="407"/>
      <c r="BI227" s="407"/>
      <c r="BJ227" s="407"/>
      <c r="BK227" s="407"/>
      <c r="BL227" s="407"/>
      <c r="BM227" s="407"/>
      <c r="BN227" s="407"/>
      <c r="BO227" s="408"/>
    </row>
    <row r="228" spans="1:67" ht="35.1" customHeight="1" x14ac:dyDescent="0.25">
      <c r="A228" s="25">
        <f t="shared" si="10"/>
        <v>217</v>
      </c>
      <c r="B228" s="409"/>
      <c r="C228" s="409"/>
      <c r="D228" s="410"/>
      <c r="E228" s="410"/>
      <c r="F228" s="410"/>
      <c r="G228" s="410"/>
      <c r="H228" s="410"/>
      <c r="I228" s="411"/>
      <c r="J228" s="412"/>
      <c r="K228" s="412"/>
      <c r="L228" s="412"/>
      <c r="M228" s="412"/>
      <c r="N228" s="412"/>
      <c r="O228" s="412"/>
      <c r="P228" s="413"/>
      <c r="Q228" s="414"/>
      <c r="R228" s="415"/>
      <c r="S228" s="415"/>
      <c r="T228" s="415"/>
      <c r="U228" s="415"/>
      <c r="V228" s="415"/>
      <c r="W228" s="415"/>
      <c r="X228" s="416"/>
      <c r="Y228" s="417"/>
      <c r="Z228" s="418"/>
      <c r="AA228" s="414"/>
      <c r="AB228" s="415"/>
      <c r="AC228" s="415"/>
      <c r="AD228" s="416"/>
      <c r="AE228" s="419"/>
      <c r="AF228" s="420"/>
      <c r="AG228" s="421"/>
      <c r="AH228" s="419"/>
      <c r="AI228" s="420"/>
      <c r="AJ228" s="421"/>
      <c r="AK228" s="411"/>
      <c r="AL228" s="412"/>
      <c r="AM228" s="412"/>
      <c r="AN228" s="413"/>
      <c r="AO228" s="400"/>
      <c r="AP228" s="401"/>
      <c r="AQ228" s="401"/>
      <c r="AR228" s="401"/>
      <c r="AS228" s="401"/>
      <c r="AT228" s="401"/>
      <c r="AU228" s="401"/>
      <c r="AV228" s="402"/>
      <c r="AW228" s="403"/>
      <c r="AX228" s="404"/>
      <c r="AY228" s="405"/>
      <c r="AZ228" s="406"/>
      <c r="BA228" s="407"/>
      <c r="BB228" s="407"/>
      <c r="BC228" s="407"/>
      <c r="BD228" s="407"/>
      <c r="BE228" s="407"/>
      <c r="BF228" s="407"/>
      <c r="BG228" s="407"/>
      <c r="BH228" s="407"/>
      <c r="BI228" s="407"/>
      <c r="BJ228" s="407"/>
      <c r="BK228" s="407"/>
      <c r="BL228" s="407"/>
      <c r="BM228" s="407"/>
      <c r="BN228" s="407"/>
      <c r="BO228" s="408"/>
    </row>
    <row r="229" spans="1:67" ht="35.1" customHeight="1" x14ac:dyDescent="0.25">
      <c r="A229" s="25">
        <f t="shared" si="10"/>
        <v>218</v>
      </c>
      <c r="B229" s="409"/>
      <c r="C229" s="409"/>
      <c r="D229" s="410"/>
      <c r="E229" s="410"/>
      <c r="F229" s="410"/>
      <c r="G229" s="410"/>
      <c r="H229" s="410"/>
      <c r="I229" s="411"/>
      <c r="J229" s="412"/>
      <c r="K229" s="412"/>
      <c r="L229" s="412"/>
      <c r="M229" s="412"/>
      <c r="N229" s="412"/>
      <c r="O229" s="412"/>
      <c r="P229" s="413"/>
      <c r="Q229" s="414"/>
      <c r="R229" s="415"/>
      <c r="S229" s="415"/>
      <c r="T229" s="415"/>
      <c r="U229" s="415"/>
      <c r="V229" s="415"/>
      <c r="W229" s="415"/>
      <c r="X229" s="416"/>
      <c r="Y229" s="417"/>
      <c r="Z229" s="418"/>
      <c r="AA229" s="414"/>
      <c r="AB229" s="415"/>
      <c r="AC229" s="415"/>
      <c r="AD229" s="416"/>
      <c r="AE229" s="419"/>
      <c r="AF229" s="420"/>
      <c r="AG229" s="421"/>
      <c r="AH229" s="419"/>
      <c r="AI229" s="420"/>
      <c r="AJ229" s="421"/>
      <c r="AK229" s="411"/>
      <c r="AL229" s="412"/>
      <c r="AM229" s="412"/>
      <c r="AN229" s="413"/>
      <c r="AO229" s="400"/>
      <c r="AP229" s="401"/>
      <c r="AQ229" s="401"/>
      <c r="AR229" s="401"/>
      <c r="AS229" s="401"/>
      <c r="AT229" s="401"/>
      <c r="AU229" s="401"/>
      <c r="AV229" s="402"/>
      <c r="AW229" s="403"/>
      <c r="AX229" s="404"/>
      <c r="AY229" s="405"/>
      <c r="AZ229" s="406"/>
      <c r="BA229" s="407"/>
      <c r="BB229" s="407"/>
      <c r="BC229" s="407"/>
      <c r="BD229" s="407"/>
      <c r="BE229" s="407"/>
      <c r="BF229" s="407"/>
      <c r="BG229" s="407"/>
      <c r="BH229" s="407"/>
      <c r="BI229" s="407"/>
      <c r="BJ229" s="407"/>
      <c r="BK229" s="407"/>
      <c r="BL229" s="407"/>
      <c r="BM229" s="407"/>
      <c r="BN229" s="407"/>
      <c r="BO229" s="408"/>
    </row>
    <row r="230" spans="1:67" ht="35.1" customHeight="1" x14ac:dyDescent="0.25">
      <c r="A230" s="25">
        <f t="shared" si="10"/>
        <v>219</v>
      </c>
      <c r="B230" s="409"/>
      <c r="C230" s="409"/>
      <c r="D230" s="410"/>
      <c r="E230" s="410"/>
      <c r="F230" s="410"/>
      <c r="G230" s="410"/>
      <c r="H230" s="410"/>
      <c r="I230" s="411"/>
      <c r="J230" s="412"/>
      <c r="K230" s="412"/>
      <c r="L230" s="412"/>
      <c r="M230" s="412"/>
      <c r="N230" s="412"/>
      <c r="O230" s="412"/>
      <c r="P230" s="413"/>
      <c r="Q230" s="414"/>
      <c r="R230" s="415"/>
      <c r="S230" s="415"/>
      <c r="T230" s="415"/>
      <c r="U230" s="415"/>
      <c r="V230" s="415"/>
      <c r="W230" s="415"/>
      <c r="X230" s="416"/>
      <c r="Y230" s="417"/>
      <c r="Z230" s="418"/>
      <c r="AA230" s="414"/>
      <c r="AB230" s="415"/>
      <c r="AC230" s="415"/>
      <c r="AD230" s="416"/>
      <c r="AE230" s="419"/>
      <c r="AF230" s="420"/>
      <c r="AG230" s="421"/>
      <c r="AH230" s="419"/>
      <c r="AI230" s="420"/>
      <c r="AJ230" s="421"/>
      <c r="AK230" s="411"/>
      <c r="AL230" s="412"/>
      <c r="AM230" s="412"/>
      <c r="AN230" s="413"/>
      <c r="AO230" s="400"/>
      <c r="AP230" s="401"/>
      <c r="AQ230" s="401"/>
      <c r="AR230" s="401"/>
      <c r="AS230" s="401"/>
      <c r="AT230" s="401"/>
      <c r="AU230" s="401"/>
      <c r="AV230" s="402"/>
      <c r="AW230" s="403"/>
      <c r="AX230" s="404"/>
      <c r="AY230" s="405"/>
      <c r="AZ230" s="406"/>
      <c r="BA230" s="407"/>
      <c r="BB230" s="407"/>
      <c r="BC230" s="407"/>
      <c r="BD230" s="407"/>
      <c r="BE230" s="407"/>
      <c r="BF230" s="407"/>
      <c r="BG230" s="407"/>
      <c r="BH230" s="407"/>
      <c r="BI230" s="407"/>
      <c r="BJ230" s="407"/>
      <c r="BK230" s="407"/>
      <c r="BL230" s="407"/>
      <c r="BM230" s="407"/>
      <c r="BN230" s="407"/>
      <c r="BO230" s="408"/>
    </row>
    <row r="231" spans="1:67" ht="35.1" customHeight="1" x14ac:dyDescent="0.25">
      <c r="A231" s="25">
        <f t="shared" si="10"/>
        <v>220</v>
      </c>
      <c r="B231" s="409"/>
      <c r="C231" s="409"/>
      <c r="D231" s="410"/>
      <c r="E231" s="410"/>
      <c r="F231" s="410"/>
      <c r="G231" s="410"/>
      <c r="H231" s="410"/>
      <c r="I231" s="411"/>
      <c r="J231" s="412"/>
      <c r="K231" s="412"/>
      <c r="L231" s="412"/>
      <c r="M231" s="412"/>
      <c r="N231" s="412"/>
      <c r="O231" s="412"/>
      <c r="P231" s="413"/>
      <c r="Q231" s="414"/>
      <c r="R231" s="415"/>
      <c r="S231" s="415"/>
      <c r="T231" s="415"/>
      <c r="U231" s="415"/>
      <c r="V231" s="415"/>
      <c r="W231" s="415"/>
      <c r="X231" s="416"/>
      <c r="Y231" s="417"/>
      <c r="Z231" s="418"/>
      <c r="AA231" s="414"/>
      <c r="AB231" s="415"/>
      <c r="AC231" s="415"/>
      <c r="AD231" s="416"/>
      <c r="AE231" s="419"/>
      <c r="AF231" s="420"/>
      <c r="AG231" s="421"/>
      <c r="AH231" s="419"/>
      <c r="AI231" s="420"/>
      <c r="AJ231" s="421"/>
      <c r="AK231" s="411"/>
      <c r="AL231" s="412"/>
      <c r="AM231" s="412"/>
      <c r="AN231" s="413"/>
      <c r="AO231" s="400"/>
      <c r="AP231" s="401"/>
      <c r="AQ231" s="401"/>
      <c r="AR231" s="401"/>
      <c r="AS231" s="401"/>
      <c r="AT231" s="401"/>
      <c r="AU231" s="401"/>
      <c r="AV231" s="402"/>
      <c r="AW231" s="403"/>
      <c r="AX231" s="404"/>
      <c r="AY231" s="405"/>
      <c r="AZ231" s="406"/>
      <c r="BA231" s="407"/>
      <c r="BB231" s="407"/>
      <c r="BC231" s="407"/>
      <c r="BD231" s="407"/>
      <c r="BE231" s="407"/>
      <c r="BF231" s="407"/>
      <c r="BG231" s="407"/>
      <c r="BH231" s="407"/>
      <c r="BI231" s="407"/>
      <c r="BJ231" s="407"/>
      <c r="BK231" s="407"/>
      <c r="BL231" s="407"/>
      <c r="BM231" s="407"/>
      <c r="BN231" s="407"/>
      <c r="BO231" s="408"/>
    </row>
    <row r="232" spans="1:67" ht="35.1" customHeight="1" x14ac:dyDescent="0.25">
      <c r="A232" s="24">
        <f>ROW(A221)</f>
        <v>221</v>
      </c>
      <c r="B232" s="409"/>
      <c r="C232" s="409"/>
      <c r="D232" s="410"/>
      <c r="E232" s="410"/>
      <c r="F232" s="410"/>
      <c r="G232" s="410"/>
      <c r="H232" s="410"/>
      <c r="I232" s="411"/>
      <c r="J232" s="412"/>
      <c r="K232" s="412"/>
      <c r="L232" s="412"/>
      <c r="M232" s="412"/>
      <c r="N232" s="412"/>
      <c r="O232" s="412"/>
      <c r="P232" s="413"/>
      <c r="Q232" s="414"/>
      <c r="R232" s="415"/>
      <c r="S232" s="415"/>
      <c r="T232" s="415"/>
      <c r="U232" s="415"/>
      <c r="V232" s="415"/>
      <c r="W232" s="415"/>
      <c r="X232" s="416"/>
      <c r="Y232" s="417"/>
      <c r="Z232" s="418"/>
      <c r="AA232" s="414"/>
      <c r="AB232" s="415"/>
      <c r="AC232" s="415"/>
      <c r="AD232" s="416"/>
      <c r="AE232" s="419"/>
      <c r="AF232" s="420"/>
      <c r="AG232" s="421"/>
      <c r="AH232" s="419"/>
      <c r="AI232" s="420"/>
      <c r="AJ232" s="421"/>
      <c r="AK232" s="411"/>
      <c r="AL232" s="412"/>
      <c r="AM232" s="412"/>
      <c r="AN232" s="413"/>
      <c r="AO232" s="400"/>
      <c r="AP232" s="401"/>
      <c r="AQ232" s="401"/>
      <c r="AR232" s="401"/>
      <c r="AS232" s="401"/>
      <c r="AT232" s="401"/>
      <c r="AU232" s="401"/>
      <c r="AV232" s="402"/>
      <c r="AW232" s="403"/>
      <c r="AX232" s="404"/>
      <c r="AY232" s="405"/>
      <c r="AZ232" s="406"/>
      <c r="BA232" s="407"/>
      <c r="BB232" s="407"/>
      <c r="BC232" s="407"/>
      <c r="BD232" s="407"/>
      <c r="BE232" s="407"/>
      <c r="BF232" s="407"/>
      <c r="BG232" s="407"/>
      <c r="BH232" s="407"/>
      <c r="BI232" s="407"/>
      <c r="BJ232" s="407"/>
      <c r="BK232" s="407"/>
      <c r="BL232" s="407"/>
      <c r="BM232" s="407"/>
      <c r="BN232" s="407"/>
      <c r="BO232" s="408"/>
    </row>
    <row r="233" spans="1:67" ht="35.1" customHeight="1" x14ac:dyDescent="0.25">
      <c r="A233" s="25">
        <f t="shared" si="10"/>
        <v>222</v>
      </c>
      <c r="B233" s="409"/>
      <c r="C233" s="409"/>
      <c r="D233" s="410"/>
      <c r="E233" s="410"/>
      <c r="F233" s="410"/>
      <c r="G233" s="410"/>
      <c r="H233" s="410"/>
      <c r="I233" s="411"/>
      <c r="J233" s="412"/>
      <c r="K233" s="412"/>
      <c r="L233" s="412"/>
      <c r="M233" s="412"/>
      <c r="N233" s="412"/>
      <c r="O233" s="412"/>
      <c r="P233" s="413"/>
      <c r="Q233" s="414"/>
      <c r="R233" s="415"/>
      <c r="S233" s="415"/>
      <c r="T233" s="415"/>
      <c r="U233" s="415"/>
      <c r="V233" s="415"/>
      <c r="W233" s="415"/>
      <c r="X233" s="416"/>
      <c r="Y233" s="417"/>
      <c r="Z233" s="418"/>
      <c r="AA233" s="414"/>
      <c r="AB233" s="415"/>
      <c r="AC233" s="415"/>
      <c r="AD233" s="416"/>
      <c r="AE233" s="419"/>
      <c r="AF233" s="420"/>
      <c r="AG233" s="421"/>
      <c r="AH233" s="419"/>
      <c r="AI233" s="420"/>
      <c r="AJ233" s="421"/>
      <c r="AK233" s="411"/>
      <c r="AL233" s="412"/>
      <c r="AM233" s="412"/>
      <c r="AN233" s="413"/>
      <c r="AO233" s="400"/>
      <c r="AP233" s="401"/>
      <c r="AQ233" s="401"/>
      <c r="AR233" s="401"/>
      <c r="AS233" s="401"/>
      <c r="AT233" s="401"/>
      <c r="AU233" s="401"/>
      <c r="AV233" s="402"/>
      <c r="AW233" s="403"/>
      <c r="AX233" s="404"/>
      <c r="AY233" s="405"/>
      <c r="AZ233" s="406"/>
      <c r="BA233" s="407"/>
      <c r="BB233" s="407"/>
      <c r="BC233" s="407"/>
      <c r="BD233" s="407"/>
      <c r="BE233" s="407"/>
      <c r="BF233" s="407"/>
      <c r="BG233" s="407"/>
      <c r="BH233" s="407"/>
      <c r="BI233" s="407"/>
      <c r="BJ233" s="407"/>
      <c r="BK233" s="407"/>
      <c r="BL233" s="407"/>
      <c r="BM233" s="407"/>
      <c r="BN233" s="407"/>
      <c r="BO233" s="408"/>
    </row>
    <row r="234" spans="1:67" ht="35.1" customHeight="1" x14ac:dyDescent="0.25">
      <c r="A234" s="25">
        <f t="shared" si="10"/>
        <v>223</v>
      </c>
      <c r="B234" s="409"/>
      <c r="C234" s="409"/>
      <c r="D234" s="410"/>
      <c r="E234" s="410"/>
      <c r="F234" s="410"/>
      <c r="G234" s="410"/>
      <c r="H234" s="410"/>
      <c r="I234" s="411"/>
      <c r="J234" s="412"/>
      <c r="K234" s="412"/>
      <c r="L234" s="412"/>
      <c r="M234" s="412"/>
      <c r="N234" s="412"/>
      <c r="O234" s="412"/>
      <c r="P234" s="413"/>
      <c r="Q234" s="414"/>
      <c r="R234" s="415"/>
      <c r="S234" s="415"/>
      <c r="T234" s="415"/>
      <c r="U234" s="415"/>
      <c r="V234" s="415"/>
      <c r="W234" s="415"/>
      <c r="X234" s="416"/>
      <c r="Y234" s="417"/>
      <c r="Z234" s="418"/>
      <c r="AA234" s="414"/>
      <c r="AB234" s="415"/>
      <c r="AC234" s="415"/>
      <c r="AD234" s="416"/>
      <c r="AE234" s="419"/>
      <c r="AF234" s="420"/>
      <c r="AG234" s="421"/>
      <c r="AH234" s="419"/>
      <c r="AI234" s="420"/>
      <c r="AJ234" s="421"/>
      <c r="AK234" s="411"/>
      <c r="AL234" s="412"/>
      <c r="AM234" s="412"/>
      <c r="AN234" s="413"/>
      <c r="AO234" s="400"/>
      <c r="AP234" s="401"/>
      <c r="AQ234" s="401"/>
      <c r="AR234" s="401"/>
      <c r="AS234" s="401"/>
      <c r="AT234" s="401"/>
      <c r="AU234" s="401"/>
      <c r="AV234" s="402"/>
      <c r="AW234" s="403"/>
      <c r="AX234" s="404"/>
      <c r="AY234" s="405"/>
      <c r="AZ234" s="406"/>
      <c r="BA234" s="407"/>
      <c r="BB234" s="407"/>
      <c r="BC234" s="407"/>
      <c r="BD234" s="407"/>
      <c r="BE234" s="407"/>
      <c r="BF234" s="407"/>
      <c r="BG234" s="407"/>
      <c r="BH234" s="407"/>
      <c r="BI234" s="407"/>
      <c r="BJ234" s="407"/>
      <c r="BK234" s="407"/>
      <c r="BL234" s="407"/>
      <c r="BM234" s="407"/>
      <c r="BN234" s="407"/>
      <c r="BO234" s="408"/>
    </row>
    <row r="235" spans="1:67" ht="35.1" customHeight="1" x14ac:dyDescent="0.25">
      <c r="A235" s="25">
        <f t="shared" si="10"/>
        <v>224</v>
      </c>
      <c r="B235" s="409"/>
      <c r="C235" s="409"/>
      <c r="D235" s="410"/>
      <c r="E235" s="410"/>
      <c r="F235" s="410"/>
      <c r="G235" s="410"/>
      <c r="H235" s="410"/>
      <c r="I235" s="411"/>
      <c r="J235" s="412"/>
      <c r="K235" s="412"/>
      <c r="L235" s="412"/>
      <c r="M235" s="412"/>
      <c r="N235" s="412"/>
      <c r="O235" s="412"/>
      <c r="P235" s="413"/>
      <c r="Q235" s="414"/>
      <c r="R235" s="415"/>
      <c r="S235" s="415"/>
      <c r="T235" s="415"/>
      <c r="U235" s="415"/>
      <c r="V235" s="415"/>
      <c r="W235" s="415"/>
      <c r="X235" s="416"/>
      <c r="Y235" s="417"/>
      <c r="Z235" s="418"/>
      <c r="AA235" s="414"/>
      <c r="AB235" s="415"/>
      <c r="AC235" s="415"/>
      <c r="AD235" s="416"/>
      <c r="AE235" s="419"/>
      <c r="AF235" s="420"/>
      <c r="AG235" s="421"/>
      <c r="AH235" s="419"/>
      <c r="AI235" s="420"/>
      <c r="AJ235" s="421"/>
      <c r="AK235" s="411"/>
      <c r="AL235" s="412"/>
      <c r="AM235" s="412"/>
      <c r="AN235" s="413"/>
      <c r="AO235" s="400"/>
      <c r="AP235" s="401"/>
      <c r="AQ235" s="401"/>
      <c r="AR235" s="401"/>
      <c r="AS235" s="401"/>
      <c r="AT235" s="401"/>
      <c r="AU235" s="401"/>
      <c r="AV235" s="402"/>
      <c r="AW235" s="403"/>
      <c r="AX235" s="404"/>
      <c r="AY235" s="405"/>
      <c r="AZ235" s="406"/>
      <c r="BA235" s="407"/>
      <c r="BB235" s="407"/>
      <c r="BC235" s="407"/>
      <c r="BD235" s="407"/>
      <c r="BE235" s="407"/>
      <c r="BF235" s="407"/>
      <c r="BG235" s="407"/>
      <c r="BH235" s="407"/>
      <c r="BI235" s="407"/>
      <c r="BJ235" s="407"/>
      <c r="BK235" s="407"/>
      <c r="BL235" s="407"/>
      <c r="BM235" s="407"/>
      <c r="BN235" s="407"/>
      <c r="BO235" s="408"/>
    </row>
    <row r="236" spans="1:67" ht="35.1" customHeight="1" x14ac:dyDescent="0.25">
      <c r="A236" s="25">
        <f t="shared" si="10"/>
        <v>225</v>
      </c>
      <c r="B236" s="409"/>
      <c r="C236" s="409"/>
      <c r="D236" s="410"/>
      <c r="E236" s="410"/>
      <c r="F236" s="410"/>
      <c r="G236" s="410"/>
      <c r="H236" s="410"/>
      <c r="I236" s="411"/>
      <c r="J236" s="412"/>
      <c r="K236" s="412"/>
      <c r="L236" s="412"/>
      <c r="M236" s="412"/>
      <c r="N236" s="412"/>
      <c r="O236" s="412"/>
      <c r="P236" s="413"/>
      <c r="Q236" s="414"/>
      <c r="R236" s="415"/>
      <c r="S236" s="415"/>
      <c r="T236" s="415"/>
      <c r="U236" s="415"/>
      <c r="V236" s="415"/>
      <c r="W236" s="415"/>
      <c r="X236" s="416"/>
      <c r="Y236" s="417"/>
      <c r="Z236" s="418"/>
      <c r="AA236" s="414"/>
      <c r="AB236" s="415"/>
      <c r="AC236" s="415"/>
      <c r="AD236" s="416"/>
      <c r="AE236" s="419"/>
      <c r="AF236" s="420"/>
      <c r="AG236" s="421"/>
      <c r="AH236" s="419"/>
      <c r="AI236" s="420"/>
      <c r="AJ236" s="421"/>
      <c r="AK236" s="411"/>
      <c r="AL236" s="412"/>
      <c r="AM236" s="412"/>
      <c r="AN236" s="413"/>
      <c r="AO236" s="400"/>
      <c r="AP236" s="401"/>
      <c r="AQ236" s="401"/>
      <c r="AR236" s="401"/>
      <c r="AS236" s="401"/>
      <c r="AT236" s="401"/>
      <c r="AU236" s="401"/>
      <c r="AV236" s="402"/>
      <c r="AW236" s="403"/>
      <c r="AX236" s="404"/>
      <c r="AY236" s="405"/>
      <c r="AZ236" s="406"/>
      <c r="BA236" s="407"/>
      <c r="BB236" s="407"/>
      <c r="BC236" s="407"/>
      <c r="BD236" s="407"/>
      <c r="BE236" s="407"/>
      <c r="BF236" s="407"/>
      <c r="BG236" s="407"/>
      <c r="BH236" s="407"/>
      <c r="BI236" s="407"/>
      <c r="BJ236" s="407"/>
      <c r="BK236" s="407"/>
      <c r="BL236" s="407"/>
      <c r="BM236" s="407"/>
      <c r="BN236" s="407"/>
      <c r="BO236" s="408"/>
    </row>
    <row r="237" spans="1:67" ht="35.1" customHeight="1" x14ac:dyDescent="0.25">
      <c r="A237" s="25">
        <f t="shared" si="10"/>
        <v>226</v>
      </c>
      <c r="B237" s="409"/>
      <c r="C237" s="409"/>
      <c r="D237" s="410"/>
      <c r="E237" s="410"/>
      <c r="F237" s="410"/>
      <c r="G237" s="410"/>
      <c r="H237" s="410"/>
      <c r="I237" s="411"/>
      <c r="J237" s="412"/>
      <c r="K237" s="412"/>
      <c r="L237" s="412"/>
      <c r="M237" s="412"/>
      <c r="N237" s="412"/>
      <c r="O237" s="412"/>
      <c r="P237" s="413"/>
      <c r="Q237" s="414"/>
      <c r="R237" s="415"/>
      <c r="S237" s="415"/>
      <c r="T237" s="415"/>
      <c r="U237" s="415"/>
      <c r="V237" s="415"/>
      <c r="W237" s="415"/>
      <c r="X237" s="416"/>
      <c r="Y237" s="417"/>
      <c r="Z237" s="418"/>
      <c r="AA237" s="414"/>
      <c r="AB237" s="415"/>
      <c r="AC237" s="415"/>
      <c r="AD237" s="416"/>
      <c r="AE237" s="419"/>
      <c r="AF237" s="420"/>
      <c r="AG237" s="421"/>
      <c r="AH237" s="419"/>
      <c r="AI237" s="420"/>
      <c r="AJ237" s="421"/>
      <c r="AK237" s="411"/>
      <c r="AL237" s="412"/>
      <c r="AM237" s="412"/>
      <c r="AN237" s="413"/>
      <c r="AO237" s="400"/>
      <c r="AP237" s="401"/>
      <c r="AQ237" s="401"/>
      <c r="AR237" s="401"/>
      <c r="AS237" s="401"/>
      <c r="AT237" s="401"/>
      <c r="AU237" s="401"/>
      <c r="AV237" s="402"/>
      <c r="AW237" s="403"/>
      <c r="AX237" s="404"/>
      <c r="AY237" s="405"/>
      <c r="AZ237" s="406"/>
      <c r="BA237" s="407"/>
      <c r="BB237" s="407"/>
      <c r="BC237" s="407"/>
      <c r="BD237" s="407"/>
      <c r="BE237" s="407"/>
      <c r="BF237" s="407"/>
      <c r="BG237" s="407"/>
      <c r="BH237" s="407"/>
      <c r="BI237" s="407"/>
      <c r="BJ237" s="407"/>
      <c r="BK237" s="407"/>
      <c r="BL237" s="407"/>
      <c r="BM237" s="407"/>
      <c r="BN237" s="407"/>
      <c r="BO237" s="408"/>
    </row>
    <row r="238" spans="1:67" ht="35.1" customHeight="1" x14ac:dyDescent="0.25">
      <c r="A238" s="25">
        <f t="shared" si="10"/>
        <v>227</v>
      </c>
      <c r="B238" s="409"/>
      <c r="C238" s="409"/>
      <c r="D238" s="410"/>
      <c r="E238" s="410"/>
      <c r="F238" s="410"/>
      <c r="G238" s="410"/>
      <c r="H238" s="410"/>
      <c r="I238" s="411"/>
      <c r="J238" s="412"/>
      <c r="K238" s="412"/>
      <c r="L238" s="412"/>
      <c r="M238" s="412"/>
      <c r="N238" s="412"/>
      <c r="O238" s="412"/>
      <c r="P238" s="413"/>
      <c r="Q238" s="414"/>
      <c r="R238" s="415"/>
      <c r="S238" s="415"/>
      <c r="T238" s="415"/>
      <c r="U238" s="415"/>
      <c r="V238" s="415"/>
      <c r="W238" s="415"/>
      <c r="X238" s="416"/>
      <c r="Y238" s="417"/>
      <c r="Z238" s="418"/>
      <c r="AA238" s="414"/>
      <c r="AB238" s="415"/>
      <c r="AC238" s="415"/>
      <c r="AD238" s="416"/>
      <c r="AE238" s="419"/>
      <c r="AF238" s="420"/>
      <c r="AG238" s="421"/>
      <c r="AH238" s="419"/>
      <c r="AI238" s="420"/>
      <c r="AJ238" s="421"/>
      <c r="AK238" s="411"/>
      <c r="AL238" s="412"/>
      <c r="AM238" s="412"/>
      <c r="AN238" s="413"/>
      <c r="AO238" s="400"/>
      <c r="AP238" s="401"/>
      <c r="AQ238" s="401"/>
      <c r="AR238" s="401"/>
      <c r="AS238" s="401"/>
      <c r="AT238" s="401"/>
      <c r="AU238" s="401"/>
      <c r="AV238" s="402"/>
      <c r="AW238" s="403"/>
      <c r="AX238" s="404"/>
      <c r="AY238" s="405"/>
      <c r="AZ238" s="406"/>
      <c r="BA238" s="407"/>
      <c r="BB238" s="407"/>
      <c r="BC238" s="407"/>
      <c r="BD238" s="407"/>
      <c r="BE238" s="407"/>
      <c r="BF238" s="407"/>
      <c r="BG238" s="407"/>
      <c r="BH238" s="407"/>
      <c r="BI238" s="407"/>
      <c r="BJ238" s="407"/>
      <c r="BK238" s="407"/>
      <c r="BL238" s="407"/>
      <c r="BM238" s="407"/>
      <c r="BN238" s="407"/>
      <c r="BO238" s="408"/>
    </row>
    <row r="239" spans="1:67" ht="35.1" customHeight="1" x14ac:dyDescent="0.25">
      <c r="A239" s="25">
        <f t="shared" si="10"/>
        <v>228</v>
      </c>
      <c r="B239" s="409"/>
      <c r="C239" s="409"/>
      <c r="D239" s="410"/>
      <c r="E239" s="410"/>
      <c r="F239" s="410"/>
      <c r="G239" s="410"/>
      <c r="H239" s="410"/>
      <c r="I239" s="411"/>
      <c r="J239" s="412"/>
      <c r="K239" s="412"/>
      <c r="L239" s="412"/>
      <c r="M239" s="412"/>
      <c r="N239" s="412"/>
      <c r="O239" s="412"/>
      <c r="P239" s="413"/>
      <c r="Q239" s="414"/>
      <c r="R239" s="415"/>
      <c r="S239" s="415"/>
      <c r="T239" s="415"/>
      <c r="U239" s="415"/>
      <c r="V239" s="415"/>
      <c r="W239" s="415"/>
      <c r="X239" s="416"/>
      <c r="Y239" s="417"/>
      <c r="Z239" s="418"/>
      <c r="AA239" s="414"/>
      <c r="AB239" s="415"/>
      <c r="AC239" s="415"/>
      <c r="AD239" s="416"/>
      <c r="AE239" s="419"/>
      <c r="AF239" s="420"/>
      <c r="AG239" s="421"/>
      <c r="AH239" s="419"/>
      <c r="AI239" s="420"/>
      <c r="AJ239" s="421"/>
      <c r="AK239" s="411"/>
      <c r="AL239" s="412"/>
      <c r="AM239" s="412"/>
      <c r="AN239" s="413"/>
      <c r="AO239" s="400"/>
      <c r="AP239" s="401"/>
      <c r="AQ239" s="401"/>
      <c r="AR239" s="401"/>
      <c r="AS239" s="401"/>
      <c r="AT239" s="401"/>
      <c r="AU239" s="401"/>
      <c r="AV239" s="402"/>
      <c r="AW239" s="403"/>
      <c r="AX239" s="404"/>
      <c r="AY239" s="405"/>
      <c r="AZ239" s="406"/>
      <c r="BA239" s="407"/>
      <c r="BB239" s="407"/>
      <c r="BC239" s="407"/>
      <c r="BD239" s="407"/>
      <c r="BE239" s="407"/>
      <c r="BF239" s="407"/>
      <c r="BG239" s="407"/>
      <c r="BH239" s="407"/>
      <c r="BI239" s="407"/>
      <c r="BJ239" s="407"/>
      <c r="BK239" s="407"/>
      <c r="BL239" s="407"/>
      <c r="BM239" s="407"/>
      <c r="BN239" s="407"/>
      <c r="BO239" s="408"/>
    </row>
    <row r="240" spans="1:67" ht="35.1" customHeight="1" x14ac:dyDescent="0.25">
      <c r="A240" s="25">
        <f t="shared" si="10"/>
        <v>229</v>
      </c>
      <c r="B240" s="409"/>
      <c r="C240" s="409"/>
      <c r="D240" s="410"/>
      <c r="E240" s="410"/>
      <c r="F240" s="410"/>
      <c r="G240" s="410"/>
      <c r="H240" s="410"/>
      <c r="I240" s="411"/>
      <c r="J240" s="412"/>
      <c r="K240" s="412"/>
      <c r="L240" s="412"/>
      <c r="M240" s="412"/>
      <c r="N240" s="412"/>
      <c r="O240" s="412"/>
      <c r="P240" s="413"/>
      <c r="Q240" s="414"/>
      <c r="R240" s="415"/>
      <c r="S240" s="415"/>
      <c r="T240" s="415"/>
      <c r="U240" s="415"/>
      <c r="V240" s="415"/>
      <c r="W240" s="415"/>
      <c r="X240" s="416"/>
      <c r="Y240" s="417"/>
      <c r="Z240" s="418"/>
      <c r="AA240" s="414"/>
      <c r="AB240" s="415"/>
      <c r="AC240" s="415"/>
      <c r="AD240" s="416"/>
      <c r="AE240" s="419"/>
      <c r="AF240" s="420"/>
      <c r="AG240" s="421"/>
      <c r="AH240" s="419"/>
      <c r="AI240" s="420"/>
      <c r="AJ240" s="421"/>
      <c r="AK240" s="411"/>
      <c r="AL240" s="412"/>
      <c r="AM240" s="412"/>
      <c r="AN240" s="413"/>
      <c r="AO240" s="400"/>
      <c r="AP240" s="401"/>
      <c r="AQ240" s="401"/>
      <c r="AR240" s="401"/>
      <c r="AS240" s="401"/>
      <c r="AT240" s="401"/>
      <c r="AU240" s="401"/>
      <c r="AV240" s="402"/>
      <c r="AW240" s="403"/>
      <c r="AX240" s="404"/>
      <c r="AY240" s="405"/>
      <c r="AZ240" s="406"/>
      <c r="BA240" s="407"/>
      <c r="BB240" s="407"/>
      <c r="BC240" s="407"/>
      <c r="BD240" s="407"/>
      <c r="BE240" s="407"/>
      <c r="BF240" s="407"/>
      <c r="BG240" s="407"/>
      <c r="BH240" s="407"/>
      <c r="BI240" s="407"/>
      <c r="BJ240" s="407"/>
      <c r="BK240" s="407"/>
      <c r="BL240" s="407"/>
      <c r="BM240" s="407"/>
      <c r="BN240" s="407"/>
      <c r="BO240" s="408"/>
    </row>
    <row r="241" spans="1:67" ht="35.1" customHeight="1" x14ac:dyDescent="0.25">
      <c r="A241" s="25">
        <f t="shared" si="10"/>
        <v>230</v>
      </c>
      <c r="B241" s="409"/>
      <c r="C241" s="409"/>
      <c r="D241" s="410"/>
      <c r="E241" s="410"/>
      <c r="F241" s="410"/>
      <c r="G241" s="410"/>
      <c r="H241" s="410"/>
      <c r="I241" s="411"/>
      <c r="J241" s="412"/>
      <c r="K241" s="412"/>
      <c r="L241" s="412"/>
      <c r="M241" s="412"/>
      <c r="N241" s="412"/>
      <c r="O241" s="412"/>
      <c r="P241" s="413"/>
      <c r="Q241" s="414"/>
      <c r="R241" s="415"/>
      <c r="S241" s="415"/>
      <c r="T241" s="415"/>
      <c r="U241" s="415"/>
      <c r="V241" s="415"/>
      <c r="W241" s="415"/>
      <c r="X241" s="416"/>
      <c r="Y241" s="417"/>
      <c r="Z241" s="418"/>
      <c r="AA241" s="414"/>
      <c r="AB241" s="415"/>
      <c r="AC241" s="415"/>
      <c r="AD241" s="416"/>
      <c r="AE241" s="419"/>
      <c r="AF241" s="420"/>
      <c r="AG241" s="421"/>
      <c r="AH241" s="419"/>
      <c r="AI241" s="420"/>
      <c r="AJ241" s="421"/>
      <c r="AK241" s="411"/>
      <c r="AL241" s="412"/>
      <c r="AM241" s="412"/>
      <c r="AN241" s="413"/>
      <c r="AO241" s="400"/>
      <c r="AP241" s="401"/>
      <c r="AQ241" s="401"/>
      <c r="AR241" s="401"/>
      <c r="AS241" s="401"/>
      <c r="AT241" s="401"/>
      <c r="AU241" s="401"/>
      <c r="AV241" s="402"/>
      <c r="AW241" s="403"/>
      <c r="AX241" s="404"/>
      <c r="AY241" s="405"/>
      <c r="AZ241" s="406"/>
      <c r="BA241" s="407"/>
      <c r="BB241" s="407"/>
      <c r="BC241" s="407"/>
      <c r="BD241" s="407"/>
      <c r="BE241" s="407"/>
      <c r="BF241" s="407"/>
      <c r="BG241" s="407"/>
      <c r="BH241" s="407"/>
      <c r="BI241" s="407"/>
      <c r="BJ241" s="407"/>
      <c r="BK241" s="407"/>
      <c r="BL241" s="407"/>
      <c r="BM241" s="407"/>
      <c r="BN241" s="407"/>
      <c r="BO241" s="408"/>
    </row>
    <row r="242" spans="1:67" ht="35.1" customHeight="1" x14ac:dyDescent="0.25">
      <c r="A242" s="24">
        <f>ROW(A231)</f>
        <v>231</v>
      </c>
      <c r="B242" s="409"/>
      <c r="C242" s="409"/>
      <c r="D242" s="410"/>
      <c r="E242" s="410"/>
      <c r="F242" s="410"/>
      <c r="G242" s="410"/>
      <c r="H242" s="410"/>
      <c r="I242" s="411"/>
      <c r="J242" s="412"/>
      <c r="K242" s="412"/>
      <c r="L242" s="412"/>
      <c r="M242" s="412"/>
      <c r="N242" s="412"/>
      <c r="O242" s="412"/>
      <c r="P242" s="413"/>
      <c r="Q242" s="414"/>
      <c r="R242" s="415"/>
      <c r="S242" s="415"/>
      <c r="T242" s="415"/>
      <c r="U242" s="415"/>
      <c r="V242" s="415"/>
      <c r="W242" s="415"/>
      <c r="X242" s="416"/>
      <c r="Y242" s="417"/>
      <c r="Z242" s="418"/>
      <c r="AA242" s="414"/>
      <c r="AB242" s="415"/>
      <c r="AC242" s="415"/>
      <c r="AD242" s="416"/>
      <c r="AE242" s="419"/>
      <c r="AF242" s="420"/>
      <c r="AG242" s="421"/>
      <c r="AH242" s="419"/>
      <c r="AI242" s="420"/>
      <c r="AJ242" s="421"/>
      <c r="AK242" s="411"/>
      <c r="AL242" s="412"/>
      <c r="AM242" s="412"/>
      <c r="AN242" s="413"/>
      <c r="AO242" s="400"/>
      <c r="AP242" s="401"/>
      <c r="AQ242" s="401"/>
      <c r="AR242" s="401"/>
      <c r="AS242" s="401"/>
      <c r="AT242" s="401"/>
      <c r="AU242" s="401"/>
      <c r="AV242" s="402"/>
      <c r="AW242" s="403"/>
      <c r="AX242" s="404"/>
      <c r="AY242" s="405"/>
      <c r="AZ242" s="406"/>
      <c r="BA242" s="407"/>
      <c r="BB242" s="407"/>
      <c r="BC242" s="407"/>
      <c r="BD242" s="407"/>
      <c r="BE242" s="407"/>
      <c r="BF242" s="407"/>
      <c r="BG242" s="407"/>
      <c r="BH242" s="407"/>
      <c r="BI242" s="407"/>
      <c r="BJ242" s="407"/>
      <c r="BK242" s="407"/>
      <c r="BL242" s="407"/>
      <c r="BM242" s="407"/>
      <c r="BN242" s="407"/>
      <c r="BO242" s="408"/>
    </row>
    <row r="243" spans="1:67" ht="35.1" customHeight="1" x14ac:dyDescent="0.25">
      <c r="A243" s="25">
        <f t="shared" si="10"/>
        <v>232</v>
      </c>
      <c r="B243" s="409"/>
      <c r="C243" s="409"/>
      <c r="D243" s="410"/>
      <c r="E243" s="410"/>
      <c r="F243" s="410"/>
      <c r="G243" s="410"/>
      <c r="H243" s="410"/>
      <c r="I243" s="411"/>
      <c r="J243" s="412"/>
      <c r="K243" s="412"/>
      <c r="L243" s="412"/>
      <c r="M243" s="412"/>
      <c r="N243" s="412"/>
      <c r="O243" s="412"/>
      <c r="P243" s="413"/>
      <c r="Q243" s="414"/>
      <c r="R243" s="415"/>
      <c r="S243" s="415"/>
      <c r="T243" s="415"/>
      <c r="U243" s="415"/>
      <c r="V243" s="415"/>
      <c r="W243" s="415"/>
      <c r="X243" s="416"/>
      <c r="Y243" s="417"/>
      <c r="Z243" s="418"/>
      <c r="AA243" s="414"/>
      <c r="AB243" s="415"/>
      <c r="AC243" s="415"/>
      <c r="AD243" s="416"/>
      <c r="AE243" s="419"/>
      <c r="AF243" s="420"/>
      <c r="AG243" s="421"/>
      <c r="AH243" s="419"/>
      <c r="AI243" s="420"/>
      <c r="AJ243" s="421"/>
      <c r="AK243" s="411"/>
      <c r="AL243" s="412"/>
      <c r="AM243" s="412"/>
      <c r="AN243" s="413"/>
      <c r="AO243" s="400"/>
      <c r="AP243" s="401"/>
      <c r="AQ243" s="401"/>
      <c r="AR243" s="401"/>
      <c r="AS243" s="401"/>
      <c r="AT243" s="401"/>
      <c r="AU243" s="401"/>
      <c r="AV243" s="402"/>
      <c r="AW243" s="403"/>
      <c r="AX243" s="404"/>
      <c r="AY243" s="405"/>
      <c r="AZ243" s="406"/>
      <c r="BA243" s="407"/>
      <c r="BB243" s="407"/>
      <c r="BC243" s="407"/>
      <c r="BD243" s="407"/>
      <c r="BE243" s="407"/>
      <c r="BF243" s="407"/>
      <c r="BG243" s="407"/>
      <c r="BH243" s="407"/>
      <c r="BI243" s="407"/>
      <c r="BJ243" s="407"/>
      <c r="BK243" s="407"/>
      <c r="BL243" s="407"/>
      <c r="BM243" s="407"/>
      <c r="BN243" s="407"/>
      <c r="BO243" s="408"/>
    </row>
    <row r="244" spans="1:67" ht="35.1" customHeight="1" x14ac:dyDescent="0.25">
      <c r="A244" s="25">
        <f t="shared" si="10"/>
        <v>233</v>
      </c>
      <c r="B244" s="409"/>
      <c r="C244" s="409"/>
      <c r="D244" s="410"/>
      <c r="E244" s="410"/>
      <c r="F244" s="410"/>
      <c r="G244" s="410"/>
      <c r="H244" s="410"/>
      <c r="I244" s="411"/>
      <c r="J244" s="412"/>
      <c r="K244" s="412"/>
      <c r="L244" s="412"/>
      <c r="M244" s="412"/>
      <c r="N244" s="412"/>
      <c r="O244" s="412"/>
      <c r="P244" s="413"/>
      <c r="Q244" s="414"/>
      <c r="R244" s="415"/>
      <c r="S244" s="415"/>
      <c r="T244" s="415"/>
      <c r="U244" s="415"/>
      <c r="V244" s="415"/>
      <c r="W244" s="415"/>
      <c r="X244" s="416"/>
      <c r="Y244" s="417"/>
      <c r="Z244" s="418"/>
      <c r="AA244" s="414"/>
      <c r="AB244" s="415"/>
      <c r="AC244" s="415"/>
      <c r="AD244" s="416"/>
      <c r="AE244" s="419"/>
      <c r="AF244" s="420"/>
      <c r="AG244" s="421"/>
      <c r="AH244" s="419"/>
      <c r="AI244" s="420"/>
      <c r="AJ244" s="421"/>
      <c r="AK244" s="411"/>
      <c r="AL244" s="412"/>
      <c r="AM244" s="412"/>
      <c r="AN244" s="413"/>
      <c r="AO244" s="400"/>
      <c r="AP244" s="401"/>
      <c r="AQ244" s="401"/>
      <c r="AR244" s="401"/>
      <c r="AS244" s="401"/>
      <c r="AT244" s="401"/>
      <c r="AU244" s="401"/>
      <c r="AV244" s="402"/>
      <c r="AW244" s="403"/>
      <c r="AX244" s="404"/>
      <c r="AY244" s="405"/>
      <c r="AZ244" s="406"/>
      <c r="BA244" s="407"/>
      <c r="BB244" s="407"/>
      <c r="BC244" s="407"/>
      <c r="BD244" s="407"/>
      <c r="BE244" s="407"/>
      <c r="BF244" s="407"/>
      <c r="BG244" s="407"/>
      <c r="BH244" s="407"/>
      <c r="BI244" s="407"/>
      <c r="BJ244" s="407"/>
      <c r="BK244" s="407"/>
      <c r="BL244" s="407"/>
      <c r="BM244" s="407"/>
      <c r="BN244" s="407"/>
      <c r="BO244" s="408"/>
    </row>
    <row r="245" spans="1:67" ht="35.1" customHeight="1" x14ac:dyDescent="0.25">
      <c r="A245" s="25">
        <f t="shared" si="10"/>
        <v>234</v>
      </c>
      <c r="B245" s="409"/>
      <c r="C245" s="409"/>
      <c r="D245" s="410"/>
      <c r="E245" s="410"/>
      <c r="F245" s="410"/>
      <c r="G245" s="410"/>
      <c r="H245" s="410"/>
      <c r="I245" s="411"/>
      <c r="J245" s="412"/>
      <c r="K245" s="412"/>
      <c r="L245" s="412"/>
      <c r="M245" s="412"/>
      <c r="N245" s="412"/>
      <c r="O245" s="412"/>
      <c r="P245" s="413"/>
      <c r="Q245" s="414"/>
      <c r="R245" s="415"/>
      <c r="S245" s="415"/>
      <c r="T245" s="415"/>
      <c r="U245" s="415"/>
      <c r="V245" s="415"/>
      <c r="W245" s="415"/>
      <c r="X245" s="416"/>
      <c r="Y245" s="417"/>
      <c r="Z245" s="418"/>
      <c r="AA245" s="414"/>
      <c r="AB245" s="415"/>
      <c r="AC245" s="415"/>
      <c r="AD245" s="416"/>
      <c r="AE245" s="419"/>
      <c r="AF245" s="420"/>
      <c r="AG245" s="421"/>
      <c r="AH245" s="419"/>
      <c r="AI245" s="420"/>
      <c r="AJ245" s="421"/>
      <c r="AK245" s="411"/>
      <c r="AL245" s="412"/>
      <c r="AM245" s="412"/>
      <c r="AN245" s="413"/>
      <c r="AO245" s="400"/>
      <c r="AP245" s="401"/>
      <c r="AQ245" s="401"/>
      <c r="AR245" s="401"/>
      <c r="AS245" s="401"/>
      <c r="AT245" s="401"/>
      <c r="AU245" s="401"/>
      <c r="AV245" s="402"/>
      <c r="AW245" s="403"/>
      <c r="AX245" s="404"/>
      <c r="AY245" s="405"/>
      <c r="AZ245" s="406"/>
      <c r="BA245" s="407"/>
      <c r="BB245" s="407"/>
      <c r="BC245" s="407"/>
      <c r="BD245" s="407"/>
      <c r="BE245" s="407"/>
      <c r="BF245" s="407"/>
      <c r="BG245" s="407"/>
      <c r="BH245" s="407"/>
      <c r="BI245" s="407"/>
      <c r="BJ245" s="407"/>
      <c r="BK245" s="407"/>
      <c r="BL245" s="407"/>
      <c r="BM245" s="407"/>
      <c r="BN245" s="407"/>
      <c r="BO245" s="408"/>
    </row>
    <row r="246" spans="1:67" ht="35.1" customHeight="1" x14ac:dyDescent="0.25">
      <c r="A246" s="25">
        <f t="shared" si="10"/>
        <v>235</v>
      </c>
      <c r="B246" s="409"/>
      <c r="C246" s="409"/>
      <c r="D246" s="410"/>
      <c r="E246" s="410"/>
      <c r="F246" s="410"/>
      <c r="G246" s="410"/>
      <c r="H246" s="410"/>
      <c r="I246" s="411"/>
      <c r="J246" s="412"/>
      <c r="K246" s="412"/>
      <c r="L246" s="412"/>
      <c r="M246" s="412"/>
      <c r="N246" s="412"/>
      <c r="O246" s="412"/>
      <c r="P246" s="413"/>
      <c r="Q246" s="414"/>
      <c r="R246" s="415"/>
      <c r="S246" s="415"/>
      <c r="T246" s="415"/>
      <c r="U246" s="415"/>
      <c r="V246" s="415"/>
      <c r="W246" s="415"/>
      <c r="X246" s="416"/>
      <c r="Y246" s="417"/>
      <c r="Z246" s="418"/>
      <c r="AA246" s="414"/>
      <c r="AB246" s="415"/>
      <c r="AC246" s="415"/>
      <c r="AD246" s="416"/>
      <c r="AE246" s="419"/>
      <c r="AF246" s="420"/>
      <c r="AG246" s="421"/>
      <c r="AH246" s="419"/>
      <c r="AI246" s="420"/>
      <c r="AJ246" s="421"/>
      <c r="AK246" s="411"/>
      <c r="AL246" s="412"/>
      <c r="AM246" s="412"/>
      <c r="AN246" s="413"/>
      <c r="AO246" s="400"/>
      <c r="AP246" s="401"/>
      <c r="AQ246" s="401"/>
      <c r="AR246" s="401"/>
      <c r="AS246" s="401"/>
      <c r="AT246" s="401"/>
      <c r="AU246" s="401"/>
      <c r="AV246" s="402"/>
      <c r="AW246" s="403"/>
      <c r="AX246" s="404"/>
      <c r="AY246" s="405"/>
      <c r="AZ246" s="406"/>
      <c r="BA246" s="407"/>
      <c r="BB246" s="407"/>
      <c r="BC246" s="407"/>
      <c r="BD246" s="407"/>
      <c r="BE246" s="407"/>
      <c r="BF246" s="407"/>
      <c r="BG246" s="407"/>
      <c r="BH246" s="407"/>
      <c r="BI246" s="407"/>
      <c r="BJ246" s="407"/>
      <c r="BK246" s="407"/>
      <c r="BL246" s="407"/>
      <c r="BM246" s="407"/>
      <c r="BN246" s="407"/>
      <c r="BO246" s="408"/>
    </row>
    <row r="247" spans="1:67" ht="35.1" customHeight="1" x14ac:dyDescent="0.25">
      <c r="A247" s="25">
        <f t="shared" si="10"/>
        <v>236</v>
      </c>
      <c r="B247" s="409"/>
      <c r="C247" s="409"/>
      <c r="D247" s="410"/>
      <c r="E247" s="410"/>
      <c r="F247" s="410"/>
      <c r="G247" s="410"/>
      <c r="H247" s="410"/>
      <c r="I247" s="411"/>
      <c r="J247" s="412"/>
      <c r="K247" s="412"/>
      <c r="L247" s="412"/>
      <c r="M247" s="412"/>
      <c r="N247" s="412"/>
      <c r="O247" s="412"/>
      <c r="P247" s="413"/>
      <c r="Q247" s="414"/>
      <c r="R247" s="415"/>
      <c r="S247" s="415"/>
      <c r="T247" s="415"/>
      <c r="U247" s="415"/>
      <c r="V247" s="415"/>
      <c r="W247" s="415"/>
      <c r="X247" s="416"/>
      <c r="Y247" s="417"/>
      <c r="Z247" s="418"/>
      <c r="AA247" s="414"/>
      <c r="AB247" s="415"/>
      <c r="AC247" s="415"/>
      <c r="AD247" s="416"/>
      <c r="AE247" s="419"/>
      <c r="AF247" s="420"/>
      <c r="AG247" s="421"/>
      <c r="AH247" s="419"/>
      <c r="AI247" s="420"/>
      <c r="AJ247" s="421"/>
      <c r="AK247" s="411"/>
      <c r="AL247" s="412"/>
      <c r="AM247" s="412"/>
      <c r="AN247" s="413"/>
      <c r="AO247" s="400"/>
      <c r="AP247" s="401"/>
      <c r="AQ247" s="401"/>
      <c r="AR247" s="401"/>
      <c r="AS247" s="401"/>
      <c r="AT247" s="401"/>
      <c r="AU247" s="401"/>
      <c r="AV247" s="402"/>
      <c r="AW247" s="403"/>
      <c r="AX247" s="404"/>
      <c r="AY247" s="405"/>
      <c r="AZ247" s="406"/>
      <c r="BA247" s="407"/>
      <c r="BB247" s="407"/>
      <c r="BC247" s="407"/>
      <c r="BD247" s="407"/>
      <c r="BE247" s="407"/>
      <c r="BF247" s="407"/>
      <c r="BG247" s="407"/>
      <c r="BH247" s="407"/>
      <c r="BI247" s="407"/>
      <c r="BJ247" s="407"/>
      <c r="BK247" s="407"/>
      <c r="BL247" s="407"/>
      <c r="BM247" s="407"/>
      <c r="BN247" s="407"/>
      <c r="BO247" s="408"/>
    </row>
    <row r="248" spans="1:67" ht="35.1" customHeight="1" x14ac:dyDescent="0.25">
      <c r="A248" s="25">
        <f t="shared" si="10"/>
        <v>237</v>
      </c>
      <c r="B248" s="409"/>
      <c r="C248" s="409"/>
      <c r="D248" s="410"/>
      <c r="E248" s="410"/>
      <c r="F248" s="410"/>
      <c r="G248" s="410"/>
      <c r="H248" s="410"/>
      <c r="I248" s="411"/>
      <c r="J248" s="412"/>
      <c r="K248" s="412"/>
      <c r="L248" s="412"/>
      <c r="M248" s="412"/>
      <c r="N248" s="412"/>
      <c r="O248" s="412"/>
      <c r="P248" s="413"/>
      <c r="Q248" s="414"/>
      <c r="R248" s="415"/>
      <c r="S248" s="415"/>
      <c r="T248" s="415"/>
      <c r="U248" s="415"/>
      <c r="V248" s="415"/>
      <c r="W248" s="415"/>
      <c r="X248" s="416"/>
      <c r="Y248" s="417"/>
      <c r="Z248" s="418"/>
      <c r="AA248" s="414"/>
      <c r="AB248" s="415"/>
      <c r="AC248" s="415"/>
      <c r="AD248" s="416"/>
      <c r="AE248" s="419"/>
      <c r="AF248" s="420"/>
      <c r="AG248" s="421"/>
      <c r="AH248" s="419"/>
      <c r="AI248" s="420"/>
      <c r="AJ248" s="421"/>
      <c r="AK248" s="411"/>
      <c r="AL248" s="412"/>
      <c r="AM248" s="412"/>
      <c r="AN248" s="413"/>
      <c r="AO248" s="400"/>
      <c r="AP248" s="401"/>
      <c r="AQ248" s="401"/>
      <c r="AR248" s="401"/>
      <c r="AS248" s="401"/>
      <c r="AT248" s="401"/>
      <c r="AU248" s="401"/>
      <c r="AV248" s="402"/>
      <c r="AW248" s="403"/>
      <c r="AX248" s="404"/>
      <c r="AY248" s="405"/>
      <c r="AZ248" s="406"/>
      <c r="BA248" s="407"/>
      <c r="BB248" s="407"/>
      <c r="BC248" s="407"/>
      <c r="BD248" s="407"/>
      <c r="BE248" s="407"/>
      <c r="BF248" s="407"/>
      <c r="BG248" s="407"/>
      <c r="BH248" s="407"/>
      <c r="BI248" s="407"/>
      <c r="BJ248" s="407"/>
      <c r="BK248" s="407"/>
      <c r="BL248" s="407"/>
      <c r="BM248" s="407"/>
      <c r="BN248" s="407"/>
      <c r="BO248" s="408"/>
    </row>
    <row r="249" spans="1:67" ht="35.1" customHeight="1" x14ac:dyDescent="0.25">
      <c r="A249" s="25">
        <f t="shared" si="10"/>
        <v>238</v>
      </c>
      <c r="B249" s="409"/>
      <c r="C249" s="409"/>
      <c r="D249" s="410"/>
      <c r="E249" s="410"/>
      <c r="F249" s="410"/>
      <c r="G249" s="410"/>
      <c r="H249" s="410"/>
      <c r="I249" s="411"/>
      <c r="J249" s="412"/>
      <c r="K249" s="412"/>
      <c r="L249" s="412"/>
      <c r="M249" s="412"/>
      <c r="N249" s="412"/>
      <c r="O249" s="412"/>
      <c r="P249" s="413"/>
      <c r="Q249" s="414"/>
      <c r="R249" s="415"/>
      <c r="S249" s="415"/>
      <c r="T249" s="415"/>
      <c r="U249" s="415"/>
      <c r="V249" s="415"/>
      <c r="W249" s="415"/>
      <c r="X249" s="416"/>
      <c r="Y249" s="417"/>
      <c r="Z249" s="418"/>
      <c r="AA249" s="414"/>
      <c r="AB249" s="415"/>
      <c r="AC249" s="415"/>
      <c r="AD249" s="416"/>
      <c r="AE249" s="419"/>
      <c r="AF249" s="420"/>
      <c r="AG249" s="421"/>
      <c r="AH249" s="419"/>
      <c r="AI249" s="420"/>
      <c r="AJ249" s="421"/>
      <c r="AK249" s="411"/>
      <c r="AL249" s="412"/>
      <c r="AM249" s="412"/>
      <c r="AN249" s="413"/>
      <c r="AO249" s="400"/>
      <c r="AP249" s="401"/>
      <c r="AQ249" s="401"/>
      <c r="AR249" s="401"/>
      <c r="AS249" s="401"/>
      <c r="AT249" s="401"/>
      <c r="AU249" s="401"/>
      <c r="AV249" s="402"/>
      <c r="AW249" s="403"/>
      <c r="AX249" s="404"/>
      <c r="AY249" s="405"/>
      <c r="AZ249" s="406"/>
      <c r="BA249" s="407"/>
      <c r="BB249" s="407"/>
      <c r="BC249" s="407"/>
      <c r="BD249" s="407"/>
      <c r="BE249" s="407"/>
      <c r="BF249" s="407"/>
      <c r="BG249" s="407"/>
      <c r="BH249" s="407"/>
      <c r="BI249" s="407"/>
      <c r="BJ249" s="407"/>
      <c r="BK249" s="407"/>
      <c r="BL249" s="407"/>
      <c r="BM249" s="407"/>
      <c r="BN249" s="407"/>
      <c r="BO249" s="408"/>
    </row>
    <row r="250" spans="1:67" ht="35.1" customHeight="1" x14ac:dyDescent="0.25">
      <c r="A250" s="25">
        <f t="shared" si="10"/>
        <v>239</v>
      </c>
      <c r="B250" s="409"/>
      <c r="C250" s="409"/>
      <c r="D250" s="410"/>
      <c r="E250" s="410"/>
      <c r="F250" s="410"/>
      <c r="G250" s="410"/>
      <c r="H250" s="410"/>
      <c r="I250" s="411"/>
      <c r="J250" s="412"/>
      <c r="K250" s="412"/>
      <c r="L250" s="412"/>
      <c r="M250" s="412"/>
      <c r="N250" s="412"/>
      <c r="O250" s="412"/>
      <c r="P250" s="413"/>
      <c r="Q250" s="414"/>
      <c r="R250" s="415"/>
      <c r="S250" s="415"/>
      <c r="T250" s="415"/>
      <c r="U250" s="415"/>
      <c r="V250" s="415"/>
      <c r="W250" s="415"/>
      <c r="X250" s="416"/>
      <c r="Y250" s="417"/>
      <c r="Z250" s="418"/>
      <c r="AA250" s="414"/>
      <c r="AB250" s="415"/>
      <c r="AC250" s="415"/>
      <c r="AD250" s="416"/>
      <c r="AE250" s="419"/>
      <c r="AF250" s="420"/>
      <c r="AG250" s="421"/>
      <c r="AH250" s="419"/>
      <c r="AI250" s="420"/>
      <c r="AJ250" s="421"/>
      <c r="AK250" s="411"/>
      <c r="AL250" s="412"/>
      <c r="AM250" s="412"/>
      <c r="AN250" s="413"/>
      <c r="AO250" s="400"/>
      <c r="AP250" s="401"/>
      <c r="AQ250" s="401"/>
      <c r="AR250" s="401"/>
      <c r="AS250" s="401"/>
      <c r="AT250" s="401"/>
      <c r="AU250" s="401"/>
      <c r="AV250" s="402"/>
      <c r="AW250" s="403"/>
      <c r="AX250" s="404"/>
      <c r="AY250" s="405"/>
      <c r="AZ250" s="406"/>
      <c r="BA250" s="407"/>
      <c r="BB250" s="407"/>
      <c r="BC250" s="407"/>
      <c r="BD250" s="407"/>
      <c r="BE250" s="407"/>
      <c r="BF250" s="407"/>
      <c r="BG250" s="407"/>
      <c r="BH250" s="407"/>
      <c r="BI250" s="407"/>
      <c r="BJ250" s="407"/>
      <c r="BK250" s="407"/>
      <c r="BL250" s="407"/>
      <c r="BM250" s="407"/>
      <c r="BN250" s="407"/>
      <c r="BO250" s="408"/>
    </row>
    <row r="251" spans="1:67" ht="35.1" customHeight="1" x14ac:dyDescent="0.25">
      <c r="A251" s="25">
        <f t="shared" si="10"/>
        <v>240</v>
      </c>
      <c r="B251" s="409"/>
      <c r="C251" s="409"/>
      <c r="D251" s="410"/>
      <c r="E251" s="410"/>
      <c r="F251" s="410"/>
      <c r="G251" s="410"/>
      <c r="H251" s="410"/>
      <c r="I251" s="411"/>
      <c r="J251" s="412"/>
      <c r="K251" s="412"/>
      <c r="L251" s="412"/>
      <c r="M251" s="412"/>
      <c r="N251" s="412"/>
      <c r="O251" s="412"/>
      <c r="P251" s="413"/>
      <c r="Q251" s="414"/>
      <c r="R251" s="415"/>
      <c r="S251" s="415"/>
      <c r="T251" s="415"/>
      <c r="U251" s="415"/>
      <c r="V251" s="415"/>
      <c r="W251" s="415"/>
      <c r="X251" s="416"/>
      <c r="Y251" s="417"/>
      <c r="Z251" s="418"/>
      <c r="AA251" s="414"/>
      <c r="AB251" s="415"/>
      <c r="AC251" s="415"/>
      <c r="AD251" s="416"/>
      <c r="AE251" s="419"/>
      <c r="AF251" s="420"/>
      <c r="AG251" s="421"/>
      <c r="AH251" s="419"/>
      <c r="AI251" s="420"/>
      <c r="AJ251" s="421"/>
      <c r="AK251" s="411"/>
      <c r="AL251" s="412"/>
      <c r="AM251" s="412"/>
      <c r="AN251" s="413"/>
      <c r="AO251" s="400"/>
      <c r="AP251" s="401"/>
      <c r="AQ251" s="401"/>
      <c r="AR251" s="401"/>
      <c r="AS251" s="401"/>
      <c r="AT251" s="401"/>
      <c r="AU251" s="401"/>
      <c r="AV251" s="402"/>
      <c r="AW251" s="403"/>
      <c r="AX251" s="404"/>
      <c r="AY251" s="405"/>
      <c r="AZ251" s="406"/>
      <c r="BA251" s="407"/>
      <c r="BB251" s="407"/>
      <c r="BC251" s="407"/>
      <c r="BD251" s="407"/>
      <c r="BE251" s="407"/>
      <c r="BF251" s="407"/>
      <c r="BG251" s="407"/>
      <c r="BH251" s="407"/>
      <c r="BI251" s="407"/>
      <c r="BJ251" s="407"/>
      <c r="BK251" s="407"/>
      <c r="BL251" s="407"/>
      <c r="BM251" s="407"/>
      <c r="BN251" s="407"/>
      <c r="BO251" s="408"/>
    </row>
    <row r="252" spans="1:67" ht="35.1" customHeight="1" x14ac:dyDescent="0.25">
      <c r="A252" s="24">
        <f>ROW(A241)</f>
        <v>241</v>
      </c>
      <c r="B252" s="409"/>
      <c r="C252" s="409"/>
      <c r="D252" s="410"/>
      <c r="E252" s="410"/>
      <c r="F252" s="410"/>
      <c r="G252" s="410"/>
      <c r="H252" s="410"/>
      <c r="I252" s="411"/>
      <c r="J252" s="412"/>
      <c r="K252" s="412"/>
      <c r="L252" s="412"/>
      <c r="M252" s="412"/>
      <c r="N252" s="412"/>
      <c r="O252" s="412"/>
      <c r="P252" s="413"/>
      <c r="Q252" s="414"/>
      <c r="R252" s="415"/>
      <c r="S252" s="415"/>
      <c r="T252" s="415"/>
      <c r="U252" s="415"/>
      <c r="V252" s="415"/>
      <c r="W252" s="415"/>
      <c r="X252" s="416"/>
      <c r="Y252" s="417"/>
      <c r="Z252" s="418"/>
      <c r="AA252" s="414"/>
      <c r="AB252" s="415"/>
      <c r="AC252" s="415"/>
      <c r="AD252" s="416"/>
      <c r="AE252" s="419"/>
      <c r="AF252" s="420"/>
      <c r="AG252" s="421"/>
      <c r="AH252" s="419"/>
      <c r="AI252" s="420"/>
      <c r="AJ252" s="421"/>
      <c r="AK252" s="411"/>
      <c r="AL252" s="412"/>
      <c r="AM252" s="412"/>
      <c r="AN252" s="413"/>
      <c r="AO252" s="400"/>
      <c r="AP252" s="401"/>
      <c r="AQ252" s="401"/>
      <c r="AR252" s="401"/>
      <c r="AS252" s="401"/>
      <c r="AT252" s="401"/>
      <c r="AU252" s="401"/>
      <c r="AV252" s="402"/>
      <c r="AW252" s="403"/>
      <c r="AX252" s="404"/>
      <c r="AY252" s="405"/>
      <c r="AZ252" s="406"/>
      <c r="BA252" s="407"/>
      <c r="BB252" s="407"/>
      <c r="BC252" s="407"/>
      <c r="BD252" s="407"/>
      <c r="BE252" s="407"/>
      <c r="BF252" s="407"/>
      <c r="BG252" s="407"/>
      <c r="BH252" s="407"/>
      <c r="BI252" s="407"/>
      <c r="BJ252" s="407"/>
      <c r="BK252" s="407"/>
      <c r="BL252" s="407"/>
      <c r="BM252" s="407"/>
      <c r="BN252" s="407"/>
      <c r="BO252" s="408"/>
    </row>
    <row r="253" spans="1:67" ht="35.1" customHeight="1" x14ac:dyDescent="0.25">
      <c r="A253" s="25">
        <f t="shared" si="10"/>
        <v>242</v>
      </c>
      <c r="B253" s="409"/>
      <c r="C253" s="409"/>
      <c r="D253" s="410"/>
      <c r="E253" s="410"/>
      <c r="F253" s="410"/>
      <c r="G253" s="410"/>
      <c r="H253" s="410"/>
      <c r="I253" s="411"/>
      <c r="J253" s="412"/>
      <c r="K253" s="412"/>
      <c r="L253" s="412"/>
      <c r="M253" s="412"/>
      <c r="N253" s="412"/>
      <c r="O253" s="412"/>
      <c r="P253" s="413"/>
      <c r="Q253" s="414"/>
      <c r="R253" s="415"/>
      <c r="S253" s="415"/>
      <c r="T253" s="415"/>
      <c r="U253" s="415"/>
      <c r="V253" s="415"/>
      <c r="W253" s="415"/>
      <c r="X253" s="416"/>
      <c r="Y253" s="417"/>
      <c r="Z253" s="418"/>
      <c r="AA253" s="414"/>
      <c r="AB253" s="415"/>
      <c r="AC253" s="415"/>
      <c r="AD253" s="416"/>
      <c r="AE253" s="419"/>
      <c r="AF253" s="420"/>
      <c r="AG253" s="421"/>
      <c r="AH253" s="419"/>
      <c r="AI253" s="420"/>
      <c r="AJ253" s="421"/>
      <c r="AK253" s="411"/>
      <c r="AL253" s="412"/>
      <c r="AM253" s="412"/>
      <c r="AN253" s="413"/>
      <c r="AO253" s="400"/>
      <c r="AP253" s="401"/>
      <c r="AQ253" s="401"/>
      <c r="AR253" s="401"/>
      <c r="AS253" s="401"/>
      <c r="AT253" s="401"/>
      <c r="AU253" s="401"/>
      <c r="AV253" s="402"/>
      <c r="AW253" s="403"/>
      <c r="AX253" s="404"/>
      <c r="AY253" s="405"/>
      <c r="AZ253" s="406"/>
      <c r="BA253" s="407"/>
      <c r="BB253" s="407"/>
      <c r="BC253" s="407"/>
      <c r="BD253" s="407"/>
      <c r="BE253" s="407"/>
      <c r="BF253" s="407"/>
      <c r="BG253" s="407"/>
      <c r="BH253" s="407"/>
      <c r="BI253" s="407"/>
      <c r="BJ253" s="407"/>
      <c r="BK253" s="407"/>
      <c r="BL253" s="407"/>
      <c r="BM253" s="407"/>
      <c r="BN253" s="407"/>
      <c r="BO253" s="408"/>
    </row>
    <row r="254" spans="1:67" ht="35.1" customHeight="1" x14ac:dyDescent="0.25">
      <c r="A254" s="25">
        <f t="shared" si="10"/>
        <v>243</v>
      </c>
      <c r="B254" s="409"/>
      <c r="C254" s="409"/>
      <c r="D254" s="410"/>
      <c r="E254" s="410"/>
      <c r="F254" s="410"/>
      <c r="G254" s="410"/>
      <c r="H254" s="410"/>
      <c r="I254" s="411"/>
      <c r="J254" s="412"/>
      <c r="K254" s="412"/>
      <c r="L254" s="412"/>
      <c r="M254" s="412"/>
      <c r="N254" s="412"/>
      <c r="O254" s="412"/>
      <c r="P254" s="413"/>
      <c r="Q254" s="414"/>
      <c r="R254" s="415"/>
      <c r="S254" s="415"/>
      <c r="T254" s="415"/>
      <c r="U254" s="415"/>
      <c r="V254" s="415"/>
      <c r="W254" s="415"/>
      <c r="X254" s="416"/>
      <c r="Y254" s="417"/>
      <c r="Z254" s="418"/>
      <c r="AA254" s="414"/>
      <c r="AB254" s="415"/>
      <c r="AC254" s="415"/>
      <c r="AD254" s="416"/>
      <c r="AE254" s="419"/>
      <c r="AF254" s="420"/>
      <c r="AG254" s="421"/>
      <c r="AH254" s="419"/>
      <c r="AI254" s="420"/>
      <c r="AJ254" s="421"/>
      <c r="AK254" s="411"/>
      <c r="AL254" s="412"/>
      <c r="AM254" s="412"/>
      <c r="AN254" s="413"/>
      <c r="AO254" s="400"/>
      <c r="AP254" s="401"/>
      <c r="AQ254" s="401"/>
      <c r="AR254" s="401"/>
      <c r="AS254" s="401"/>
      <c r="AT254" s="401"/>
      <c r="AU254" s="401"/>
      <c r="AV254" s="402"/>
      <c r="AW254" s="403"/>
      <c r="AX254" s="404"/>
      <c r="AY254" s="405"/>
      <c r="AZ254" s="406"/>
      <c r="BA254" s="407"/>
      <c r="BB254" s="407"/>
      <c r="BC254" s="407"/>
      <c r="BD254" s="407"/>
      <c r="BE254" s="407"/>
      <c r="BF254" s="407"/>
      <c r="BG254" s="407"/>
      <c r="BH254" s="407"/>
      <c r="BI254" s="407"/>
      <c r="BJ254" s="407"/>
      <c r="BK254" s="407"/>
      <c r="BL254" s="407"/>
      <c r="BM254" s="407"/>
      <c r="BN254" s="407"/>
      <c r="BO254" s="408"/>
    </row>
    <row r="255" spans="1:67" ht="35.1" customHeight="1" x14ac:dyDescent="0.25">
      <c r="A255" s="25">
        <f t="shared" si="10"/>
        <v>244</v>
      </c>
      <c r="B255" s="409"/>
      <c r="C255" s="409"/>
      <c r="D255" s="410"/>
      <c r="E255" s="410"/>
      <c r="F255" s="410"/>
      <c r="G255" s="410"/>
      <c r="H255" s="410"/>
      <c r="I255" s="411"/>
      <c r="J255" s="412"/>
      <c r="K255" s="412"/>
      <c r="L255" s="412"/>
      <c r="M255" s="412"/>
      <c r="N255" s="412"/>
      <c r="O255" s="412"/>
      <c r="P255" s="413"/>
      <c r="Q255" s="414"/>
      <c r="R255" s="415"/>
      <c r="S255" s="415"/>
      <c r="T255" s="415"/>
      <c r="U255" s="415"/>
      <c r="V255" s="415"/>
      <c r="W255" s="415"/>
      <c r="X255" s="416"/>
      <c r="Y255" s="417"/>
      <c r="Z255" s="418"/>
      <c r="AA255" s="414"/>
      <c r="AB255" s="415"/>
      <c r="AC255" s="415"/>
      <c r="AD255" s="416"/>
      <c r="AE255" s="419"/>
      <c r="AF255" s="420"/>
      <c r="AG255" s="421"/>
      <c r="AH255" s="419"/>
      <c r="AI255" s="420"/>
      <c r="AJ255" s="421"/>
      <c r="AK255" s="411"/>
      <c r="AL255" s="412"/>
      <c r="AM255" s="412"/>
      <c r="AN255" s="413"/>
      <c r="AO255" s="400"/>
      <c r="AP255" s="401"/>
      <c r="AQ255" s="401"/>
      <c r="AR255" s="401"/>
      <c r="AS255" s="401"/>
      <c r="AT255" s="401"/>
      <c r="AU255" s="401"/>
      <c r="AV255" s="402"/>
      <c r="AW255" s="403"/>
      <c r="AX255" s="404"/>
      <c r="AY255" s="405"/>
      <c r="AZ255" s="406"/>
      <c r="BA255" s="407"/>
      <c r="BB255" s="407"/>
      <c r="BC255" s="407"/>
      <c r="BD255" s="407"/>
      <c r="BE255" s="407"/>
      <c r="BF255" s="407"/>
      <c r="BG255" s="407"/>
      <c r="BH255" s="407"/>
      <c r="BI255" s="407"/>
      <c r="BJ255" s="407"/>
      <c r="BK255" s="407"/>
      <c r="BL255" s="407"/>
      <c r="BM255" s="407"/>
      <c r="BN255" s="407"/>
      <c r="BO255" s="408"/>
    </row>
    <row r="256" spans="1:67" ht="35.1" customHeight="1" x14ac:dyDescent="0.25">
      <c r="A256" s="25">
        <f t="shared" si="10"/>
        <v>245</v>
      </c>
      <c r="B256" s="409"/>
      <c r="C256" s="409"/>
      <c r="D256" s="410"/>
      <c r="E256" s="410"/>
      <c r="F256" s="410"/>
      <c r="G256" s="410"/>
      <c r="H256" s="410"/>
      <c r="I256" s="411"/>
      <c r="J256" s="412"/>
      <c r="K256" s="412"/>
      <c r="L256" s="412"/>
      <c r="M256" s="412"/>
      <c r="N256" s="412"/>
      <c r="O256" s="412"/>
      <c r="P256" s="413"/>
      <c r="Q256" s="414"/>
      <c r="R256" s="415"/>
      <c r="S256" s="415"/>
      <c r="T256" s="415"/>
      <c r="U256" s="415"/>
      <c r="V256" s="415"/>
      <c r="W256" s="415"/>
      <c r="X256" s="416"/>
      <c r="Y256" s="417"/>
      <c r="Z256" s="418"/>
      <c r="AA256" s="414"/>
      <c r="AB256" s="415"/>
      <c r="AC256" s="415"/>
      <c r="AD256" s="416"/>
      <c r="AE256" s="419"/>
      <c r="AF256" s="420"/>
      <c r="AG256" s="421"/>
      <c r="AH256" s="419"/>
      <c r="AI256" s="420"/>
      <c r="AJ256" s="421"/>
      <c r="AK256" s="411"/>
      <c r="AL256" s="412"/>
      <c r="AM256" s="412"/>
      <c r="AN256" s="413"/>
      <c r="AO256" s="400"/>
      <c r="AP256" s="401"/>
      <c r="AQ256" s="401"/>
      <c r="AR256" s="401"/>
      <c r="AS256" s="401"/>
      <c r="AT256" s="401"/>
      <c r="AU256" s="401"/>
      <c r="AV256" s="402"/>
      <c r="AW256" s="403"/>
      <c r="AX256" s="404"/>
      <c r="AY256" s="405"/>
      <c r="AZ256" s="406"/>
      <c r="BA256" s="407"/>
      <c r="BB256" s="407"/>
      <c r="BC256" s="407"/>
      <c r="BD256" s="407"/>
      <c r="BE256" s="407"/>
      <c r="BF256" s="407"/>
      <c r="BG256" s="407"/>
      <c r="BH256" s="407"/>
      <c r="BI256" s="407"/>
      <c r="BJ256" s="407"/>
      <c r="BK256" s="407"/>
      <c r="BL256" s="407"/>
      <c r="BM256" s="407"/>
      <c r="BN256" s="407"/>
      <c r="BO256" s="408"/>
    </row>
    <row r="257" spans="1:67" ht="35.1" customHeight="1" x14ac:dyDescent="0.25">
      <c r="A257" s="25">
        <f t="shared" si="10"/>
        <v>246</v>
      </c>
      <c r="B257" s="409"/>
      <c r="C257" s="409"/>
      <c r="D257" s="410"/>
      <c r="E257" s="410"/>
      <c r="F257" s="410"/>
      <c r="G257" s="410"/>
      <c r="H257" s="410"/>
      <c r="I257" s="411"/>
      <c r="J257" s="412"/>
      <c r="K257" s="412"/>
      <c r="L257" s="412"/>
      <c r="M257" s="412"/>
      <c r="N257" s="412"/>
      <c r="O257" s="412"/>
      <c r="P257" s="413"/>
      <c r="Q257" s="414"/>
      <c r="R257" s="415"/>
      <c r="S257" s="415"/>
      <c r="T257" s="415"/>
      <c r="U257" s="415"/>
      <c r="V257" s="415"/>
      <c r="W257" s="415"/>
      <c r="X257" s="416"/>
      <c r="Y257" s="417"/>
      <c r="Z257" s="418"/>
      <c r="AA257" s="414"/>
      <c r="AB257" s="415"/>
      <c r="AC257" s="415"/>
      <c r="AD257" s="416"/>
      <c r="AE257" s="419"/>
      <c r="AF257" s="420"/>
      <c r="AG257" s="421"/>
      <c r="AH257" s="419"/>
      <c r="AI257" s="420"/>
      <c r="AJ257" s="421"/>
      <c r="AK257" s="411"/>
      <c r="AL257" s="412"/>
      <c r="AM257" s="412"/>
      <c r="AN257" s="413"/>
      <c r="AO257" s="400"/>
      <c r="AP257" s="401"/>
      <c r="AQ257" s="401"/>
      <c r="AR257" s="401"/>
      <c r="AS257" s="401"/>
      <c r="AT257" s="401"/>
      <c r="AU257" s="401"/>
      <c r="AV257" s="402"/>
      <c r="AW257" s="403"/>
      <c r="AX257" s="404"/>
      <c r="AY257" s="405"/>
      <c r="AZ257" s="406"/>
      <c r="BA257" s="407"/>
      <c r="BB257" s="407"/>
      <c r="BC257" s="407"/>
      <c r="BD257" s="407"/>
      <c r="BE257" s="407"/>
      <c r="BF257" s="407"/>
      <c r="BG257" s="407"/>
      <c r="BH257" s="407"/>
      <c r="BI257" s="407"/>
      <c r="BJ257" s="407"/>
      <c r="BK257" s="407"/>
      <c r="BL257" s="407"/>
      <c r="BM257" s="407"/>
      <c r="BN257" s="407"/>
      <c r="BO257" s="408"/>
    </row>
    <row r="258" spans="1:67" ht="35.1" customHeight="1" x14ac:dyDescent="0.25">
      <c r="A258" s="25">
        <f t="shared" si="10"/>
        <v>247</v>
      </c>
      <c r="B258" s="409"/>
      <c r="C258" s="409"/>
      <c r="D258" s="410"/>
      <c r="E258" s="410"/>
      <c r="F258" s="410"/>
      <c r="G258" s="410"/>
      <c r="H258" s="410"/>
      <c r="I258" s="411"/>
      <c r="J258" s="412"/>
      <c r="K258" s="412"/>
      <c r="L258" s="412"/>
      <c r="M258" s="412"/>
      <c r="N258" s="412"/>
      <c r="O258" s="412"/>
      <c r="P258" s="413"/>
      <c r="Q258" s="414"/>
      <c r="R258" s="415"/>
      <c r="S258" s="415"/>
      <c r="T258" s="415"/>
      <c r="U258" s="415"/>
      <c r="V258" s="415"/>
      <c r="W258" s="415"/>
      <c r="X258" s="416"/>
      <c r="Y258" s="417"/>
      <c r="Z258" s="418"/>
      <c r="AA258" s="414"/>
      <c r="AB258" s="415"/>
      <c r="AC258" s="415"/>
      <c r="AD258" s="416"/>
      <c r="AE258" s="419"/>
      <c r="AF258" s="420"/>
      <c r="AG258" s="421"/>
      <c r="AH258" s="419"/>
      <c r="AI258" s="420"/>
      <c r="AJ258" s="421"/>
      <c r="AK258" s="411"/>
      <c r="AL258" s="412"/>
      <c r="AM258" s="412"/>
      <c r="AN258" s="413"/>
      <c r="AO258" s="400"/>
      <c r="AP258" s="401"/>
      <c r="AQ258" s="401"/>
      <c r="AR258" s="401"/>
      <c r="AS258" s="401"/>
      <c r="AT258" s="401"/>
      <c r="AU258" s="401"/>
      <c r="AV258" s="402"/>
      <c r="AW258" s="403"/>
      <c r="AX258" s="404"/>
      <c r="AY258" s="405"/>
      <c r="AZ258" s="406"/>
      <c r="BA258" s="407"/>
      <c r="BB258" s="407"/>
      <c r="BC258" s="407"/>
      <c r="BD258" s="407"/>
      <c r="BE258" s="407"/>
      <c r="BF258" s="407"/>
      <c r="BG258" s="407"/>
      <c r="BH258" s="407"/>
      <c r="BI258" s="407"/>
      <c r="BJ258" s="407"/>
      <c r="BK258" s="407"/>
      <c r="BL258" s="407"/>
      <c r="BM258" s="407"/>
      <c r="BN258" s="407"/>
      <c r="BO258" s="408"/>
    </row>
    <row r="259" spans="1:67" ht="35.1" customHeight="1" x14ac:dyDescent="0.25">
      <c r="A259" s="25">
        <f t="shared" si="10"/>
        <v>248</v>
      </c>
      <c r="B259" s="409"/>
      <c r="C259" s="409"/>
      <c r="D259" s="410"/>
      <c r="E259" s="410"/>
      <c r="F259" s="410"/>
      <c r="G259" s="410"/>
      <c r="H259" s="410"/>
      <c r="I259" s="411"/>
      <c r="J259" s="412"/>
      <c r="K259" s="412"/>
      <c r="L259" s="412"/>
      <c r="M259" s="412"/>
      <c r="N259" s="412"/>
      <c r="O259" s="412"/>
      <c r="P259" s="413"/>
      <c r="Q259" s="414"/>
      <c r="R259" s="415"/>
      <c r="S259" s="415"/>
      <c r="T259" s="415"/>
      <c r="U259" s="415"/>
      <c r="V259" s="415"/>
      <c r="W259" s="415"/>
      <c r="X259" s="416"/>
      <c r="Y259" s="417"/>
      <c r="Z259" s="418"/>
      <c r="AA259" s="414"/>
      <c r="AB259" s="415"/>
      <c r="AC259" s="415"/>
      <c r="AD259" s="416"/>
      <c r="AE259" s="419"/>
      <c r="AF259" s="420"/>
      <c r="AG259" s="421"/>
      <c r="AH259" s="419"/>
      <c r="AI259" s="420"/>
      <c r="AJ259" s="421"/>
      <c r="AK259" s="411"/>
      <c r="AL259" s="412"/>
      <c r="AM259" s="412"/>
      <c r="AN259" s="413"/>
      <c r="AO259" s="400"/>
      <c r="AP259" s="401"/>
      <c r="AQ259" s="401"/>
      <c r="AR259" s="401"/>
      <c r="AS259" s="401"/>
      <c r="AT259" s="401"/>
      <c r="AU259" s="401"/>
      <c r="AV259" s="402"/>
      <c r="AW259" s="403"/>
      <c r="AX259" s="404"/>
      <c r="AY259" s="405"/>
      <c r="AZ259" s="406"/>
      <c r="BA259" s="407"/>
      <c r="BB259" s="407"/>
      <c r="BC259" s="407"/>
      <c r="BD259" s="407"/>
      <c r="BE259" s="407"/>
      <c r="BF259" s="407"/>
      <c r="BG259" s="407"/>
      <c r="BH259" s="407"/>
      <c r="BI259" s="407"/>
      <c r="BJ259" s="407"/>
      <c r="BK259" s="407"/>
      <c r="BL259" s="407"/>
      <c r="BM259" s="407"/>
      <c r="BN259" s="407"/>
      <c r="BO259" s="408"/>
    </row>
    <row r="260" spans="1:67" ht="35.1" customHeight="1" x14ac:dyDescent="0.25">
      <c r="A260" s="25">
        <f t="shared" si="10"/>
        <v>249</v>
      </c>
      <c r="B260" s="409"/>
      <c r="C260" s="409"/>
      <c r="D260" s="410"/>
      <c r="E260" s="410"/>
      <c r="F260" s="410"/>
      <c r="G260" s="410"/>
      <c r="H260" s="410"/>
      <c r="I260" s="411"/>
      <c r="J260" s="412"/>
      <c r="K260" s="412"/>
      <c r="L260" s="412"/>
      <c r="M260" s="412"/>
      <c r="N260" s="412"/>
      <c r="O260" s="412"/>
      <c r="P260" s="413"/>
      <c r="Q260" s="414"/>
      <c r="R260" s="415"/>
      <c r="S260" s="415"/>
      <c r="T260" s="415"/>
      <c r="U260" s="415"/>
      <c r="V260" s="415"/>
      <c r="W260" s="415"/>
      <c r="X260" s="416"/>
      <c r="Y260" s="417"/>
      <c r="Z260" s="418"/>
      <c r="AA260" s="414"/>
      <c r="AB260" s="415"/>
      <c r="AC260" s="415"/>
      <c r="AD260" s="416"/>
      <c r="AE260" s="419"/>
      <c r="AF260" s="420"/>
      <c r="AG260" s="421"/>
      <c r="AH260" s="419"/>
      <c r="AI260" s="420"/>
      <c r="AJ260" s="421"/>
      <c r="AK260" s="411"/>
      <c r="AL260" s="412"/>
      <c r="AM260" s="412"/>
      <c r="AN260" s="413"/>
      <c r="AO260" s="400"/>
      <c r="AP260" s="401"/>
      <c r="AQ260" s="401"/>
      <c r="AR260" s="401"/>
      <c r="AS260" s="401"/>
      <c r="AT260" s="401"/>
      <c r="AU260" s="401"/>
      <c r="AV260" s="402"/>
      <c r="AW260" s="403"/>
      <c r="AX260" s="404"/>
      <c r="AY260" s="405"/>
      <c r="AZ260" s="406"/>
      <c r="BA260" s="407"/>
      <c r="BB260" s="407"/>
      <c r="BC260" s="407"/>
      <c r="BD260" s="407"/>
      <c r="BE260" s="407"/>
      <c r="BF260" s="407"/>
      <c r="BG260" s="407"/>
      <c r="BH260" s="407"/>
      <c r="BI260" s="407"/>
      <c r="BJ260" s="407"/>
      <c r="BK260" s="407"/>
      <c r="BL260" s="407"/>
      <c r="BM260" s="407"/>
      <c r="BN260" s="407"/>
      <c r="BO260" s="408"/>
    </row>
    <row r="261" spans="1:67" ht="35.1" customHeight="1" x14ac:dyDescent="0.25">
      <c r="A261" s="25">
        <f t="shared" si="10"/>
        <v>250</v>
      </c>
      <c r="B261" s="409"/>
      <c r="C261" s="409"/>
      <c r="D261" s="410"/>
      <c r="E261" s="410"/>
      <c r="F261" s="410"/>
      <c r="G261" s="410"/>
      <c r="H261" s="410"/>
      <c r="I261" s="411"/>
      <c r="J261" s="412"/>
      <c r="K261" s="412"/>
      <c r="L261" s="412"/>
      <c r="M261" s="412"/>
      <c r="N261" s="412"/>
      <c r="O261" s="412"/>
      <c r="P261" s="413"/>
      <c r="Q261" s="414"/>
      <c r="R261" s="415"/>
      <c r="S261" s="415"/>
      <c r="T261" s="415"/>
      <c r="U261" s="415"/>
      <c r="V261" s="415"/>
      <c r="W261" s="415"/>
      <c r="X261" s="416"/>
      <c r="Y261" s="417"/>
      <c r="Z261" s="418"/>
      <c r="AA261" s="414"/>
      <c r="AB261" s="415"/>
      <c r="AC261" s="415"/>
      <c r="AD261" s="416"/>
      <c r="AE261" s="419"/>
      <c r="AF261" s="420"/>
      <c r="AG261" s="421"/>
      <c r="AH261" s="419"/>
      <c r="AI261" s="420"/>
      <c r="AJ261" s="421"/>
      <c r="AK261" s="411"/>
      <c r="AL261" s="412"/>
      <c r="AM261" s="412"/>
      <c r="AN261" s="413"/>
      <c r="AO261" s="400"/>
      <c r="AP261" s="401"/>
      <c r="AQ261" s="401"/>
      <c r="AR261" s="401"/>
      <c r="AS261" s="401"/>
      <c r="AT261" s="401"/>
      <c r="AU261" s="401"/>
      <c r="AV261" s="402"/>
      <c r="AW261" s="403"/>
      <c r="AX261" s="404"/>
      <c r="AY261" s="405"/>
      <c r="AZ261" s="406"/>
      <c r="BA261" s="407"/>
      <c r="BB261" s="407"/>
      <c r="BC261" s="407"/>
      <c r="BD261" s="407"/>
      <c r="BE261" s="407"/>
      <c r="BF261" s="407"/>
      <c r="BG261" s="407"/>
      <c r="BH261" s="407"/>
      <c r="BI261" s="407"/>
      <c r="BJ261" s="407"/>
      <c r="BK261" s="407"/>
      <c r="BL261" s="407"/>
      <c r="BM261" s="407"/>
      <c r="BN261" s="407"/>
      <c r="BO261" s="408"/>
    </row>
    <row r="262" spans="1:67" ht="35.1" customHeight="1" x14ac:dyDescent="0.25">
      <c r="A262" s="24">
        <f>ROW(A251)</f>
        <v>251</v>
      </c>
      <c r="B262" s="409"/>
      <c r="C262" s="409"/>
      <c r="D262" s="410"/>
      <c r="E262" s="410"/>
      <c r="F262" s="410"/>
      <c r="G262" s="410"/>
      <c r="H262" s="410"/>
      <c r="I262" s="411"/>
      <c r="J262" s="412"/>
      <c r="K262" s="412"/>
      <c r="L262" s="412"/>
      <c r="M262" s="412"/>
      <c r="N262" s="412"/>
      <c r="O262" s="412"/>
      <c r="P262" s="413"/>
      <c r="Q262" s="414"/>
      <c r="R262" s="415"/>
      <c r="S262" s="415"/>
      <c r="T262" s="415"/>
      <c r="U262" s="415"/>
      <c r="V262" s="415"/>
      <c r="W262" s="415"/>
      <c r="X262" s="416"/>
      <c r="Y262" s="417"/>
      <c r="Z262" s="418"/>
      <c r="AA262" s="414"/>
      <c r="AB262" s="415"/>
      <c r="AC262" s="415"/>
      <c r="AD262" s="416"/>
      <c r="AE262" s="419"/>
      <c r="AF262" s="420"/>
      <c r="AG262" s="421"/>
      <c r="AH262" s="419"/>
      <c r="AI262" s="420"/>
      <c r="AJ262" s="421"/>
      <c r="AK262" s="411"/>
      <c r="AL262" s="412"/>
      <c r="AM262" s="412"/>
      <c r="AN262" s="413"/>
      <c r="AO262" s="400"/>
      <c r="AP262" s="401"/>
      <c r="AQ262" s="401"/>
      <c r="AR262" s="401"/>
      <c r="AS262" s="401"/>
      <c r="AT262" s="401"/>
      <c r="AU262" s="401"/>
      <c r="AV262" s="402"/>
      <c r="AW262" s="403"/>
      <c r="AX262" s="404"/>
      <c r="AY262" s="405"/>
      <c r="AZ262" s="406"/>
      <c r="BA262" s="407"/>
      <c r="BB262" s="407"/>
      <c r="BC262" s="407"/>
      <c r="BD262" s="407"/>
      <c r="BE262" s="407"/>
      <c r="BF262" s="407"/>
      <c r="BG262" s="407"/>
      <c r="BH262" s="407"/>
      <c r="BI262" s="407"/>
      <c r="BJ262" s="407"/>
      <c r="BK262" s="407"/>
      <c r="BL262" s="407"/>
      <c r="BM262" s="407"/>
      <c r="BN262" s="407"/>
      <c r="BO262" s="408"/>
    </row>
    <row r="263" spans="1:67" ht="35.1" customHeight="1" x14ac:dyDescent="0.25">
      <c r="A263" s="25">
        <f t="shared" si="10"/>
        <v>252</v>
      </c>
      <c r="B263" s="409"/>
      <c r="C263" s="409"/>
      <c r="D263" s="410"/>
      <c r="E263" s="410"/>
      <c r="F263" s="410"/>
      <c r="G263" s="410"/>
      <c r="H263" s="410"/>
      <c r="I263" s="411"/>
      <c r="J263" s="412"/>
      <c r="K263" s="412"/>
      <c r="L263" s="412"/>
      <c r="M263" s="412"/>
      <c r="N263" s="412"/>
      <c r="O263" s="412"/>
      <c r="P263" s="413"/>
      <c r="Q263" s="414"/>
      <c r="R263" s="415"/>
      <c r="S263" s="415"/>
      <c r="T263" s="415"/>
      <c r="U263" s="415"/>
      <c r="V263" s="415"/>
      <c r="W263" s="415"/>
      <c r="X263" s="416"/>
      <c r="Y263" s="417"/>
      <c r="Z263" s="418"/>
      <c r="AA263" s="414"/>
      <c r="AB263" s="415"/>
      <c r="AC263" s="415"/>
      <c r="AD263" s="416"/>
      <c r="AE263" s="419"/>
      <c r="AF263" s="420"/>
      <c r="AG263" s="421"/>
      <c r="AH263" s="419"/>
      <c r="AI263" s="420"/>
      <c r="AJ263" s="421"/>
      <c r="AK263" s="411"/>
      <c r="AL263" s="412"/>
      <c r="AM263" s="412"/>
      <c r="AN263" s="413"/>
      <c r="AO263" s="400"/>
      <c r="AP263" s="401"/>
      <c r="AQ263" s="401"/>
      <c r="AR263" s="401"/>
      <c r="AS263" s="401"/>
      <c r="AT263" s="401"/>
      <c r="AU263" s="401"/>
      <c r="AV263" s="402"/>
      <c r="AW263" s="403"/>
      <c r="AX263" s="404"/>
      <c r="AY263" s="405"/>
      <c r="AZ263" s="406"/>
      <c r="BA263" s="407"/>
      <c r="BB263" s="407"/>
      <c r="BC263" s="407"/>
      <c r="BD263" s="407"/>
      <c r="BE263" s="407"/>
      <c r="BF263" s="407"/>
      <c r="BG263" s="407"/>
      <c r="BH263" s="407"/>
      <c r="BI263" s="407"/>
      <c r="BJ263" s="407"/>
      <c r="BK263" s="407"/>
      <c r="BL263" s="407"/>
      <c r="BM263" s="407"/>
      <c r="BN263" s="407"/>
      <c r="BO263" s="408"/>
    </row>
    <row r="264" spans="1:67" ht="35.1" customHeight="1" x14ac:dyDescent="0.25">
      <c r="A264" s="25">
        <f t="shared" si="10"/>
        <v>253</v>
      </c>
      <c r="B264" s="409"/>
      <c r="C264" s="409"/>
      <c r="D264" s="410"/>
      <c r="E264" s="410"/>
      <c r="F264" s="410"/>
      <c r="G264" s="410"/>
      <c r="H264" s="410"/>
      <c r="I264" s="411"/>
      <c r="J264" s="412"/>
      <c r="K264" s="412"/>
      <c r="L264" s="412"/>
      <c r="M264" s="412"/>
      <c r="N264" s="412"/>
      <c r="O264" s="412"/>
      <c r="P264" s="413"/>
      <c r="Q264" s="414"/>
      <c r="R264" s="415"/>
      <c r="S264" s="415"/>
      <c r="T264" s="415"/>
      <c r="U264" s="415"/>
      <c r="V264" s="415"/>
      <c r="W264" s="415"/>
      <c r="X264" s="416"/>
      <c r="Y264" s="417"/>
      <c r="Z264" s="418"/>
      <c r="AA264" s="414"/>
      <c r="AB264" s="415"/>
      <c r="AC264" s="415"/>
      <c r="AD264" s="416"/>
      <c r="AE264" s="419"/>
      <c r="AF264" s="420"/>
      <c r="AG264" s="421"/>
      <c r="AH264" s="419"/>
      <c r="AI264" s="420"/>
      <c r="AJ264" s="421"/>
      <c r="AK264" s="411"/>
      <c r="AL264" s="412"/>
      <c r="AM264" s="412"/>
      <c r="AN264" s="413"/>
      <c r="AO264" s="400"/>
      <c r="AP264" s="401"/>
      <c r="AQ264" s="401"/>
      <c r="AR264" s="401"/>
      <c r="AS264" s="401"/>
      <c r="AT264" s="401"/>
      <c r="AU264" s="401"/>
      <c r="AV264" s="402"/>
      <c r="AW264" s="403"/>
      <c r="AX264" s="404"/>
      <c r="AY264" s="405"/>
      <c r="AZ264" s="406"/>
      <c r="BA264" s="407"/>
      <c r="BB264" s="407"/>
      <c r="BC264" s="407"/>
      <c r="BD264" s="407"/>
      <c r="BE264" s="407"/>
      <c r="BF264" s="407"/>
      <c r="BG264" s="407"/>
      <c r="BH264" s="407"/>
      <c r="BI264" s="407"/>
      <c r="BJ264" s="407"/>
      <c r="BK264" s="407"/>
      <c r="BL264" s="407"/>
      <c r="BM264" s="407"/>
      <c r="BN264" s="407"/>
      <c r="BO264" s="408"/>
    </row>
    <row r="265" spans="1:67" ht="35.1" customHeight="1" x14ac:dyDescent="0.25">
      <c r="A265" s="25">
        <f t="shared" si="10"/>
        <v>254</v>
      </c>
      <c r="B265" s="409"/>
      <c r="C265" s="409"/>
      <c r="D265" s="410"/>
      <c r="E265" s="410"/>
      <c r="F265" s="410"/>
      <c r="G265" s="410"/>
      <c r="H265" s="410"/>
      <c r="I265" s="411"/>
      <c r="J265" s="412"/>
      <c r="K265" s="412"/>
      <c r="L265" s="412"/>
      <c r="M265" s="412"/>
      <c r="N265" s="412"/>
      <c r="O265" s="412"/>
      <c r="P265" s="413"/>
      <c r="Q265" s="414"/>
      <c r="R265" s="415"/>
      <c r="S265" s="415"/>
      <c r="T265" s="415"/>
      <c r="U265" s="415"/>
      <c r="V265" s="415"/>
      <c r="W265" s="415"/>
      <c r="X265" s="416"/>
      <c r="Y265" s="417"/>
      <c r="Z265" s="418"/>
      <c r="AA265" s="414"/>
      <c r="AB265" s="415"/>
      <c r="AC265" s="415"/>
      <c r="AD265" s="416"/>
      <c r="AE265" s="419"/>
      <c r="AF265" s="420"/>
      <c r="AG265" s="421"/>
      <c r="AH265" s="419"/>
      <c r="AI265" s="420"/>
      <c r="AJ265" s="421"/>
      <c r="AK265" s="411"/>
      <c r="AL265" s="412"/>
      <c r="AM265" s="412"/>
      <c r="AN265" s="413"/>
      <c r="AO265" s="400"/>
      <c r="AP265" s="401"/>
      <c r="AQ265" s="401"/>
      <c r="AR265" s="401"/>
      <c r="AS265" s="401"/>
      <c r="AT265" s="401"/>
      <c r="AU265" s="401"/>
      <c r="AV265" s="402"/>
      <c r="AW265" s="403"/>
      <c r="AX265" s="404"/>
      <c r="AY265" s="405"/>
      <c r="AZ265" s="406"/>
      <c r="BA265" s="407"/>
      <c r="BB265" s="407"/>
      <c r="BC265" s="407"/>
      <c r="BD265" s="407"/>
      <c r="BE265" s="407"/>
      <c r="BF265" s="407"/>
      <c r="BG265" s="407"/>
      <c r="BH265" s="407"/>
      <c r="BI265" s="407"/>
      <c r="BJ265" s="407"/>
      <c r="BK265" s="407"/>
      <c r="BL265" s="407"/>
      <c r="BM265" s="407"/>
      <c r="BN265" s="407"/>
      <c r="BO265" s="408"/>
    </row>
    <row r="266" spans="1:67" ht="35.1" customHeight="1" x14ac:dyDescent="0.25">
      <c r="A266" s="25">
        <f t="shared" si="10"/>
        <v>255</v>
      </c>
      <c r="B266" s="409"/>
      <c r="C266" s="409"/>
      <c r="D266" s="410"/>
      <c r="E266" s="410"/>
      <c r="F266" s="410"/>
      <c r="G266" s="410"/>
      <c r="H266" s="410"/>
      <c r="I266" s="411"/>
      <c r="J266" s="412"/>
      <c r="K266" s="412"/>
      <c r="L266" s="412"/>
      <c r="M266" s="412"/>
      <c r="N266" s="412"/>
      <c r="O266" s="412"/>
      <c r="P266" s="413"/>
      <c r="Q266" s="414"/>
      <c r="R266" s="415"/>
      <c r="S266" s="415"/>
      <c r="T266" s="415"/>
      <c r="U266" s="415"/>
      <c r="V266" s="415"/>
      <c r="W266" s="415"/>
      <c r="X266" s="416"/>
      <c r="Y266" s="417"/>
      <c r="Z266" s="418"/>
      <c r="AA266" s="414"/>
      <c r="AB266" s="415"/>
      <c r="AC266" s="415"/>
      <c r="AD266" s="416"/>
      <c r="AE266" s="419"/>
      <c r="AF266" s="420"/>
      <c r="AG266" s="421"/>
      <c r="AH266" s="419"/>
      <c r="AI266" s="420"/>
      <c r="AJ266" s="421"/>
      <c r="AK266" s="411"/>
      <c r="AL266" s="412"/>
      <c r="AM266" s="412"/>
      <c r="AN266" s="413"/>
      <c r="AO266" s="400"/>
      <c r="AP266" s="401"/>
      <c r="AQ266" s="401"/>
      <c r="AR266" s="401"/>
      <c r="AS266" s="401"/>
      <c r="AT266" s="401"/>
      <c r="AU266" s="401"/>
      <c r="AV266" s="402"/>
      <c r="AW266" s="403"/>
      <c r="AX266" s="404"/>
      <c r="AY266" s="405"/>
      <c r="AZ266" s="406"/>
      <c r="BA266" s="407"/>
      <c r="BB266" s="407"/>
      <c r="BC266" s="407"/>
      <c r="BD266" s="407"/>
      <c r="BE266" s="407"/>
      <c r="BF266" s="407"/>
      <c r="BG266" s="407"/>
      <c r="BH266" s="407"/>
      <c r="BI266" s="407"/>
      <c r="BJ266" s="407"/>
      <c r="BK266" s="407"/>
      <c r="BL266" s="407"/>
      <c r="BM266" s="407"/>
      <c r="BN266" s="407"/>
      <c r="BO266" s="408"/>
    </row>
    <row r="267" spans="1:67" ht="35.1" customHeight="1" x14ac:dyDescent="0.25">
      <c r="A267" s="25">
        <f t="shared" si="10"/>
        <v>256</v>
      </c>
      <c r="B267" s="409"/>
      <c r="C267" s="409"/>
      <c r="D267" s="410"/>
      <c r="E267" s="410"/>
      <c r="F267" s="410"/>
      <c r="G267" s="410"/>
      <c r="H267" s="410"/>
      <c r="I267" s="411"/>
      <c r="J267" s="412"/>
      <c r="K267" s="412"/>
      <c r="L267" s="412"/>
      <c r="M267" s="412"/>
      <c r="N267" s="412"/>
      <c r="O267" s="412"/>
      <c r="P267" s="413"/>
      <c r="Q267" s="414"/>
      <c r="R267" s="415"/>
      <c r="S267" s="415"/>
      <c r="T267" s="415"/>
      <c r="U267" s="415"/>
      <c r="V267" s="415"/>
      <c r="W267" s="415"/>
      <c r="X267" s="416"/>
      <c r="Y267" s="417"/>
      <c r="Z267" s="418"/>
      <c r="AA267" s="414"/>
      <c r="AB267" s="415"/>
      <c r="AC267" s="415"/>
      <c r="AD267" s="416"/>
      <c r="AE267" s="419"/>
      <c r="AF267" s="420"/>
      <c r="AG267" s="421"/>
      <c r="AH267" s="419"/>
      <c r="AI267" s="420"/>
      <c r="AJ267" s="421"/>
      <c r="AK267" s="411"/>
      <c r="AL267" s="412"/>
      <c r="AM267" s="412"/>
      <c r="AN267" s="413"/>
      <c r="AO267" s="400"/>
      <c r="AP267" s="401"/>
      <c r="AQ267" s="401"/>
      <c r="AR267" s="401"/>
      <c r="AS267" s="401"/>
      <c r="AT267" s="401"/>
      <c r="AU267" s="401"/>
      <c r="AV267" s="402"/>
      <c r="AW267" s="403"/>
      <c r="AX267" s="404"/>
      <c r="AY267" s="405"/>
      <c r="AZ267" s="406"/>
      <c r="BA267" s="407"/>
      <c r="BB267" s="407"/>
      <c r="BC267" s="407"/>
      <c r="BD267" s="407"/>
      <c r="BE267" s="407"/>
      <c r="BF267" s="407"/>
      <c r="BG267" s="407"/>
      <c r="BH267" s="407"/>
      <c r="BI267" s="407"/>
      <c r="BJ267" s="407"/>
      <c r="BK267" s="407"/>
      <c r="BL267" s="407"/>
      <c r="BM267" s="407"/>
      <c r="BN267" s="407"/>
      <c r="BO267" s="408"/>
    </row>
    <row r="268" spans="1:67" ht="35.1" customHeight="1" x14ac:dyDescent="0.25">
      <c r="A268" s="25">
        <f t="shared" si="10"/>
        <v>257</v>
      </c>
      <c r="B268" s="409"/>
      <c r="C268" s="409"/>
      <c r="D268" s="410"/>
      <c r="E268" s="410"/>
      <c r="F268" s="410"/>
      <c r="G268" s="410"/>
      <c r="H268" s="410"/>
      <c r="I268" s="411"/>
      <c r="J268" s="412"/>
      <c r="K268" s="412"/>
      <c r="L268" s="412"/>
      <c r="M268" s="412"/>
      <c r="N268" s="412"/>
      <c r="O268" s="412"/>
      <c r="P268" s="413"/>
      <c r="Q268" s="414"/>
      <c r="R268" s="415"/>
      <c r="S268" s="415"/>
      <c r="T268" s="415"/>
      <c r="U268" s="415"/>
      <c r="V268" s="415"/>
      <c r="W268" s="415"/>
      <c r="X268" s="416"/>
      <c r="Y268" s="417"/>
      <c r="Z268" s="418"/>
      <c r="AA268" s="414"/>
      <c r="AB268" s="415"/>
      <c r="AC268" s="415"/>
      <c r="AD268" s="416"/>
      <c r="AE268" s="419"/>
      <c r="AF268" s="420"/>
      <c r="AG268" s="421"/>
      <c r="AH268" s="419"/>
      <c r="AI268" s="420"/>
      <c r="AJ268" s="421"/>
      <c r="AK268" s="411"/>
      <c r="AL268" s="412"/>
      <c r="AM268" s="412"/>
      <c r="AN268" s="413"/>
      <c r="AO268" s="400"/>
      <c r="AP268" s="401"/>
      <c r="AQ268" s="401"/>
      <c r="AR268" s="401"/>
      <c r="AS268" s="401"/>
      <c r="AT268" s="401"/>
      <c r="AU268" s="401"/>
      <c r="AV268" s="402"/>
      <c r="AW268" s="403"/>
      <c r="AX268" s="404"/>
      <c r="AY268" s="405"/>
      <c r="AZ268" s="406"/>
      <c r="BA268" s="407"/>
      <c r="BB268" s="407"/>
      <c r="BC268" s="407"/>
      <c r="BD268" s="407"/>
      <c r="BE268" s="407"/>
      <c r="BF268" s="407"/>
      <c r="BG268" s="407"/>
      <c r="BH268" s="407"/>
      <c r="BI268" s="407"/>
      <c r="BJ268" s="407"/>
      <c r="BK268" s="407"/>
      <c r="BL268" s="407"/>
      <c r="BM268" s="407"/>
      <c r="BN268" s="407"/>
      <c r="BO268" s="408"/>
    </row>
    <row r="269" spans="1:67" ht="35.1" customHeight="1" x14ac:dyDescent="0.25">
      <c r="A269" s="25">
        <f t="shared" si="10"/>
        <v>258</v>
      </c>
      <c r="B269" s="409"/>
      <c r="C269" s="409"/>
      <c r="D269" s="410"/>
      <c r="E269" s="410"/>
      <c r="F269" s="410"/>
      <c r="G269" s="410"/>
      <c r="H269" s="410"/>
      <c r="I269" s="411"/>
      <c r="J269" s="412"/>
      <c r="K269" s="412"/>
      <c r="L269" s="412"/>
      <c r="M269" s="412"/>
      <c r="N269" s="412"/>
      <c r="O269" s="412"/>
      <c r="P269" s="413"/>
      <c r="Q269" s="414"/>
      <c r="R269" s="415"/>
      <c r="S269" s="415"/>
      <c r="T269" s="415"/>
      <c r="U269" s="415"/>
      <c r="V269" s="415"/>
      <c r="W269" s="415"/>
      <c r="X269" s="416"/>
      <c r="Y269" s="417"/>
      <c r="Z269" s="418"/>
      <c r="AA269" s="414"/>
      <c r="AB269" s="415"/>
      <c r="AC269" s="415"/>
      <c r="AD269" s="416"/>
      <c r="AE269" s="419"/>
      <c r="AF269" s="420"/>
      <c r="AG269" s="421"/>
      <c r="AH269" s="419"/>
      <c r="AI269" s="420"/>
      <c r="AJ269" s="421"/>
      <c r="AK269" s="411"/>
      <c r="AL269" s="412"/>
      <c r="AM269" s="412"/>
      <c r="AN269" s="413"/>
      <c r="AO269" s="400"/>
      <c r="AP269" s="401"/>
      <c r="AQ269" s="401"/>
      <c r="AR269" s="401"/>
      <c r="AS269" s="401"/>
      <c r="AT269" s="401"/>
      <c r="AU269" s="401"/>
      <c r="AV269" s="402"/>
      <c r="AW269" s="403"/>
      <c r="AX269" s="404"/>
      <c r="AY269" s="405"/>
      <c r="AZ269" s="406"/>
      <c r="BA269" s="407"/>
      <c r="BB269" s="407"/>
      <c r="BC269" s="407"/>
      <c r="BD269" s="407"/>
      <c r="BE269" s="407"/>
      <c r="BF269" s="407"/>
      <c r="BG269" s="407"/>
      <c r="BH269" s="407"/>
      <c r="BI269" s="407"/>
      <c r="BJ269" s="407"/>
      <c r="BK269" s="407"/>
      <c r="BL269" s="407"/>
      <c r="BM269" s="407"/>
      <c r="BN269" s="407"/>
      <c r="BO269" s="408"/>
    </row>
    <row r="270" spans="1:67" ht="35.1" customHeight="1" x14ac:dyDescent="0.25">
      <c r="A270" s="25">
        <f t="shared" si="10"/>
        <v>259</v>
      </c>
      <c r="B270" s="409"/>
      <c r="C270" s="409"/>
      <c r="D270" s="410"/>
      <c r="E270" s="410"/>
      <c r="F270" s="410"/>
      <c r="G270" s="410"/>
      <c r="H270" s="410"/>
      <c r="I270" s="411"/>
      <c r="J270" s="412"/>
      <c r="K270" s="412"/>
      <c r="L270" s="412"/>
      <c r="M270" s="412"/>
      <c r="N270" s="412"/>
      <c r="O270" s="412"/>
      <c r="P270" s="413"/>
      <c r="Q270" s="414"/>
      <c r="R270" s="415"/>
      <c r="S270" s="415"/>
      <c r="T270" s="415"/>
      <c r="U270" s="415"/>
      <c r="V270" s="415"/>
      <c r="W270" s="415"/>
      <c r="X270" s="416"/>
      <c r="Y270" s="417"/>
      <c r="Z270" s="418"/>
      <c r="AA270" s="414"/>
      <c r="AB270" s="415"/>
      <c r="AC270" s="415"/>
      <c r="AD270" s="416"/>
      <c r="AE270" s="419"/>
      <c r="AF270" s="420"/>
      <c r="AG270" s="421"/>
      <c r="AH270" s="419"/>
      <c r="AI270" s="420"/>
      <c r="AJ270" s="421"/>
      <c r="AK270" s="411"/>
      <c r="AL270" s="412"/>
      <c r="AM270" s="412"/>
      <c r="AN270" s="413"/>
      <c r="AO270" s="400"/>
      <c r="AP270" s="401"/>
      <c r="AQ270" s="401"/>
      <c r="AR270" s="401"/>
      <c r="AS270" s="401"/>
      <c r="AT270" s="401"/>
      <c r="AU270" s="401"/>
      <c r="AV270" s="402"/>
      <c r="AW270" s="403"/>
      <c r="AX270" s="404"/>
      <c r="AY270" s="405"/>
      <c r="AZ270" s="406"/>
      <c r="BA270" s="407"/>
      <c r="BB270" s="407"/>
      <c r="BC270" s="407"/>
      <c r="BD270" s="407"/>
      <c r="BE270" s="407"/>
      <c r="BF270" s="407"/>
      <c r="BG270" s="407"/>
      <c r="BH270" s="407"/>
      <c r="BI270" s="407"/>
      <c r="BJ270" s="407"/>
      <c r="BK270" s="407"/>
      <c r="BL270" s="407"/>
      <c r="BM270" s="407"/>
      <c r="BN270" s="407"/>
      <c r="BO270" s="408"/>
    </row>
    <row r="271" spans="1:67" ht="35.1" customHeight="1" x14ac:dyDescent="0.25">
      <c r="A271" s="25">
        <f t="shared" si="10"/>
        <v>260</v>
      </c>
      <c r="B271" s="409"/>
      <c r="C271" s="409"/>
      <c r="D271" s="410"/>
      <c r="E271" s="410"/>
      <c r="F271" s="410"/>
      <c r="G271" s="410"/>
      <c r="H271" s="410"/>
      <c r="I271" s="411"/>
      <c r="J271" s="412"/>
      <c r="K271" s="412"/>
      <c r="L271" s="412"/>
      <c r="M271" s="412"/>
      <c r="N271" s="412"/>
      <c r="O271" s="412"/>
      <c r="P271" s="413"/>
      <c r="Q271" s="414"/>
      <c r="R271" s="415"/>
      <c r="S271" s="415"/>
      <c r="T271" s="415"/>
      <c r="U271" s="415"/>
      <c r="V271" s="415"/>
      <c r="W271" s="415"/>
      <c r="X271" s="416"/>
      <c r="Y271" s="417"/>
      <c r="Z271" s="418"/>
      <c r="AA271" s="414"/>
      <c r="AB271" s="415"/>
      <c r="AC271" s="415"/>
      <c r="AD271" s="416"/>
      <c r="AE271" s="419"/>
      <c r="AF271" s="420"/>
      <c r="AG271" s="421"/>
      <c r="AH271" s="419"/>
      <c r="AI271" s="420"/>
      <c r="AJ271" s="421"/>
      <c r="AK271" s="411"/>
      <c r="AL271" s="412"/>
      <c r="AM271" s="412"/>
      <c r="AN271" s="413"/>
      <c r="AO271" s="400"/>
      <c r="AP271" s="401"/>
      <c r="AQ271" s="401"/>
      <c r="AR271" s="401"/>
      <c r="AS271" s="401"/>
      <c r="AT271" s="401"/>
      <c r="AU271" s="401"/>
      <c r="AV271" s="402"/>
      <c r="AW271" s="403"/>
      <c r="AX271" s="404"/>
      <c r="AY271" s="405"/>
      <c r="AZ271" s="406"/>
      <c r="BA271" s="407"/>
      <c r="BB271" s="407"/>
      <c r="BC271" s="407"/>
      <c r="BD271" s="407"/>
      <c r="BE271" s="407"/>
      <c r="BF271" s="407"/>
      <c r="BG271" s="407"/>
      <c r="BH271" s="407"/>
      <c r="BI271" s="407"/>
      <c r="BJ271" s="407"/>
      <c r="BK271" s="407"/>
      <c r="BL271" s="407"/>
      <c r="BM271" s="407"/>
      <c r="BN271" s="407"/>
      <c r="BO271" s="408"/>
    </row>
    <row r="272" spans="1:67" ht="35.1" customHeight="1" x14ac:dyDescent="0.25">
      <c r="A272" s="24">
        <f>ROW(A261)</f>
        <v>261</v>
      </c>
      <c r="B272" s="409"/>
      <c r="C272" s="409"/>
      <c r="D272" s="410"/>
      <c r="E272" s="410"/>
      <c r="F272" s="410"/>
      <c r="G272" s="410"/>
      <c r="H272" s="410"/>
      <c r="I272" s="411"/>
      <c r="J272" s="412"/>
      <c r="K272" s="412"/>
      <c r="L272" s="412"/>
      <c r="M272" s="412"/>
      <c r="N272" s="412"/>
      <c r="O272" s="412"/>
      <c r="P272" s="413"/>
      <c r="Q272" s="414"/>
      <c r="R272" s="415"/>
      <c r="S272" s="415"/>
      <c r="T272" s="415"/>
      <c r="U272" s="415"/>
      <c r="V272" s="415"/>
      <c r="W272" s="415"/>
      <c r="X272" s="416"/>
      <c r="Y272" s="417"/>
      <c r="Z272" s="418"/>
      <c r="AA272" s="414"/>
      <c r="AB272" s="415"/>
      <c r="AC272" s="415"/>
      <c r="AD272" s="416"/>
      <c r="AE272" s="419"/>
      <c r="AF272" s="420"/>
      <c r="AG272" s="421"/>
      <c r="AH272" s="419"/>
      <c r="AI272" s="420"/>
      <c r="AJ272" s="421"/>
      <c r="AK272" s="411"/>
      <c r="AL272" s="412"/>
      <c r="AM272" s="412"/>
      <c r="AN272" s="413"/>
      <c r="AO272" s="400"/>
      <c r="AP272" s="401"/>
      <c r="AQ272" s="401"/>
      <c r="AR272" s="401"/>
      <c r="AS272" s="401"/>
      <c r="AT272" s="401"/>
      <c r="AU272" s="401"/>
      <c r="AV272" s="402"/>
      <c r="AW272" s="403"/>
      <c r="AX272" s="404"/>
      <c r="AY272" s="405"/>
      <c r="AZ272" s="406"/>
      <c r="BA272" s="407"/>
      <c r="BB272" s="407"/>
      <c r="BC272" s="407"/>
      <c r="BD272" s="407"/>
      <c r="BE272" s="407"/>
      <c r="BF272" s="407"/>
      <c r="BG272" s="407"/>
      <c r="BH272" s="407"/>
      <c r="BI272" s="407"/>
      <c r="BJ272" s="407"/>
      <c r="BK272" s="407"/>
      <c r="BL272" s="407"/>
      <c r="BM272" s="407"/>
      <c r="BN272" s="407"/>
      <c r="BO272" s="408"/>
    </row>
    <row r="273" spans="1:67" ht="35.1" customHeight="1" x14ac:dyDescent="0.25">
      <c r="A273" s="25">
        <f t="shared" si="10"/>
        <v>262</v>
      </c>
      <c r="B273" s="409"/>
      <c r="C273" s="409"/>
      <c r="D273" s="410"/>
      <c r="E273" s="410"/>
      <c r="F273" s="410"/>
      <c r="G273" s="410"/>
      <c r="H273" s="410"/>
      <c r="I273" s="411"/>
      <c r="J273" s="412"/>
      <c r="K273" s="412"/>
      <c r="L273" s="412"/>
      <c r="M273" s="412"/>
      <c r="N273" s="412"/>
      <c r="O273" s="412"/>
      <c r="P273" s="413"/>
      <c r="Q273" s="414"/>
      <c r="R273" s="415"/>
      <c r="S273" s="415"/>
      <c r="T273" s="415"/>
      <c r="U273" s="415"/>
      <c r="V273" s="415"/>
      <c r="W273" s="415"/>
      <c r="X273" s="416"/>
      <c r="Y273" s="417"/>
      <c r="Z273" s="418"/>
      <c r="AA273" s="414"/>
      <c r="AB273" s="415"/>
      <c r="AC273" s="415"/>
      <c r="AD273" s="416"/>
      <c r="AE273" s="419"/>
      <c r="AF273" s="420"/>
      <c r="AG273" s="421"/>
      <c r="AH273" s="419"/>
      <c r="AI273" s="420"/>
      <c r="AJ273" s="421"/>
      <c r="AK273" s="411"/>
      <c r="AL273" s="412"/>
      <c r="AM273" s="412"/>
      <c r="AN273" s="413"/>
      <c r="AO273" s="400"/>
      <c r="AP273" s="401"/>
      <c r="AQ273" s="401"/>
      <c r="AR273" s="401"/>
      <c r="AS273" s="401"/>
      <c r="AT273" s="401"/>
      <c r="AU273" s="401"/>
      <c r="AV273" s="402"/>
      <c r="AW273" s="403"/>
      <c r="AX273" s="404"/>
      <c r="AY273" s="405"/>
      <c r="AZ273" s="406"/>
      <c r="BA273" s="407"/>
      <c r="BB273" s="407"/>
      <c r="BC273" s="407"/>
      <c r="BD273" s="407"/>
      <c r="BE273" s="407"/>
      <c r="BF273" s="407"/>
      <c r="BG273" s="407"/>
      <c r="BH273" s="407"/>
      <c r="BI273" s="407"/>
      <c r="BJ273" s="407"/>
      <c r="BK273" s="407"/>
      <c r="BL273" s="407"/>
      <c r="BM273" s="407"/>
      <c r="BN273" s="407"/>
      <c r="BO273" s="408"/>
    </row>
    <row r="274" spans="1:67" ht="35.1" customHeight="1" x14ac:dyDescent="0.25">
      <c r="A274" s="25">
        <f t="shared" si="10"/>
        <v>263</v>
      </c>
      <c r="B274" s="409"/>
      <c r="C274" s="409"/>
      <c r="D274" s="410"/>
      <c r="E274" s="410"/>
      <c r="F274" s="410"/>
      <c r="G274" s="410"/>
      <c r="H274" s="410"/>
      <c r="I274" s="411"/>
      <c r="J274" s="412"/>
      <c r="K274" s="412"/>
      <c r="L274" s="412"/>
      <c r="M274" s="412"/>
      <c r="N274" s="412"/>
      <c r="O274" s="412"/>
      <c r="P274" s="413"/>
      <c r="Q274" s="414"/>
      <c r="R274" s="415"/>
      <c r="S274" s="415"/>
      <c r="T274" s="415"/>
      <c r="U274" s="415"/>
      <c r="V274" s="415"/>
      <c r="W274" s="415"/>
      <c r="X274" s="416"/>
      <c r="Y274" s="417"/>
      <c r="Z274" s="418"/>
      <c r="AA274" s="414"/>
      <c r="AB274" s="415"/>
      <c r="AC274" s="415"/>
      <c r="AD274" s="416"/>
      <c r="AE274" s="419"/>
      <c r="AF274" s="420"/>
      <c r="AG274" s="421"/>
      <c r="AH274" s="419"/>
      <c r="AI274" s="420"/>
      <c r="AJ274" s="421"/>
      <c r="AK274" s="411"/>
      <c r="AL274" s="412"/>
      <c r="AM274" s="412"/>
      <c r="AN274" s="413"/>
      <c r="AO274" s="400"/>
      <c r="AP274" s="401"/>
      <c r="AQ274" s="401"/>
      <c r="AR274" s="401"/>
      <c r="AS274" s="401"/>
      <c r="AT274" s="401"/>
      <c r="AU274" s="401"/>
      <c r="AV274" s="402"/>
      <c r="AW274" s="403"/>
      <c r="AX274" s="404"/>
      <c r="AY274" s="405"/>
      <c r="AZ274" s="406"/>
      <c r="BA274" s="407"/>
      <c r="BB274" s="407"/>
      <c r="BC274" s="407"/>
      <c r="BD274" s="407"/>
      <c r="BE274" s="407"/>
      <c r="BF274" s="407"/>
      <c r="BG274" s="407"/>
      <c r="BH274" s="407"/>
      <c r="BI274" s="407"/>
      <c r="BJ274" s="407"/>
      <c r="BK274" s="407"/>
      <c r="BL274" s="407"/>
      <c r="BM274" s="407"/>
      <c r="BN274" s="407"/>
      <c r="BO274" s="408"/>
    </row>
    <row r="275" spans="1:67" ht="35.1" customHeight="1" x14ac:dyDescent="0.25">
      <c r="A275" s="25">
        <f t="shared" si="10"/>
        <v>264</v>
      </c>
      <c r="B275" s="409"/>
      <c r="C275" s="409"/>
      <c r="D275" s="410"/>
      <c r="E275" s="410"/>
      <c r="F275" s="410"/>
      <c r="G275" s="410"/>
      <c r="H275" s="410"/>
      <c r="I275" s="411"/>
      <c r="J275" s="412"/>
      <c r="K275" s="412"/>
      <c r="L275" s="412"/>
      <c r="M275" s="412"/>
      <c r="N275" s="412"/>
      <c r="O275" s="412"/>
      <c r="P275" s="413"/>
      <c r="Q275" s="414"/>
      <c r="R275" s="415"/>
      <c r="S275" s="415"/>
      <c r="T275" s="415"/>
      <c r="U275" s="415"/>
      <c r="V275" s="415"/>
      <c r="W275" s="415"/>
      <c r="X275" s="416"/>
      <c r="Y275" s="417"/>
      <c r="Z275" s="418"/>
      <c r="AA275" s="414"/>
      <c r="AB275" s="415"/>
      <c r="AC275" s="415"/>
      <c r="AD275" s="416"/>
      <c r="AE275" s="419"/>
      <c r="AF275" s="420"/>
      <c r="AG275" s="421"/>
      <c r="AH275" s="419"/>
      <c r="AI275" s="420"/>
      <c r="AJ275" s="421"/>
      <c r="AK275" s="411"/>
      <c r="AL275" s="412"/>
      <c r="AM275" s="412"/>
      <c r="AN275" s="413"/>
      <c r="AO275" s="400"/>
      <c r="AP275" s="401"/>
      <c r="AQ275" s="401"/>
      <c r="AR275" s="401"/>
      <c r="AS275" s="401"/>
      <c r="AT275" s="401"/>
      <c r="AU275" s="401"/>
      <c r="AV275" s="402"/>
      <c r="AW275" s="403"/>
      <c r="AX275" s="404"/>
      <c r="AY275" s="405"/>
      <c r="AZ275" s="406"/>
      <c r="BA275" s="407"/>
      <c r="BB275" s="407"/>
      <c r="BC275" s="407"/>
      <c r="BD275" s="407"/>
      <c r="BE275" s="407"/>
      <c r="BF275" s="407"/>
      <c r="BG275" s="407"/>
      <c r="BH275" s="407"/>
      <c r="BI275" s="407"/>
      <c r="BJ275" s="407"/>
      <c r="BK275" s="407"/>
      <c r="BL275" s="407"/>
      <c r="BM275" s="407"/>
      <c r="BN275" s="407"/>
      <c r="BO275" s="408"/>
    </row>
    <row r="276" spans="1:67" ht="35.1" customHeight="1" x14ac:dyDescent="0.25">
      <c r="A276" s="25">
        <f t="shared" si="10"/>
        <v>265</v>
      </c>
      <c r="B276" s="409"/>
      <c r="C276" s="409"/>
      <c r="D276" s="410"/>
      <c r="E276" s="410"/>
      <c r="F276" s="410"/>
      <c r="G276" s="410"/>
      <c r="H276" s="410"/>
      <c r="I276" s="411"/>
      <c r="J276" s="412"/>
      <c r="K276" s="412"/>
      <c r="L276" s="412"/>
      <c r="M276" s="412"/>
      <c r="N276" s="412"/>
      <c r="O276" s="412"/>
      <c r="P276" s="413"/>
      <c r="Q276" s="414"/>
      <c r="R276" s="415"/>
      <c r="S276" s="415"/>
      <c r="T276" s="415"/>
      <c r="U276" s="415"/>
      <c r="V276" s="415"/>
      <c r="W276" s="415"/>
      <c r="X276" s="416"/>
      <c r="Y276" s="417"/>
      <c r="Z276" s="418"/>
      <c r="AA276" s="414"/>
      <c r="AB276" s="415"/>
      <c r="AC276" s="415"/>
      <c r="AD276" s="416"/>
      <c r="AE276" s="419"/>
      <c r="AF276" s="420"/>
      <c r="AG276" s="421"/>
      <c r="AH276" s="419"/>
      <c r="AI276" s="420"/>
      <c r="AJ276" s="421"/>
      <c r="AK276" s="411"/>
      <c r="AL276" s="412"/>
      <c r="AM276" s="412"/>
      <c r="AN276" s="413"/>
      <c r="AO276" s="400"/>
      <c r="AP276" s="401"/>
      <c r="AQ276" s="401"/>
      <c r="AR276" s="401"/>
      <c r="AS276" s="401"/>
      <c r="AT276" s="401"/>
      <c r="AU276" s="401"/>
      <c r="AV276" s="402"/>
      <c r="AW276" s="403"/>
      <c r="AX276" s="404"/>
      <c r="AY276" s="405"/>
      <c r="AZ276" s="406"/>
      <c r="BA276" s="407"/>
      <c r="BB276" s="407"/>
      <c r="BC276" s="407"/>
      <c r="BD276" s="407"/>
      <c r="BE276" s="407"/>
      <c r="BF276" s="407"/>
      <c r="BG276" s="407"/>
      <c r="BH276" s="407"/>
      <c r="BI276" s="407"/>
      <c r="BJ276" s="407"/>
      <c r="BK276" s="407"/>
      <c r="BL276" s="407"/>
      <c r="BM276" s="407"/>
      <c r="BN276" s="407"/>
      <c r="BO276" s="408"/>
    </row>
    <row r="277" spans="1:67" ht="35.1" customHeight="1" x14ac:dyDescent="0.25">
      <c r="A277" s="25">
        <f t="shared" ref="A277:A281" si="11">ROW(A266)</f>
        <v>266</v>
      </c>
      <c r="B277" s="409"/>
      <c r="C277" s="409"/>
      <c r="D277" s="410"/>
      <c r="E277" s="410"/>
      <c r="F277" s="410"/>
      <c r="G277" s="410"/>
      <c r="H277" s="410"/>
      <c r="I277" s="411"/>
      <c r="J277" s="412"/>
      <c r="K277" s="412"/>
      <c r="L277" s="412"/>
      <c r="M277" s="412"/>
      <c r="N277" s="412"/>
      <c r="O277" s="412"/>
      <c r="P277" s="413"/>
      <c r="Q277" s="414"/>
      <c r="R277" s="415"/>
      <c r="S277" s="415"/>
      <c r="T277" s="415"/>
      <c r="U277" s="415"/>
      <c r="V277" s="415"/>
      <c r="W277" s="415"/>
      <c r="X277" s="416"/>
      <c r="Y277" s="417"/>
      <c r="Z277" s="418"/>
      <c r="AA277" s="414"/>
      <c r="AB277" s="415"/>
      <c r="AC277" s="415"/>
      <c r="AD277" s="416"/>
      <c r="AE277" s="419"/>
      <c r="AF277" s="420"/>
      <c r="AG277" s="421"/>
      <c r="AH277" s="419"/>
      <c r="AI277" s="420"/>
      <c r="AJ277" s="421"/>
      <c r="AK277" s="411"/>
      <c r="AL277" s="412"/>
      <c r="AM277" s="412"/>
      <c r="AN277" s="413"/>
      <c r="AO277" s="400"/>
      <c r="AP277" s="401"/>
      <c r="AQ277" s="401"/>
      <c r="AR277" s="401"/>
      <c r="AS277" s="401"/>
      <c r="AT277" s="401"/>
      <c r="AU277" s="401"/>
      <c r="AV277" s="402"/>
      <c r="AW277" s="403"/>
      <c r="AX277" s="404"/>
      <c r="AY277" s="405"/>
      <c r="AZ277" s="406"/>
      <c r="BA277" s="407"/>
      <c r="BB277" s="407"/>
      <c r="BC277" s="407"/>
      <c r="BD277" s="407"/>
      <c r="BE277" s="407"/>
      <c r="BF277" s="407"/>
      <c r="BG277" s="407"/>
      <c r="BH277" s="407"/>
      <c r="BI277" s="407"/>
      <c r="BJ277" s="407"/>
      <c r="BK277" s="407"/>
      <c r="BL277" s="407"/>
      <c r="BM277" s="407"/>
      <c r="BN277" s="407"/>
      <c r="BO277" s="408"/>
    </row>
    <row r="278" spans="1:67" ht="35.1" customHeight="1" x14ac:dyDescent="0.25">
      <c r="A278" s="25">
        <f t="shared" si="11"/>
        <v>267</v>
      </c>
      <c r="B278" s="409"/>
      <c r="C278" s="409"/>
      <c r="D278" s="410"/>
      <c r="E278" s="410"/>
      <c r="F278" s="410"/>
      <c r="G278" s="410"/>
      <c r="H278" s="410"/>
      <c r="I278" s="411"/>
      <c r="J278" s="412"/>
      <c r="K278" s="412"/>
      <c r="L278" s="412"/>
      <c r="M278" s="412"/>
      <c r="N278" s="412"/>
      <c r="O278" s="412"/>
      <c r="P278" s="413"/>
      <c r="Q278" s="414"/>
      <c r="R278" s="415"/>
      <c r="S278" s="415"/>
      <c r="T278" s="415"/>
      <c r="U278" s="415"/>
      <c r="V278" s="415"/>
      <c r="W278" s="415"/>
      <c r="X278" s="416"/>
      <c r="Y278" s="417"/>
      <c r="Z278" s="418"/>
      <c r="AA278" s="414"/>
      <c r="AB278" s="415"/>
      <c r="AC278" s="415"/>
      <c r="AD278" s="416"/>
      <c r="AE278" s="419"/>
      <c r="AF278" s="420"/>
      <c r="AG278" s="421"/>
      <c r="AH278" s="419"/>
      <c r="AI278" s="420"/>
      <c r="AJ278" s="421"/>
      <c r="AK278" s="411"/>
      <c r="AL278" s="412"/>
      <c r="AM278" s="412"/>
      <c r="AN278" s="413"/>
      <c r="AO278" s="400"/>
      <c r="AP278" s="401"/>
      <c r="AQ278" s="401"/>
      <c r="AR278" s="401"/>
      <c r="AS278" s="401"/>
      <c r="AT278" s="401"/>
      <c r="AU278" s="401"/>
      <c r="AV278" s="402"/>
      <c r="AW278" s="403"/>
      <c r="AX278" s="404"/>
      <c r="AY278" s="405"/>
      <c r="AZ278" s="406"/>
      <c r="BA278" s="407"/>
      <c r="BB278" s="407"/>
      <c r="BC278" s="407"/>
      <c r="BD278" s="407"/>
      <c r="BE278" s="407"/>
      <c r="BF278" s="407"/>
      <c r="BG278" s="407"/>
      <c r="BH278" s="407"/>
      <c r="BI278" s="407"/>
      <c r="BJ278" s="407"/>
      <c r="BK278" s="407"/>
      <c r="BL278" s="407"/>
      <c r="BM278" s="407"/>
      <c r="BN278" s="407"/>
      <c r="BO278" s="408"/>
    </row>
    <row r="279" spans="1:67" ht="35.1" customHeight="1" x14ac:dyDescent="0.25">
      <c r="A279" s="25">
        <f t="shared" si="11"/>
        <v>268</v>
      </c>
      <c r="B279" s="409"/>
      <c r="C279" s="409"/>
      <c r="D279" s="410"/>
      <c r="E279" s="410"/>
      <c r="F279" s="410"/>
      <c r="G279" s="410"/>
      <c r="H279" s="410"/>
      <c r="I279" s="411"/>
      <c r="J279" s="412"/>
      <c r="K279" s="412"/>
      <c r="L279" s="412"/>
      <c r="M279" s="412"/>
      <c r="N279" s="412"/>
      <c r="O279" s="412"/>
      <c r="P279" s="413"/>
      <c r="Q279" s="414"/>
      <c r="R279" s="415"/>
      <c r="S279" s="415"/>
      <c r="T279" s="415"/>
      <c r="U279" s="415"/>
      <c r="V279" s="415"/>
      <c r="W279" s="415"/>
      <c r="X279" s="416"/>
      <c r="Y279" s="417"/>
      <c r="Z279" s="418"/>
      <c r="AA279" s="414"/>
      <c r="AB279" s="415"/>
      <c r="AC279" s="415"/>
      <c r="AD279" s="416"/>
      <c r="AE279" s="419"/>
      <c r="AF279" s="420"/>
      <c r="AG279" s="421"/>
      <c r="AH279" s="419"/>
      <c r="AI279" s="420"/>
      <c r="AJ279" s="421"/>
      <c r="AK279" s="411"/>
      <c r="AL279" s="412"/>
      <c r="AM279" s="412"/>
      <c r="AN279" s="413"/>
      <c r="AO279" s="400"/>
      <c r="AP279" s="401"/>
      <c r="AQ279" s="401"/>
      <c r="AR279" s="401"/>
      <c r="AS279" s="401"/>
      <c r="AT279" s="401"/>
      <c r="AU279" s="401"/>
      <c r="AV279" s="402"/>
      <c r="AW279" s="403"/>
      <c r="AX279" s="404"/>
      <c r="AY279" s="405"/>
      <c r="AZ279" s="406"/>
      <c r="BA279" s="407"/>
      <c r="BB279" s="407"/>
      <c r="BC279" s="407"/>
      <c r="BD279" s="407"/>
      <c r="BE279" s="407"/>
      <c r="BF279" s="407"/>
      <c r="BG279" s="407"/>
      <c r="BH279" s="407"/>
      <c r="BI279" s="407"/>
      <c r="BJ279" s="407"/>
      <c r="BK279" s="407"/>
      <c r="BL279" s="407"/>
      <c r="BM279" s="407"/>
      <c r="BN279" s="407"/>
      <c r="BO279" s="408"/>
    </row>
    <row r="280" spans="1:67" ht="35.1" customHeight="1" x14ac:dyDescent="0.25">
      <c r="A280" s="25">
        <f t="shared" si="11"/>
        <v>269</v>
      </c>
      <c r="B280" s="409"/>
      <c r="C280" s="409"/>
      <c r="D280" s="410"/>
      <c r="E280" s="410"/>
      <c r="F280" s="410"/>
      <c r="G280" s="410"/>
      <c r="H280" s="410"/>
      <c r="I280" s="411"/>
      <c r="J280" s="412"/>
      <c r="K280" s="412"/>
      <c r="L280" s="412"/>
      <c r="M280" s="412"/>
      <c r="N280" s="412"/>
      <c r="O280" s="412"/>
      <c r="P280" s="413"/>
      <c r="Q280" s="414"/>
      <c r="R280" s="415"/>
      <c r="S280" s="415"/>
      <c r="T280" s="415"/>
      <c r="U280" s="415"/>
      <c r="V280" s="415"/>
      <c r="W280" s="415"/>
      <c r="X280" s="416"/>
      <c r="Y280" s="417"/>
      <c r="Z280" s="418"/>
      <c r="AA280" s="414"/>
      <c r="AB280" s="415"/>
      <c r="AC280" s="415"/>
      <c r="AD280" s="416"/>
      <c r="AE280" s="419"/>
      <c r="AF280" s="420"/>
      <c r="AG280" s="421"/>
      <c r="AH280" s="419"/>
      <c r="AI280" s="420"/>
      <c r="AJ280" s="421"/>
      <c r="AK280" s="411"/>
      <c r="AL280" s="412"/>
      <c r="AM280" s="412"/>
      <c r="AN280" s="413"/>
      <c r="AO280" s="400"/>
      <c r="AP280" s="401"/>
      <c r="AQ280" s="401"/>
      <c r="AR280" s="401"/>
      <c r="AS280" s="401"/>
      <c r="AT280" s="401"/>
      <c r="AU280" s="401"/>
      <c r="AV280" s="402"/>
      <c r="AW280" s="403"/>
      <c r="AX280" s="404"/>
      <c r="AY280" s="405"/>
      <c r="AZ280" s="406"/>
      <c r="BA280" s="407"/>
      <c r="BB280" s="407"/>
      <c r="BC280" s="407"/>
      <c r="BD280" s="407"/>
      <c r="BE280" s="407"/>
      <c r="BF280" s="407"/>
      <c r="BG280" s="407"/>
      <c r="BH280" s="407"/>
      <c r="BI280" s="407"/>
      <c r="BJ280" s="407"/>
      <c r="BK280" s="407"/>
      <c r="BL280" s="407"/>
      <c r="BM280" s="407"/>
      <c r="BN280" s="407"/>
      <c r="BO280" s="408"/>
    </row>
    <row r="281" spans="1:67" ht="35.1" customHeight="1" x14ac:dyDescent="0.25">
      <c r="A281" s="25">
        <f t="shared" si="11"/>
        <v>270</v>
      </c>
      <c r="B281" s="409"/>
      <c r="C281" s="409"/>
      <c r="D281" s="410"/>
      <c r="E281" s="410"/>
      <c r="F281" s="410"/>
      <c r="G281" s="410"/>
      <c r="H281" s="410"/>
      <c r="I281" s="411"/>
      <c r="J281" s="412"/>
      <c r="K281" s="412"/>
      <c r="L281" s="412"/>
      <c r="M281" s="412"/>
      <c r="N281" s="412"/>
      <c r="O281" s="412"/>
      <c r="P281" s="413"/>
      <c r="Q281" s="414"/>
      <c r="R281" s="415"/>
      <c r="S281" s="415"/>
      <c r="T281" s="415"/>
      <c r="U281" s="415"/>
      <c r="V281" s="415"/>
      <c r="W281" s="415"/>
      <c r="X281" s="416"/>
      <c r="Y281" s="417"/>
      <c r="Z281" s="418"/>
      <c r="AA281" s="414"/>
      <c r="AB281" s="415"/>
      <c r="AC281" s="415"/>
      <c r="AD281" s="416"/>
      <c r="AE281" s="419"/>
      <c r="AF281" s="420"/>
      <c r="AG281" s="421"/>
      <c r="AH281" s="419"/>
      <c r="AI281" s="420"/>
      <c r="AJ281" s="421"/>
      <c r="AK281" s="411"/>
      <c r="AL281" s="412"/>
      <c r="AM281" s="412"/>
      <c r="AN281" s="413"/>
      <c r="AO281" s="400"/>
      <c r="AP281" s="401"/>
      <c r="AQ281" s="401"/>
      <c r="AR281" s="401"/>
      <c r="AS281" s="401"/>
      <c r="AT281" s="401"/>
      <c r="AU281" s="401"/>
      <c r="AV281" s="402"/>
      <c r="AW281" s="403"/>
      <c r="AX281" s="404"/>
      <c r="AY281" s="405"/>
      <c r="AZ281" s="406"/>
      <c r="BA281" s="407"/>
      <c r="BB281" s="407"/>
      <c r="BC281" s="407"/>
      <c r="BD281" s="407"/>
      <c r="BE281" s="407"/>
      <c r="BF281" s="407"/>
      <c r="BG281" s="407"/>
      <c r="BH281" s="407"/>
      <c r="BI281" s="407"/>
      <c r="BJ281" s="407"/>
      <c r="BK281" s="407"/>
      <c r="BL281" s="407"/>
      <c r="BM281" s="407"/>
      <c r="BN281" s="407"/>
      <c r="BO281" s="408"/>
    </row>
    <row r="282" spans="1:67" ht="35.1" customHeight="1" x14ac:dyDescent="0.25">
      <c r="A282" s="24">
        <f>ROW(A271)</f>
        <v>271</v>
      </c>
      <c r="B282" s="409"/>
      <c r="C282" s="409"/>
      <c r="D282" s="410"/>
      <c r="E282" s="410"/>
      <c r="F282" s="410"/>
      <c r="G282" s="410"/>
      <c r="H282" s="410"/>
      <c r="I282" s="411"/>
      <c r="J282" s="412"/>
      <c r="K282" s="412"/>
      <c r="L282" s="412"/>
      <c r="M282" s="412"/>
      <c r="N282" s="412"/>
      <c r="O282" s="412"/>
      <c r="P282" s="413"/>
      <c r="Q282" s="414"/>
      <c r="R282" s="415"/>
      <c r="S282" s="415"/>
      <c r="T282" s="415"/>
      <c r="U282" s="415"/>
      <c r="V282" s="415"/>
      <c r="W282" s="415"/>
      <c r="X282" s="416"/>
      <c r="Y282" s="417"/>
      <c r="Z282" s="418"/>
      <c r="AA282" s="414"/>
      <c r="AB282" s="415"/>
      <c r="AC282" s="415"/>
      <c r="AD282" s="416"/>
      <c r="AE282" s="419"/>
      <c r="AF282" s="420"/>
      <c r="AG282" s="421"/>
      <c r="AH282" s="419"/>
      <c r="AI282" s="420"/>
      <c r="AJ282" s="421"/>
      <c r="AK282" s="411"/>
      <c r="AL282" s="412"/>
      <c r="AM282" s="412"/>
      <c r="AN282" s="413"/>
      <c r="AO282" s="400"/>
      <c r="AP282" s="401"/>
      <c r="AQ282" s="401"/>
      <c r="AR282" s="401"/>
      <c r="AS282" s="401"/>
      <c r="AT282" s="401"/>
      <c r="AU282" s="401"/>
      <c r="AV282" s="402"/>
      <c r="AW282" s="403"/>
      <c r="AX282" s="404"/>
      <c r="AY282" s="405"/>
      <c r="AZ282" s="406"/>
      <c r="BA282" s="407"/>
      <c r="BB282" s="407"/>
      <c r="BC282" s="407"/>
      <c r="BD282" s="407"/>
      <c r="BE282" s="407"/>
      <c r="BF282" s="407"/>
      <c r="BG282" s="407"/>
      <c r="BH282" s="407"/>
      <c r="BI282" s="407"/>
      <c r="BJ282" s="407"/>
      <c r="BK282" s="407"/>
      <c r="BL282" s="407"/>
      <c r="BM282" s="407"/>
      <c r="BN282" s="407"/>
      <c r="BO282" s="408"/>
    </row>
    <row r="283" spans="1:67" ht="35.1" customHeight="1" x14ac:dyDescent="0.25">
      <c r="A283" s="25">
        <f t="shared" ref="A283:A291" si="12">ROW(A272)</f>
        <v>272</v>
      </c>
      <c r="B283" s="409"/>
      <c r="C283" s="409"/>
      <c r="D283" s="410"/>
      <c r="E283" s="410"/>
      <c r="F283" s="410"/>
      <c r="G283" s="410"/>
      <c r="H283" s="410"/>
      <c r="I283" s="411"/>
      <c r="J283" s="412"/>
      <c r="K283" s="412"/>
      <c r="L283" s="412"/>
      <c r="M283" s="412"/>
      <c r="N283" s="412"/>
      <c r="O283" s="412"/>
      <c r="P283" s="413"/>
      <c r="Q283" s="414"/>
      <c r="R283" s="415"/>
      <c r="S283" s="415"/>
      <c r="T283" s="415"/>
      <c r="U283" s="415"/>
      <c r="V283" s="415"/>
      <c r="W283" s="415"/>
      <c r="X283" s="416"/>
      <c r="Y283" s="417"/>
      <c r="Z283" s="418"/>
      <c r="AA283" s="414"/>
      <c r="AB283" s="415"/>
      <c r="AC283" s="415"/>
      <c r="AD283" s="416"/>
      <c r="AE283" s="419"/>
      <c r="AF283" s="420"/>
      <c r="AG283" s="421"/>
      <c r="AH283" s="419"/>
      <c r="AI283" s="420"/>
      <c r="AJ283" s="421"/>
      <c r="AK283" s="411"/>
      <c r="AL283" s="412"/>
      <c r="AM283" s="412"/>
      <c r="AN283" s="413"/>
      <c r="AO283" s="400"/>
      <c r="AP283" s="401"/>
      <c r="AQ283" s="401"/>
      <c r="AR283" s="401"/>
      <c r="AS283" s="401"/>
      <c r="AT283" s="401"/>
      <c r="AU283" s="401"/>
      <c r="AV283" s="402"/>
      <c r="AW283" s="403"/>
      <c r="AX283" s="404"/>
      <c r="AY283" s="405"/>
      <c r="AZ283" s="406"/>
      <c r="BA283" s="407"/>
      <c r="BB283" s="407"/>
      <c r="BC283" s="407"/>
      <c r="BD283" s="407"/>
      <c r="BE283" s="407"/>
      <c r="BF283" s="407"/>
      <c r="BG283" s="407"/>
      <c r="BH283" s="407"/>
      <c r="BI283" s="407"/>
      <c r="BJ283" s="407"/>
      <c r="BK283" s="407"/>
      <c r="BL283" s="407"/>
      <c r="BM283" s="407"/>
      <c r="BN283" s="407"/>
      <c r="BO283" s="408"/>
    </row>
    <row r="284" spans="1:67" ht="35.1" customHeight="1" x14ac:dyDescent="0.25">
      <c r="A284" s="25">
        <f t="shared" si="12"/>
        <v>273</v>
      </c>
      <c r="B284" s="409"/>
      <c r="C284" s="409"/>
      <c r="D284" s="410"/>
      <c r="E284" s="410"/>
      <c r="F284" s="410"/>
      <c r="G284" s="410"/>
      <c r="H284" s="410"/>
      <c r="I284" s="411"/>
      <c r="J284" s="412"/>
      <c r="K284" s="412"/>
      <c r="L284" s="412"/>
      <c r="M284" s="412"/>
      <c r="N284" s="412"/>
      <c r="O284" s="412"/>
      <c r="P284" s="413"/>
      <c r="Q284" s="414"/>
      <c r="R284" s="415"/>
      <c r="S284" s="415"/>
      <c r="T284" s="415"/>
      <c r="U284" s="415"/>
      <c r="V284" s="415"/>
      <c r="W284" s="415"/>
      <c r="X284" s="416"/>
      <c r="Y284" s="417"/>
      <c r="Z284" s="418"/>
      <c r="AA284" s="414"/>
      <c r="AB284" s="415"/>
      <c r="AC284" s="415"/>
      <c r="AD284" s="416"/>
      <c r="AE284" s="419"/>
      <c r="AF284" s="420"/>
      <c r="AG284" s="421"/>
      <c r="AH284" s="419"/>
      <c r="AI284" s="420"/>
      <c r="AJ284" s="421"/>
      <c r="AK284" s="411"/>
      <c r="AL284" s="412"/>
      <c r="AM284" s="412"/>
      <c r="AN284" s="413"/>
      <c r="AO284" s="400"/>
      <c r="AP284" s="401"/>
      <c r="AQ284" s="401"/>
      <c r="AR284" s="401"/>
      <c r="AS284" s="401"/>
      <c r="AT284" s="401"/>
      <c r="AU284" s="401"/>
      <c r="AV284" s="402"/>
      <c r="AW284" s="403"/>
      <c r="AX284" s="404"/>
      <c r="AY284" s="405"/>
      <c r="AZ284" s="406"/>
      <c r="BA284" s="407"/>
      <c r="BB284" s="407"/>
      <c r="BC284" s="407"/>
      <c r="BD284" s="407"/>
      <c r="BE284" s="407"/>
      <c r="BF284" s="407"/>
      <c r="BG284" s="407"/>
      <c r="BH284" s="407"/>
      <c r="BI284" s="407"/>
      <c r="BJ284" s="407"/>
      <c r="BK284" s="407"/>
      <c r="BL284" s="407"/>
      <c r="BM284" s="407"/>
      <c r="BN284" s="407"/>
      <c r="BO284" s="408"/>
    </row>
    <row r="285" spans="1:67" ht="35.1" customHeight="1" x14ac:dyDescent="0.25">
      <c r="A285" s="25">
        <f t="shared" si="12"/>
        <v>274</v>
      </c>
      <c r="B285" s="409"/>
      <c r="C285" s="409"/>
      <c r="D285" s="410"/>
      <c r="E285" s="410"/>
      <c r="F285" s="410"/>
      <c r="G285" s="410"/>
      <c r="H285" s="410"/>
      <c r="I285" s="411"/>
      <c r="J285" s="412"/>
      <c r="K285" s="412"/>
      <c r="L285" s="412"/>
      <c r="M285" s="412"/>
      <c r="N285" s="412"/>
      <c r="O285" s="412"/>
      <c r="P285" s="413"/>
      <c r="Q285" s="414"/>
      <c r="R285" s="415"/>
      <c r="S285" s="415"/>
      <c r="T285" s="415"/>
      <c r="U285" s="415"/>
      <c r="V285" s="415"/>
      <c r="W285" s="415"/>
      <c r="X285" s="416"/>
      <c r="Y285" s="417"/>
      <c r="Z285" s="418"/>
      <c r="AA285" s="414"/>
      <c r="AB285" s="415"/>
      <c r="AC285" s="415"/>
      <c r="AD285" s="416"/>
      <c r="AE285" s="419"/>
      <c r="AF285" s="420"/>
      <c r="AG285" s="421"/>
      <c r="AH285" s="419"/>
      <c r="AI285" s="420"/>
      <c r="AJ285" s="421"/>
      <c r="AK285" s="411"/>
      <c r="AL285" s="412"/>
      <c r="AM285" s="412"/>
      <c r="AN285" s="413"/>
      <c r="AO285" s="400"/>
      <c r="AP285" s="401"/>
      <c r="AQ285" s="401"/>
      <c r="AR285" s="401"/>
      <c r="AS285" s="401"/>
      <c r="AT285" s="401"/>
      <c r="AU285" s="401"/>
      <c r="AV285" s="402"/>
      <c r="AW285" s="403"/>
      <c r="AX285" s="404"/>
      <c r="AY285" s="405"/>
      <c r="AZ285" s="406"/>
      <c r="BA285" s="407"/>
      <c r="BB285" s="407"/>
      <c r="BC285" s="407"/>
      <c r="BD285" s="407"/>
      <c r="BE285" s="407"/>
      <c r="BF285" s="407"/>
      <c r="BG285" s="407"/>
      <c r="BH285" s="407"/>
      <c r="BI285" s="407"/>
      <c r="BJ285" s="407"/>
      <c r="BK285" s="407"/>
      <c r="BL285" s="407"/>
      <c r="BM285" s="407"/>
      <c r="BN285" s="407"/>
      <c r="BO285" s="408"/>
    </row>
    <row r="286" spans="1:67" ht="35.1" customHeight="1" x14ac:dyDescent="0.25">
      <c r="A286" s="25">
        <f t="shared" si="12"/>
        <v>275</v>
      </c>
      <c r="B286" s="409"/>
      <c r="C286" s="409"/>
      <c r="D286" s="410"/>
      <c r="E286" s="410"/>
      <c r="F286" s="410"/>
      <c r="G286" s="410"/>
      <c r="H286" s="410"/>
      <c r="I286" s="411"/>
      <c r="J286" s="412"/>
      <c r="K286" s="412"/>
      <c r="L286" s="412"/>
      <c r="M286" s="412"/>
      <c r="N286" s="412"/>
      <c r="O286" s="412"/>
      <c r="P286" s="413"/>
      <c r="Q286" s="414"/>
      <c r="R286" s="415"/>
      <c r="S286" s="415"/>
      <c r="T286" s="415"/>
      <c r="U286" s="415"/>
      <c r="V286" s="415"/>
      <c r="W286" s="415"/>
      <c r="X286" s="416"/>
      <c r="Y286" s="417"/>
      <c r="Z286" s="418"/>
      <c r="AA286" s="414"/>
      <c r="AB286" s="415"/>
      <c r="AC286" s="415"/>
      <c r="AD286" s="416"/>
      <c r="AE286" s="419"/>
      <c r="AF286" s="420"/>
      <c r="AG286" s="421"/>
      <c r="AH286" s="419"/>
      <c r="AI286" s="420"/>
      <c r="AJ286" s="421"/>
      <c r="AK286" s="411"/>
      <c r="AL286" s="412"/>
      <c r="AM286" s="412"/>
      <c r="AN286" s="413"/>
      <c r="AO286" s="400"/>
      <c r="AP286" s="401"/>
      <c r="AQ286" s="401"/>
      <c r="AR286" s="401"/>
      <c r="AS286" s="401"/>
      <c r="AT286" s="401"/>
      <c r="AU286" s="401"/>
      <c r="AV286" s="402"/>
      <c r="AW286" s="403"/>
      <c r="AX286" s="404"/>
      <c r="AY286" s="405"/>
      <c r="AZ286" s="406"/>
      <c r="BA286" s="407"/>
      <c r="BB286" s="407"/>
      <c r="BC286" s="407"/>
      <c r="BD286" s="407"/>
      <c r="BE286" s="407"/>
      <c r="BF286" s="407"/>
      <c r="BG286" s="407"/>
      <c r="BH286" s="407"/>
      <c r="BI286" s="407"/>
      <c r="BJ286" s="407"/>
      <c r="BK286" s="407"/>
      <c r="BL286" s="407"/>
      <c r="BM286" s="407"/>
      <c r="BN286" s="407"/>
      <c r="BO286" s="408"/>
    </row>
    <row r="287" spans="1:67" ht="35.1" customHeight="1" x14ac:dyDescent="0.25">
      <c r="A287" s="25">
        <f t="shared" si="12"/>
        <v>276</v>
      </c>
      <c r="B287" s="409"/>
      <c r="C287" s="409"/>
      <c r="D287" s="410"/>
      <c r="E287" s="410"/>
      <c r="F287" s="410"/>
      <c r="G287" s="410"/>
      <c r="H287" s="410"/>
      <c r="I287" s="411"/>
      <c r="J287" s="412"/>
      <c r="K287" s="412"/>
      <c r="L287" s="412"/>
      <c r="M287" s="412"/>
      <c r="N287" s="412"/>
      <c r="O287" s="412"/>
      <c r="P287" s="413"/>
      <c r="Q287" s="414"/>
      <c r="R287" s="415"/>
      <c r="S287" s="415"/>
      <c r="T287" s="415"/>
      <c r="U287" s="415"/>
      <c r="V287" s="415"/>
      <c r="W287" s="415"/>
      <c r="X287" s="416"/>
      <c r="Y287" s="417"/>
      <c r="Z287" s="418"/>
      <c r="AA287" s="414"/>
      <c r="AB287" s="415"/>
      <c r="AC287" s="415"/>
      <c r="AD287" s="416"/>
      <c r="AE287" s="419"/>
      <c r="AF287" s="420"/>
      <c r="AG287" s="421"/>
      <c r="AH287" s="419"/>
      <c r="AI287" s="420"/>
      <c r="AJ287" s="421"/>
      <c r="AK287" s="411"/>
      <c r="AL287" s="412"/>
      <c r="AM287" s="412"/>
      <c r="AN287" s="413"/>
      <c r="AO287" s="400"/>
      <c r="AP287" s="401"/>
      <c r="AQ287" s="401"/>
      <c r="AR287" s="401"/>
      <c r="AS287" s="401"/>
      <c r="AT287" s="401"/>
      <c r="AU287" s="401"/>
      <c r="AV287" s="402"/>
      <c r="AW287" s="403"/>
      <c r="AX287" s="404"/>
      <c r="AY287" s="405"/>
      <c r="AZ287" s="406"/>
      <c r="BA287" s="407"/>
      <c r="BB287" s="407"/>
      <c r="BC287" s="407"/>
      <c r="BD287" s="407"/>
      <c r="BE287" s="407"/>
      <c r="BF287" s="407"/>
      <c r="BG287" s="407"/>
      <c r="BH287" s="407"/>
      <c r="BI287" s="407"/>
      <c r="BJ287" s="407"/>
      <c r="BK287" s="407"/>
      <c r="BL287" s="407"/>
      <c r="BM287" s="407"/>
      <c r="BN287" s="407"/>
      <c r="BO287" s="408"/>
    </row>
    <row r="288" spans="1:67" ht="35.1" customHeight="1" x14ac:dyDescent="0.25">
      <c r="A288" s="25">
        <f t="shared" si="12"/>
        <v>277</v>
      </c>
      <c r="B288" s="409"/>
      <c r="C288" s="409"/>
      <c r="D288" s="410"/>
      <c r="E288" s="410"/>
      <c r="F288" s="410"/>
      <c r="G288" s="410"/>
      <c r="H288" s="410"/>
      <c r="I288" s="411"/>
      <c r="J288" s="412"/>
      <c r="K288" s="412"/>
      <c r="L288" s="412"/>
      <c r="M288" s="412"/>
      <c r="N288" s="412"/>
      <c r="O288" s="412"/>
      <c r="P288" s="413"/>
      <c r="Q288" s="414"/>
      <c r="R288" s="415"/>
      <c r="S288" s="415"/>
      <c r="T288" s="415"/>
      <c r="U288" s="415"/>
      <c r="V288" s="415"/>
      <c r="W288" s="415"/>
      <c r="X288" s="416"/>
      <c r="Y288" s="417"/>
      <c r="Z288" s="418"/>
      <c r="AA288" s="414"/>
      <c r="AB288" s="415"/>
      <c r="AC288" s="415"/>
      <c r="AD288" s="416"/>
      <c r="AE288" s="419"/>
      <c r="AF288" s="420"/>
      <c r="AG288" s="421"/>
      <c r="AH288" s="419"/>
      <c r="AI288" s="420"/>
      <c r="AJ288" s="421"/>
      <c r="AK288" s="411"/>
      <c r="AL288" s="412"/>
      <c r="AM288" s="412"/>
      <c r="AN288" s="413"/>
      <c r="AO288" s="400"/>
      <c r="AP288" s="401"/>
      <c r="AQ288" s="401"/>
      <c r="AR288" s="401"/>
      <c r="AS288" s="401"/>
      <c r="AT288" s="401"/>
      <c r="AU288" s="401"/>
      <c r="AV288" s="402"/>
      <c r="AW288" s="403"/>
      <c r="AX288" s="404"/>
      <c r="AY288" s="405"/>
      <c r="AZ288" s="406"/>
      <c r="BA288" s="407"/>
      <c r="BB288" s="407"/>
      <c r="BC288" s="407"/>
      <c r="BD288" s="407"/>
      <c r="BE288" s="407"/>
      <c r="BF288" s="407"/>
      <c r="BG288" s="407"/>
      <c r="BH288" s="407"/>
      <c r="BI288" s="407"/>
      <c r="BJ288" s="407"/>
      <c r="BK288" s="407"/>
      <c r="BL288" s="407"/>
      <c r="BM288" s="407"/>
      <c r="BN288" s="407"/>
      <c r="BO288" s="408"/>
    </row>
    <row r="289" spans="1:67" ht="35.1" customHeight="1" x14ac:dyDescent="0.25">
      <c r="A289" s="25">
        <f t="shared" si="12"/>
        <v>278</v>
      </c>
      <c r="B289" s="409"/>
      <c r="C289" s="409"/>
      <c r="D289" s="410"/>
      <c r="E289" s="410"/>
      <c r="F289" s="410"/>
      <c r="G289" s="410"/>
      <c r="H289" s="410"/>
      <c r="I289" s="411"/>
      <c r="J289" s="412"/>
      <c r="K289" s="412"/>
      <c r="L289" s="412"/>
      <c r="M289" s="412"/>
      <c r="N289" s="412"/>
      <c r="O289" s="412"/>
      <c r="P289" s="413"/>
      <c r="Q289" s="414"/>
      <c r="R289" s="415"/>
      <c r="S289" s="415"/>
      <c r="T289" s="415"/>
      <c r="U289" s="415"/>
      <c r="V289" s="415"/>
      <c r="W289" s="415"/>
      <c r="X289" s="416"/>
      <c r="Y289" s="417"/>
      <c r="Z289" s="418"/>
      <c r="AA289" s="414"/>
      <c r="AB289" s="415"/>
      <c r="AC289" s="415"/>
      <c r="AD289" s="416"/>
      <c r="AE289" s="419"/>
      <c r="AF289" s="420"/>
      <c r="AG289" s="421"/>
      <c r="AH289" s="419"/>
      <c r="AI289" s="420"/>
      <c r="AJ289" s="421"/>
      <c r="AK289" s="411"/>
      <c r="AL289" s="412"/>
      <c r="AM289" s="412"/>
      <c r="AN289" s="413"/>
      <c r="AO289" s="400"/>
      <c r="AP289" s="401"/>
      <c r="AQ289" s="401"/>
      <c r="AR289" s="401"/>
      <c r="AS289" s="401"/>
      <c r="AT289" s="401"/>
      <c r="AU289" s="401"/>
      <c r="AV289" s="402"/>
      <c r="AW289" s="403"/>
      <c r="AX289" s="404"/>
      <c r="AY289" s="405"/>
      <c r="AZ289" s="406"/>
      <c r="BA289" s="407"/>
      <c r="BB289" s="407"/>
      <c r="BC289" s="407"/>
      <c r="BD289" s="407"/>
      <c r="BE289" s="407"/>
      <c r="BF289" s="407"/>
      <c r="BG289" s="407"/>
      <c r="BH289" s="407"/>
      <c r="BI289" s="407"/>
      <c r="BJ289" s="407"/>
      <c r="BK289" s="407"/>
      <c r="BL289" s="407"/>
      <c r="BM289" s="407"/>
      <c r="BN289" s="407"/>
      <c r="BO289" s="408"/>
    </row>
    <row r="290" spans="1:67" ht="35.1" customHeight="1" x14ac:dyDescent="0.25">
      <c r="A290" s="25">
        <f t="shared" si="12"/>
        <v>279</v>
      </c>
      <c r="B290" s="409"/>
      <c r="C290" s="409"/>
      <c r="D290" s="410"/>
      <c r="E290" s="410"/>
      <c r="F290" s="410"/>
      <c r="G290" s="410"/>
      <c r="H290" s="410"/>
      <c r="I290" s="411"/>
      <c r="J290" s="412"/>
      <c r="K290" s="412"/>
      <c r="L290" s="412"/>
      <c r="M290" s="412"/>
      <c r="N290" s="412"/>
      <c r="O290" s="412"/>
      <c r="P290" s="413"/>
      <c r="Q290" s="414"/>
      <c r="R290" s="415"/>
      <c r="S290" s="415"/>
      <c r="T290" s="415"/>
      <c r="U290" s="415"/>
      <c r="V290" s="415"/>
      <c r="W290" s="415"/>
      <c r="X290" s="416"/>
      <c r="Y290" s="417"/>
      <c r="Z290" s="418"/>
      <c r="AA290" s="414"/>
      <c r="AB290" s="415"/>
      <c r="AC290" s="415"/>
      <c r="AD290" s="416"/>
      <c r="AE290" s="419"/>
      <c r="AF290" s="420"/>
      <c r="AG290" s="421"/>
      <c r="AH290" s="419"/>
      <c r="AI290" s="420"/>
      <c r="AJ290" s="421"/>
      <c r="AK290" s="411"/>
      <c r="AL290" s="412"/>
      <c r="AM290" s="412"/>
      <c r="AN290" s="413"/>
      <c r="AO290" s="400"/>
      <c r="AP290" s="401"/>
      <c r="AQ290" s="401"/>
      <c r="AR290" s="401"/>
      <c r="AS290" s="401"/>
      <c r="AT290" s="401"/>
      <c r="AU290" s="401"/>
      <c r="AV290" s="402"/>
      <c r="AW290" s="403"/>
      <c r="AX290" s="404"/>
      <c r="AY290" s="405"/>
      <c r="AZ290" s="406"/>
      <c r="BA290" s="407"/>
      <c r="BB290" s="407"/>
      <c r="BC290" s="407"/>
      <c r="BD290" s="407"/>
      <c r="BE290" s="407"/>
      <c r="BF290" s="407"/>
      <c r="BG290" s="407"/>
      <c r="BH290" s="407"/>
      <c r="BI290" s="407"/>
      <c r="BJ290" s="407"/>
      <c r="BK290" s="407"/>
      <c r="BL290" s="407"/>
      <c r="BM290" s="407"/>
      <c r="BN290" s="407"/>
      <c r="BO290" s="408"/>
    </row>
    <row r="291" spans="1:67" ht="35.1" customHeight="1" x14ac:dyDescent="0.25">
      <c r="A291" s="25">
        <f t="shared" si="12"/>
        <v>280</v>
      </c>
      <c r="B291" s="409"/>
      <c r="C291" s="409"/>
      <c r="D291" s="410"/>
      <c r="E291" s="410"/>
      <c r="F291" s="410"/>
      <c r="G291" s="410"/>
      <c r="H291" s="410"/>
      <c r="I291" s="411"/>
      <c r="J291" s="412"/>
      <c r="K291" s="412"/>
      <c r="L291" s="412"/>
      <c r="M291" s="412"/>
      <c r="N291" s="412"/>
      <c r="O291" s="412"/>
      <c r="P291" s="413"/>
      <c r="Q291" s="414"/>
      <c r="R291" s="415"/>
      <c r="S291" s="415"/>
      <c r="T291" s="415"/>
      <c r="U291" s="415"/>
      <c r="V291" s="415"/>
      <c r="W291" s="415"/>
      <c r="X291" s="416"/>
      <c r="Y291" s="417"/>
      <c r="Z291" s="418"/>
      <c r="AA291" s="414"/>
      <c r="AB291" s="415"/>
      <c r="AC291" s="415"/>
      <c r="AD291" s="416"/>
      <c r="AE291" s="419"/>
      <c r="AF291" s="420"/>
      <c r="AG291" s="421"/>
      <c r="AH291" s="419"/>
      <c r="AI291" s="420"/>
      <c r="AJ291" s="421"/>
      <c r="AK291" s="411"/>
      <c r="AL291" s="412"/>
      <c r="AM291" s="412"/>
      <c r="AN291" s="413"/>
      <c r="AO291" s="400"/>
      <c r="AP291" s="401"/>
      <c r="AQ291" s="401"/>
      <c r="AR291" s="401"/>
      <c r="AS291" s="401"/>
      <c r="AT291" s="401"/>
      <c r="AU291" s="401"/>
      <c r="AV291" s="402"/>
      <c r="AW291" s="403"/>
      <c r="AX291" s="404"/>
      <c r="AY291" s="405"/>
      <c r="AZ291" s="406"/>
      <c r="BA291" s="407"/>
      <c r="BB291" s="407"/>
      <c r="BC291" s="407"/>
      <c r="BD291" s="407"/>
      <c r="BE291" s="407"/>
      <c r="BF291" s="407"/>
      <c r="BG291" s="407"/>
      <c r="BH291" s="407"/>
      <c r="BI291" s="407"/>
      <c r="BJ291" s="407"/>
      <c r="BK291" s="407"/>
      <c r="BL291" s="407"/>
      <c r="BM291" s="407"/>
      <c r="BN291" s="407"/>
      <c r="BO291" s="408"/>
    </row>
    <row r="292" spans="1:67" ht="35.1" customHeight="1" x14ac:dyDescent="0.25">
      <c r="A292" s="24">
        <f>ROW(A281)</f>
        <v>281</v>
      </c>
      <c r="B292" s="409"/>
      <c r="C292" s="409"/>
      <c r="D292" s="410"/>
      <c r="E292" s="410"/>
      <c r="F292" s="410"/>
      <c r="G292" s="410"/>
      <c r="H292" s="410"/>
      <c r="I292" s="411"/>
      <c r="J292" s="412"/>
      <c r="K292" s="412"/>
      <c r="L292" s="412"/>
      <c r="M292" s="412"/>
      <c r="N292" s="412"/>
      <c r="O292" s="412"/>
      <c r="P292" s="413"/>
      <c r="Q292" s="414"/>
      <c r="R292" s="415"/>
      <c r="S292" s="415"/>
      <c r="T292" s="415"/>
      <c r="U292" s="415"/>
      <c r="V292" s="415"/>
      <c r="W292" s="415"/>
      <c r="X292" s="416"/>
      <c r="Y292" s="417"/>
      <c r="Z292" s="418"/>
      <c r="AA292" s="414"/>
      <c r="AB292" s="415"/>
      <c r="AC292" s="415"/>
      <c r="AD292" s="416"/>
      <c r="AE292" s="419"/>
      <c r="AF292" s="420"/>
      <c r="AG292" s="421"/>
      <c r="AH292" s="419"/>
      <c r="AI292" s="420"/>
      <c r="AJ292" s="421"/>
      <c r="AK292" s="411"/>
      <c r="AL292" s="412"/>
      <c r="AM292" s="412"/>
      <c r="AN292" s="413"/>
      <c r="AO292" s="400"/>
      <c r="AP292" s="401"/>
      <c r="AQ292" s="401"/>
      <c r="AR292" s="401"/>
      <c r="AS292" s="401"/>
      <c r="AT292" s="401"/>
      <c r="AU292" s="401"/>
      <c r="AV292" s="402"/>
      <c r="AW292" s="403"/>
      <c r="AX292" s="404"/>
      <c r="AY292" s="405"/>
      <c r="AZ292" s="406"/>
      <c r="BA292" s="407"/>
      <c r="BB292" s="407"/>
      <c r="BC292" s="407"/>
      <c r="BD292" s="407"/>
      <c r="BE292" s="407"/>
      <c r="BF292" s="407"/>
      <c r="BG292" s="407"/>
      <c r="BH292" s="407"/>
      <c r="BI292" s="407"/>
      <c r="BJ292" s="407"/>
      <c r="BK292" s="407"/>
      <c r="BL292" s="407"/>
      <c r="BM292" s="407"/>
      <c r="BN292" s="407"/>
      <c r="BO292" s="408"/>
    </row>
    <row r="293" spans="1:67" ht="35.1" customHeight="1" x14ac:dyDescent="0.25">
      <c r="A293" s="25">
        <f t="shared" ref="A293:A301" si="13">ROW(A282)</f>
        <v>282</v>
      </c>
      <c r="B293" s="409"/>
      <c r="C293" s="409"/>
      <c r="D293" s="410"/>
      <c r="E293" s="410"/>
      <c r="F293" s="410"/>
      <c r="G293" s="410"/>
      <c r="H293" s="410"/>
      <c r="I293" s="411"/>
      <c r="J293" s="412"/>
      <c r="K293" s="412"/>
      <c r="L293" s="412"/>
      <c r="M293" s="412"/>
      <c r="N293" s="412"/>
      <c r="O293" s="412"/>
      <c r="P293" s="413"/>
      <c r="Q293" s="414"/>
      <c r="R293" s="415"/>
      <c r="S293" s="415"/>
      <c r="T293" s="415"/>
      <c r="U293" s="415"/>
      <c r="V293" s="415"/>
      <c r="W293" s="415"/>
      <c r="X293" s="416"/>
      <c r="Y293" s="417"/>
      <c r="Z293" s="418"/>
      <c r="AA293" s="414"/>
      <c r="AB293" s="415"/>
      <c r="AC293" s="415"/>
      <c r="AD293" s="416"/>
      <c r="AE293" s="419"/>
      <c r="AF293" s="420"/>
      <c r="AG293" s="421"/>
      <c r="AH293" s="419"/>
      <c r="AI293" s="420"/>
      <c r="AJ293" s="421"/>
      <c r="AK293" s="411"/>
      <c r="AL293" s="412"/>
      <c r="AM293" s="412"/>
      <c r="AN293" s="413"/>
      <c r="AO293" s="400"/>
      <c r="AP293" s="401"/>
      <c r="AQ293" s="401"/>
      <c r="AR293" s="401"/>
      <c r="AS293" s="401"/>
      <c r="AT293" s="401"/>
      <c r="AU293" s="401"/>
      <c r="AV293" s="402"/>
      <c r="AW293" s="403"/>
      <c r="AX293" s="404"/>
      <c r="AY293" s="405"/>
      <c r="AZ293" s="406"/>
      <c r="BA293" s="407"/>
      <c r="BB293" s="407"/>
      <c r="BC293" s="407"/>
      <c r="BD293" s="407"/>
      <c r="BE293" s="407"/>
      <c r="BF293" s="407"/>
      <c r="BG293" s="407"/>
      <c r="BH293" s="407"/>
      <c r="BI293" s="407"/>
      <c r="BJ293" s="407"/>
      <c r="BK293" s="407"/>
      <c r="BL293" s="407"/>
      <c r="BM293" s="407"/>
      <c r="BN293" s="407"/>
      <c r="BO293" s="408"/>
    </row>
    <row r="294" spans="1:67" ht="35.1" customHeight="1" x14ac:dyDescent="0.25">
      <c r="A294" s="25">
        <f t="shared" si="13"/>
        <v>283</v>
      </c>
      <c r="B294" s="409"/>
      <c r="C294" s="409"/>
      <c r="D294" s="410"/>
      <c r="E294" s="410"/>
      <c r="F294" s="410"/>
      <c r="G294" s="410"/>
      <c r="H294" s="410"/>
      <c r="I294" s="411"/>
      <c r="J294" s="412"/>
      <c r="K294" s="412"/>
      <c r="L294" s="412"/>
      <c r="M294" s="412"/>
      <c r="N294" s="412"/>
      <c r="O294" s="412"/>
      <c r="P294" s="413"/>
      <c r="Q294" s="414"/>
      <c r="R294" s="415"/>
      <c r="S294" s="415"/>
      <c r="T294" s="415"/>
      <c r="U294" s="415"/>
      <c r="V294" s="415"/>
      <c r="W294" s="415"/>
      <c r="X294" s="416"/>
      <c r="Y294" s="417"/>
      <c r="Z294" s="418"/>
      <c r="AA294" s="414"/>
      <c r="AB294" s="415"/>
      <c r="AC294" s="415"/>
      <c r="AD294" s="416"/>
      <c r="AE294" s="419"/>
      <c r="AF294" s="420"/>
      <c r="AG294" s="421"/>
      <c r="AH294" s="419"/>
      <c r="AI294" s="420"/>
      <c r="AJ294" s="421"/>
      <c r="AK294" s="411"/>
      <c r="AL294" s="412"/>
      <c r="AM294" s="412"/>
      <c r="AN294" s="413"/>
      <c r="AO294" s="400"/>
      <c r="AP294" s="401"/>
      <c r="AQ294" s="401"/>
      <c r="AR294" s="401"/>
      <c r="AS294" s="401"/>
      <c r="AT294" s="401"/>
      <c r="AU294" s="401"/>
      <c r="AV294" s="402"/>
      <c r="AW294" s="403"/>
      <c r="AX294" s="404"/>
      <c r="AY294" s="405"/>
      <c r="AZ294" s="406"/>
      <c r="BA294" s="407"/>
      <c r="BB294" s="407"/>
      <c r="BC294" s="407"/>
      <c r="BD294" s="407"/>
      <c r="BE294" s="407"/>
      <c r="BF294" s="407"/>
      <c r="BG294" s="407"/>
      <c r="BH294" s="407"/>
      <c r="BI294" s="407"/>
      <c r="BJ294" s="407"/>
      <c r="BK294" s="407"/>
      <c r="BL294" s="407"/>
      <c r="BM294" s="407"/>
      <c r="BN294" s="407"/>
      <c r="BO294" s="408"/>
    </row>
    <row r="295" spans="1:67" ht="35.1" customHeight="1" x14ac:dyDescent="0.25">
      <c r="A295" s="25">
        <f t="shared" si="13"/>
        <v>284</v>
      </c>
      <c r="B295" s="409"/>
      <c r="C295" s="409"/>
      <c r="D295" s="410"/>
      <c r="E295" s="410"/>
      <c r="F295" s="410"/>
      <c r="G295" s="410"/>
      <c r="H295" s="410"/>
      <c r="I295" s="411"/>
      <c r="J295" s="412"/>
      <c r="K295" s="412"/>
      <c r="L295" s="412"/>
      <c r="M295" s="412"/>
      <c r="N295" s="412"/>
      <c r="O295" s="412"/>
      <c r="P295" s="413"/>
      <c r="Q295" s="414"/>
      <c r="R295" s="415"/>
      <c r="S295" s="415"/>
      <c r="T295" s="415"/>
      <c r="U295" s="415"/>
      <c r="V295" s="415"/>
      <c r="W295" s="415"/>
      <c r="X295" s="416"/>
      <c r="Y295" s="417"/>
      <c r="Z295" s="418"/>
      <c r="AA295" s="414"/>
      <c r="AB295" s="415"/>
      <c r="AC295" s="415"/>
      <c r="AD295" s="416"/>
      <c r="AE295" s="419"/>
      <c r="AF295" s="420"/>
      <c r="AG295" s="421"/>
      <c r="AH295" s="419"/>
      <c r="AI295" s="420"/>
      <c r="AJ295" s="421"/>
      <c r="AK295" s="411"/>
      <c r="AL295" s="412"/>
      <c r="AM295" s="412"/>
      <c r="AN295" s="413"/>
      <c r="AO295" s="400"/>
      <c r="AP295" s="401"/>
      <c r="AQ295" s="401"/>
      <c r="AR295" s="401"/>
      <c r="AS295" s="401"/>
      <c r="AT295" s="401"/>
      <c r="AU295" s="401"/>
      <c r="AV295" s="402"/>
      <c r="AW295" s="403"/>
      <c r="AX295" s="404"/>
      <c r="AY295" s="405"/>
      <c r="AZ295" s="406"/>
      <c r="BA295" s="407"/>
      <c r="BB295" s="407"/>
      <c r="BC295" s="407"/>
      <c r="BD295" s="407"/>
      <c r="BE295" s="407"/>
      <c r="BF295" s="407"/>
      <c r="BG295" s="407"/>
      <c r="BH295" s="407"/>
      <c r="BI295" s="407"/>
      <c r="BJ295" s="407"/>
      <c r="BK295" s="407"/>
      <c r="BL295" s="407"/>
      <c r="BM295" s="407"/>
      <c r="BN295" s="407"/>
      <c r="BO295" s="408"/>
    </row>
    <row r="296" spans="1:67" ht="35.1" customHeight="1" x14ac:dyDescent="0.25">
      <c r="A296" s="25">
        <f t="shared" si="13"/>
        <v>285</v>
      </c>
      <c r="B296" s="409"/>
      <c r="C296" s="409"/>
      <c r="D296" s="410"/>
      <c r="E296" s="410"/>
      <c r="F296" s="410"/>
      <c r="G296" s="410"/>
      <c r="H296" s="410"/>
      <c r="I296" s="411"/>
      <c r="J296" s="412"/>
      <c r="K296" s="412"/>
      <c r="L296" s="412"/>
      <c r="M296" s="412"/>
      <c r="N296" s="412"/>
      <c r="O296" s="412"/>
      <c r="P296" s="413"/>
      <c r="Q296" s="414"/>
      <c r="R296" s="415"/>
      <c r="S296" s="415"/>
      <c r="T296" s="415"/>
      <c r="U296" s="415"/>
      <c r="V296" s="415"/>
      <c r="W296" s="415"/>
      <c r="X296" s="416"/>
      <c r="Y296" s="417"/>
      <c r="Z296" s="418"/>
      <c r="AA296" s="414"/>
      <c r="AB296" s="415"/>
      <c r="AC296" s="415"/>
      <c r="AD296" s="416"/>
      <c r="AE296" s="419"/>
      <c r="AF296" s="420"/>
      <c r="AG296" s="421"/>
      <c r="AH296" s="419"/>
      <c r="AI296" s="420"/>
      <c r="AJ296" s="421"/>
      <c r="AK296" s="411"/>
      <c r="AL296" s="412"/>
      <c r="AM296" s="412"/>
      <c r="AN296" s="413"/>
      <c r="AO296" s="400"/>
      <c r="AP296" s="401"/>
      <c r="AQ296" s="401"/>
      <c r="AR296" s="401"/>
      <c r="AS296" s="401"/>
      <c r="AT296" s="401"/>
      <c r="AU296" s="401"/>
      <c r="AV296" s="402"/>
      <c r="AW296" s="403"/>
      <c r="AX296" s="404"/>
      <c r="AY296" s="405"/>
      <c r="AZ296" s="406"/>
      <c r="BA296" s="407"/>
      <c r="BB296" s="407"/>
      <c r="BC296" s="407"/>
      <c r="BD296" s="407"/>
      <c r="BE296" s="407"/>
      <c r="BF296" s="407"/>
      <c r="BG296" s="407"/>
      <c r="BH296" s="407"/>
      <c r="BI296" s="407"/>
      <c r="BJ296" s="407"/>
      <c r="BK296" s="407"/>
      <c r="BL296" s="407"/>
      <c r="BM296" s="407"/>
      <c r="BN296" s="407"/>
      <c r="BO296" s="408"/>
    </row>
    <row r="297" spans="1:67" ht="35.1" customHeight="1" x14ac:dyDescent="0.25">
      <c r="A297" s="25">
        <f t="shared" si="13"/>
        <v>286</v>
      </c>
      <c r="B297" s="409"/>
      <c r="C297" s="409"/>
      <c r="D297" s="410"/>
      <c r="E297" s="410"/>
      <c r="F297" s="410"/>
      <c r="G297" s="410"/>
      <c r="H297" s="410"/>
      <c r="I297" s="411"/>
      <c r="J297" s="412"/>
      <c r="K297" s="412"/>
      <c r="L297" s="412"/>
      <c r="M297" s="412"/>
      <c r="N297" s="412"/>
      <c r="O297" s="412"/>
      <c r="P297" s="413"/>
      <c r="Q297" s="414"/>
      <c r="R297" s="415"/>
      <c r="S297" s="415"/>
      <c r="T297" s="415"/>
      <c r="U297" s="415"/>
      <c r="V297" s="415"/>
      <c r="W297" s="415"/>
      <c r="X297" s="416"/>
      <c r="Y297" s="417"/>
      <c r="Z297" s="418"/>
      <c r="AA297" s="414"/>
      <c r="AB297" s="415"/>
      <c r="AC297" s="415"/>
      <c r="AD297" s="416"/>
      <c r="AE297" s="419"/>
      <c r="AF297" s="420"/>
      <c r="AG297" s="421"/>
      <c r="AH297" s="419"/>
      <c r="AI297" s="420"/>
      <c r="AJ297" s="421"/>
      <c r="AK297" s="411"/>
      <c r="AL297" s="412"/>
      <c r="AM297" s="412"/>
      <c r="AN297" s="413"/>
      <c r="AO297" s="400"/>
      <c r="AP297" s="401"/>
      <c r="AQ297" s="401"/>
      <c r="AR297" s="401"/>
      <c r="AS297" s="401"/>
      <c r="AT297" s="401"/>
      <c r="AU297" s="401"/>
      <c r="AV297" s="402"/>
      <c r="AW297" s="403"/>
      <c r="AX297" s="404"/>
      <c r="AY297" s="405"/>
      <c r="AZ297" s="406"/>
      <c r="BA297" s="407"/>
      <c r="BB297" s="407"/>
      <c r="BC297" s="407"/>
      <c r="BD297" s="407"/>
      <c r="BE297" s="407"/>
      <c r="BF297" s="407"/>
      <c r="BG297" s="407"/>
      <c r="BH297" s="407"/>
      <c r="BI297" s="407"/>
      <c r="BJ297" s="407"/>
      <c r="BK297" s="407"/>
      <c r="BL297" s="407"/>
      <c r="BM297" s="407"/>
      <c r="BN297" s="407"/>
      <c r="BO297" s="408"/>
    </row>
    <row r="298" spans="1:67" ht="35.1" customHeight="1" x14ac:dyDescent="0.25">
      <c r="A298" s="25">
        <f t="shared" si="13"/>
        <v>287</v>
      </c>
      <c r="B298" s="409"/>
      <c r="C298" s="409"/>
      <c r="D298" s="410"/>
      <c r="E298" s="410"/>
      <c r="F298" s="410"/>
      <c r="G298" s="410"/>
      <c r="H298" s="410"/>
      <c r="I298" s="411"/>
      <c r="J298" s="412"/>
      <c r="K298" s="412"/>
      <c r="L298" s="412"/>
      <c r="M298" s="412"/>
      <c r="N298" s="412"/>
      <c r="O298" s="412"/>
      <c r="P298" s="413"/>
      <c r="Q298" s="414"/>
      <c r="R298" s="415"/>
      <c r="S298" s="415"/>
      <c r="T298" s="415"/>
      <c r="U298" s="415"/>
      <c r="V298" s="415"/>
      <c r="W298" s="415"/>
      <c r="X298" s="416"/>
      <c r="Y298" s="417"/>
      <c r="Z298" s="418"/>
      <c r="AA298" s="414"/>
      <c r="AB298" s="415"/>
      <c r="AC298" s="415"/>
      <c r="AD298" s="416"/>
      <c r="AE298" s="419"/>
      <c r="AF298" s="420"/>
      <c r="AG298" s="421"/>
      <c r="AH298" s="419"/>
      <c r="AI298" s="420"/>
      <c r="AJ298" s="421"/>
      <c r="AK298" s="411"/>
      <c r="AL298" s="412"/>
      <c r="AM298" s="412"/>
      <c r="AN298" s="413"/>
      <c r="AO298" s="400"/>
      <c r="AP298" s="401"/>
      <c r="AQ298" s="401"/>
      <c r="AR298" s="401"/>
      <c r="AS298" s="401"/>
      <c r="AT298" s="401"/>
      <c r="AU298" s="401"/>
      <c r="AV298" s="402"/>
      <c r="AW298" s="403"/>
      <c r="AX298" s="404"/>
      <c r="AY298" s="405"/>
      <c r="AZ298" s="406"/>
      <c r="BA298" s="407"/>
      <c r="BB298" s="407"/>
      <c r="BC298" s="407"/>
      <c r="BD298" s="407"/>
      <c r="BE298" s="407"/>
      <c r="BF298" s="407"/>
      <c r="BG298" s="407"/>
      <c r="BH298" s="407"/>
      <c r="BI298" s="407"/>
      <c r="BJ298" s="407"/>
      <c r="BK298" s="407"/>
      <c r="BL298" s="407"/>
      <c r="BM298" s="407"/>
      <c r="BN298" s="407"/>
      <c r="BO298" s="408"/>
    </row>
    <row r="299" spans="1:67" ht="35.1" customHeight="1" x14ac:dyDescent="0.25">
      <c r="A299" s="25">
        <f t="shared" si="13"/>
        <v>288</v>
      </c>
      <c r="B299" s="409"/>
      <c r="C299" s="409"/>
      <c r="D299" s="410"/>
      <c r="E299" s="410"/>
      <c r="F299" s="410"/>
      <c r="G299" s="410"/>
      <c r="H299" s="410"/>
      <c r="I299" s="411"/>
      <c r="J299" s="412"/>
      <c r="K299" s="412"/>
      <c r="L299" s="412"/>
      <c r="M299" s="412"/>
      <c r="N299" s="412"/>
      <c r="O299" s="412"/>
      <c r="P299" s="413"/>
      <c r="Q299" s="414"/>
      <c r="R299" s="415"/>
      <c r="S299" s="415"/>
      <c r="T299" s="415"/>
      <c r="U299" s="415"/>
      <c r="V299" s="415"/>
      <c r="W299" s="415"/>
      <c r="X299" s="416"/>
      <c r="Y299" s="417"/>
      <c r="Z299" s="418"/>
      <c r="AA299" s="414"/>
      <c r="AB299" s="415"/>
      <c r="AC299" s="415"/>
      <c r="AD299" s="416"/>
      <c r="AE299" s="419"/>
      <c r="AF299" s="420"/>
      <c r="AG299" s="421"/>
      <c r="AH299" s="419"/>
      <c r="AI299" s="420"/>
      <c r="AJ299" s="421"/>
      <c r="AK299" s="411"/>
      <c r="AL299" s="412"/>
      <c r="AM299" s="412"/>
      <c r="AN299" s="413"/>
      <c r="AO299" s="400"/>
      <c r="AP299" s="401"/>
      <c r="AQ299" s="401"/>
      <c r="AR299" s="401"/>
      <c r="AS299" s="401"/>
      <c r="AT299" s="401"/>
      <c r="AU299" s="401"/>
      <c r="AV299" s="402"/>
      <c r="AW299" s="403"/>
      <c r="AX299" s="404"/>
      <c r="AY299" s="405"/>
      <c r="AZ299" s="406"/>
      <c r="BA299" s="407"/>
      <c r="BB299" s="407"/>
      <c r="BC299" s="407"/>
      <c r="BD299" s="407"/>
      <c r="BE299" s="407"/>
      <c r="BF299" s="407"/>
      <c r="BG299" s="407"/>
      <c r="BH299" s="407"/>
      <c r="BI299" s="407"/>
      <c r="BJ299" s="407"/>
      <c r="BK299" s="407"/>
      <c r="BL299" s="407"/>
      <c r="BM299" s="407"/>
      <c r="BN299" s="407"/>
      <c r="BO299" s="408"/>
    </row>
    <row r="300" spans="1:67" ht="35.1" customHeight="1" x14ac:dyDescent="0.25">
      <c r="A300" s="25">
        <f t="shared" si="13"/>
        <v>289</v>
      </c>
      <c r="B300" s="409"/>
      <c r="C300" s="409"/>
      <c r="D300" s="410"/>
      <c r="E300" s="410"/>
      <c r="F300" s="410"/>
      <c r="G300" s="410"/>
      <c r="H300" s="410"/>
      <c r="I300" s="411"/>
      <c r="J300" s="412"/>
      <c r="K300" s="412"/>
      <c r="L300" s="412"/>
      <c r="M300" s="412"/>
      <c r="N300" s="412"/>
      <c r="O300" s="412"/>
      <c r="P300" s="413"/>
      <c r="Q300" s="414"/>
      <c r="R300" s="415"/>
      <c r="S300" s="415"/>
      <c r="T300" s="415"/>
      <c r="U300" s="415"/>
      <c r="V300" s="415"/>
      <c r="W300" s="415"/>
      <c r="X300" s="416"/>
      <c r="Y300" s="417"/>
      <c r="Z300" s="418"/>
      <c r="AA300" s="414"/>
      <c r="AB300" s="415"/>
      <c r="AC300" s="415"/>
      <c r="AD300" s="416"/>
      <c r="AE300" s="419"/>
      <c r="AF300" s="420"/>
      <c r="AG300" s="421"/>
      <c r="AH300" s="419"/>
      <c r="AI300" s="420"/>
      <c r="AJ300" s="421"/>
      <c r="AK300" s="411"/>
      <c r="AL300" s="412"/>
      <c r="AM300" s="412"/>
      <c r="AN300" s="413"/>
      <c r="AO300" s="400"/>
      <c r="AP300" s="401"/>
      <c r="AQ300" s="401"/>
      <c r="AR300" s="401"/>
      <c r="AS300" s="401"/>
      <c r="AT300" s="401"/>
      <c r="AU300" s="401"/>
      <c r="AV300" s="402"/>
      <c r="AW300" s="403"/>
      <c r="AX300" s="404"/>
      <c r="AY300" s="405"/>
      <c r="AZ300" s="406"/>
      <c r="BA300" s="407"/>
      <c r="BB300" s="407"/>
      <c r="BC300" s="407"/>
      <c r="BD300" s="407"/>
      <c r="BE300" s="407"/>
      <c r="BF300" s="407"/>
      <c r="BG300" s="407"/>
      <c r="BH300" s="407"/>
      <c r="BI300" s="407"/>
      <c r="BJ300" s="407"/>
      <c r="BK300" s="407"/>
      <c r="BL300" s="407"/>
      <c r="BM300" s="407"/>
      <c r="BN300" s="407"/>
      <c r="BO300" s="408"/>
    </row>
    <row r="301" spans="1:67" ht="35.1" customHeight="1" x14ac:dyDescent="0.25">
      <c r="A301" s="25">
        <f t="shared" si="13"/>
        <v>290</v>
      </c>
      <c r="B301" s="409"/>
      <c r="C301" s="409"/>
      <c r="D301" s="410"/>
      <c r="E301" s="410"/>
      <c r="F301" s="410"/>
      <c r="G301" s="410"/>
      <c r="H301" s="410"/>
      <c r="I301" s="411"/>
      <c r="J301" s="412"/>
      <c r="K301" s="412"/>
      <c r="L301" s="412"/>
      <c r="M301" s="412"/>
      <c r="N301" s="412"/>
      <c r="O301" s="412"/>
      <c r="P301" s="413"/>
      <c r="Q301" s="414"/>
      <c r="R301" s="415"/>
      <c r="S301" s="415"/>
      <c r="T301" s="415"/>
      <c r="U301" s="415"/>
      <c r="V301" s="415"/>
      <c r="W301" s="415"/>
      <c r="X301" s="416"/>
      <c r="Y301" s="417"/>
      <c r="Z301" s="418"/>
      <c r="AA301" s="414"/>
      <c r="AB301" s="415"/>
      <c r="AC301" s="415"/>
      <c r="AD301" s="416"/>
      <c r="AE301" s="419"/>
      <c r="AF301" s="420"/>
      <c r="AG301" s="421"/>
      <c r="AH301" s="419"/>
      <c r="AI301" s="420"/>
      <c r="AJ301" s="421"/>
      <c r="AK301" s="411"/>
      <c r="AL301" s="412"/>
      <c r="AM301" s="412"/>
      <c r="AN301" s="413"/>
      <c r="AO301" s="400"/>
      <c r="AP301" s="401"/>
      <c r="AQ301" s="401"/>
      <c r="AR301" s="401"/>
      <c r="AS301" s="401"/>
      <c r="AT301" s="401"/>
      <c r="AU301" s="401"/>
      <c r="AV301" s="402"/>
      <c r="AW301" s="403"/>
      <c r="AX301" s="404"/>
      <c r="AY301" s="405"/>
      <c r="AZ301" s="406"/>
      <c r="BA301" s="407"/>
      <c r="BB301" s="407"/>
      <c r="BC301" s="407"/>
      <c r="BD301" s="407"/>
      <c r="BE301" s="407"/>
      <c r="BF301" s="407"/>
      <c r="BG301" s="407"/>
      <c r="BH301" s="407"/>
      <c r="BI301" s="407"/>
      <c r="BJ301" s="407"/>
      <c r="BK301" s="407"/>
      <c r="BL301" s="407"/>
      <c r="BM301" s="407"/>
      <c r="BN301" s="407"/>
      <c r="BO301" s="408"/>
    </row>
    <row r="302" spans="1:67" ht="35.1" customHeight="1" x14ac:dyDescent="0.25">
      <c r="A302" s="24">
        <f>ROW(A291)</f>
        <v>291</v>
      </c>
      <c r="B302" s="409"/>
      <c r="C302" s="409"/>
      <c r="D302" s="410"/>
      <c r="E302" s="410"/>
      <c r="F302" s="410"/>
      <c r="G302" s="410"/>
      <c r="H302" s="410"/>
      <c r="I302" s="411"/>
      <c r="J302" s="412"/>
      <c r="K302" s="412"/>
      <c r="L302" s="412"/>
      <c r="M302" s="412"/>
      <c r="N302" s="412"/>
      <c r="O302" s="412"/>
      <c r="P302" s="413"/>
      <c r="Q302" s="414"/>
      <c r="R302" s="415"/>
      <c r="S302" s="415"/>
      <c r="T302" s="415"/>
      <c r="U302" s="415"/>
      <c r="V302" s="415"/>
      <c r="W302" s="415"/>
      <c r="X302" s="416"/>
      <c r="Y302" s="417"/>
      <c r="Z302" s="418"/>
      <c r="AA302" s="414"/>
      <c r="AB302" s="415"/>
      <c r="AC302" s="415"/>
      <c r="AD302" s="416"/>
      <c r="AE302" s="419"/>
      <c r="AF302" s="420"/>
      <c r="AG302" s="421"/>
      <c r="AH302" s="419"/>
      <c r="AI302" s="420"/>
      <c r="AJ302" s="421"/>
      <c r="AK302" s="411"/>
      <c r="AL302" s="412"/>
      <c r="AM302" s="412"/>
      <c r="AN302" s="413"/>
      <c r="AO302" s="400"/>
      <c r="AP302" s="401"/>
      <c r="AQ302" s="401"/>
      <c r="AR302" s="401"/>
      <c r="AS302" s="401"/>
      <c r="AT302" s="401"/>
      <c r="AU302" s="401"/>
      <c r="AV302" s="402"/>
      <c r="AW302" s="403"/>
      <c r="AX302" s="404"/>
      <c r="AY302" s="405"/>
      <c r="AZ302" s="406"/>
      <c r="BA302" s="407"/>
      <c r="BB302" s="407"/>
      <c r="BC302" s="407"/>
      <c r="BD302" s="407"/>
      <c r="BE302" s="407"/>
      <c r="BF302" s="407"/>
      <c r="BG302" s="407"/>
      <c r="BH302" s="407"/>
      <c r="BI302" s="407"/>
      <c r="BJ302" s="407"/>
      <c r="BK302" s="407"/>
      <c r="BL302" s="407"/>
      <c r="BM302" s="407"/>
      <c r="BN302" s="407"/>
      <c r="BO302" s="408"/>
    </row>
    <row r="303" spans="1:67" ht="35.1" customHeight="1" x14ac:dyDescent="0.25">
      <c r="A303" s="25">
        <f t="shared" ref="A303:A311" si="14">ROW(A292)</f>
        <v>292</v>
      </c>
      <c r="B303" s="409"/>
      <c r="C303" s="409"/>
      <c r="D303" s="410"/>
      <c r="E303" s="410"/>
      <c r="F303" s="410"/>
      <c r="G303" s="410"/>
      <c r="H303" s="410"/>
      <c r="I303" s="411"/>
      <c r="J303" s="412"/>
      <c r="K303" s="412"/>
      <c r="L303" s="412"/>
      <c r="M303" s="412"/>
      <c r="N303" s="412"/>
      <c r="O303" s="412"/>
      <c r="P303" s="413"/>
      <c r="Q303" s="414"/>
      <c r="R303" s="415"/>
      <c r="S303" s="415"/>
      <c r="T303" s="415"/>
      <c r="U303" s="415"/>
      <c r="V303" s="415"/>
      <c r="W303" s="415"/>
      <c r="X303" s="416"/>
      <c r="Y303" s="417"/>
      <c r="Z303" s="418"/>
      <c r="AA303" s="414"/>
      <c r="AB303" s="415"/>
      <c r="AC303" s="415"/>
      <c r="AD303" s="416"/>
      <c r="AE303" s="419"/>
      <c r="AF303" s="420"/>
      <c r="AG303" s="421"/>
      <c r="AH303" s="419"/>
      <c r="AI303" s="420"/>
      <c r="AJ303" s="421"/>
      <c r="AK303" s="411"/>
      <c r="AL303" s="412"/>
      <c r="AM303" s="412"/>
      <c r="AN303" s="413"/>
      <c r="AO303" s="400"/>
      <c r="AP303" s="401"/>
      <c r="AQ303" s="401"/>
      <c r="AR303" s="401"/>
      <c r="AS303" s="401"/>
      <c r="AT303" s="401"/>
      <c r="AU303" s="401"/>
      <c r="AV303" s="402"/>
      <c r="AW303" s="403"/>
      <c r="AX303" s="404"/>
      <c r="AY303" s="405"/>
      <c r="AZ303" s="406"/>
      <c r="BA303" s="407"/>
      <c r="BB303" s="407"/>
      <c r="BC303" s="407"/>
      <c r="BD303" s="407"/>
      <c r="BE303" s="407"/>
      <c r="BF303" s="407"/>
      <c r="BG303" s="407"/>
      <c r="BH303" s="407"/>
      <c r="BI303" s="407"/>
      <c r="BJ303" s="407"/>
      <c r="BK303" s="407"/>
      <c r="BL303" s="407"/>
      <c r="BM303" s="407"/>
      <c r="BN303" s="407"/>
      <c r="BO303" s="408"/>
    </row>
    <row r="304" spans="1:67" ht="35.1" customHeight="1" x14ac:dyDescent="0.25">
      <c r="A304" s="25">
        <f t="shared" si="14"/>
        <v>293</v>
      </c>
      <c r="B304" s="409"/>
      <c r="C304" s="409"/>
      <c r="D304" s="410"/>
      <c r="E304" s="410"/>
      <c r="F304" s="410"/>
      <c r="G304" s="410"/>
      <c r="H304" s="410"/>
      <c r="I304" s="411"/>
      <c r="J304" s="412"/>
      <c r="K304" s="412"/>
      <c r="L304" s="412"/>
      <c r="M304" s="412"/>
      <c r="N304" s="412"/>
      <c r="O304" s="412"/>
      <c r="P304" s="413"/>
      <c r="Q304" s="414"/>
      <c r="R304" s="415"/>
      <c r="S304" s="415"/>
      <c r="T304" s="415"/>
      <c r="U304" s="415"/>
      <c r="V304" s="415"/>
      <c r="W304" s="415"/>
      <c r="X304" s="416"/>
      <c r="Y304" s="417"/>
      <c r="Z304" s="418"/>
      <c r="AA304" s="414"/>
      <c r="AB304" s="415"/>
      <c r="AC304" s="415"/>
      <c r="AD304" s="416"/>
      <c r="AE304" s="419"/>
      <c r="AF304" s="420"/>
      <c r="AG304" s="421"/>
      <c r="AH304" s="419"/>
      <c r="AI304" s="420"/>
      <c r="AJ304" s="421"/>
      <c r="AK304" s="411"/>
      <c r="AL304" s="412"/>
      <c r="AM304" s="412"/>
      <c r="AN304" s="413"/>
      <c r="AO304" s="400"/>
      <c r="AP304" s="401"/>
      <c r="AQ304" s="401"/>
      <c r="AR304" s="401"/>
      <c r="AS304" s="401"/>
      <c r="AT304" s="401"/>
      <c r="AU304" s="401"/>
      <c r="AV304" s="402"/>
      <c r="AW304" s="403"/>
      <c r="AX304" s="404"/>
      <c r="AY304" s="405"/>
      <c r="AZ304" s="406"/>
      <c r="BA304" s="407"/>
      <c r="BB304" s="407"/>
      <c r="BC304" s="407"/>
      <c r="BD304" s="407"/>
      <c r="BE304" s="407"/>
      <c r="BF304" s="407"/>
      <c r="BG304" s="407"/>
      <c r="BH304" s="407"/>
      <c r="BI304" s="407"/>
      <c r="BJ304" s="407"/>
      <c r="BK304" s="407"/>
      <c r="BL304" s="407"/>
      <c r="BM304" s="407"/>
      <c r="BN304" s="407"/>
      <c r="BO304" s="408"/>
    </row>
    <row r="305" spans="1:67" ht="35.1" customHeight="1" x14ac:dyDescent="0.25">
      <c r="A305" s="25">
        <f t="shared" si="14"/>
        <v>294</v>
      </c>
      <c r="B305" s="409"/>
      <c r="C305" s="409"/>
      <c r="D305" s="410"/>
      <c r="E305" s="410"/>
      <c r="F305" s="410"/>
      <c r="G305" s="410"/>
      <c r="H305" s="410"/>
      <c r="I305" s="411"/>
      <c r="J305" s="412"/>
      <c r="K305" s="412"/>
      <c r="L305" s="412"/>
      <c r="M305" s="412"/>
      <c r="N305" s="412"/>
      <c r="O305" s="412"/>
      <c r="P305" s="413"/>
      <c r="Q305" s="414"/>
      <c r="R305" s="415"/>
      <c r="S305" s="415"/>
      <c r="T305" s="415"/>
      <c r="U305" s="415"/>
      <c r="V305" s="415"/>
      <c r="W305" s="415"/>
      <c r="X305" s="416"/>
      <c r="Y305" s="417"/>
      <c r="Z305" s="418"/>
      <c r="AA305" s="414"/>
      <c r="AB305" s="415"/>
      <c r="AC305" s="415"/>
      <c r="AD305" s="416"/>
      <c r="AE305" s="419"/>
      <c r="AF305" s="420"/>
      <c r="AG305" s="421"/>
      <c r="AH305" s="419"/>
      <c r="AI305" s="420"/>
      <c r="AJ305" s="421"/>
      <c r="AK305" s="411"/>
      <c r="AL305" s="412"/>
      <c r="AM305" s="412"/>
      <c r="AN305" s="413"/>
      <c r="AO305" s="400"/>
      <c r="AP305" s="401"/>
      <c r="AQ305" s="401"/>
      <c r="AR305" s="401"/>
      <c r="AS305" s="401"/>
      <c r="AT305" s="401"/>
      <c r="AU305" s="401"/>
      <c r="AV305" s="402"/>
      <c r="AW305" s="403"/>
      <c r="AX305" s="404"/>
      <c r="AY305" s="405"/>
      <c r="AZ305" s="406"/>
      <c r="BA305" s="407"/>
      <c r="BB305" s="407"/>
      <c r="BC305" s="407"/>
      <c r="BD305" s="407"/>
      <c r="BE305" s="407"/>
      <c r="BF305" s="407"/>
      <c r="BG305" s="407"/>
      <c r="BH305" s="407"/>
      <c r="BI305" s="407"/>
      <c r="BJ305" s="407"/>
      <c r="BK305" s="407"/>
      <c r="BL305" s="407"/>
      <c r="BM305" s="407"/>
      <c r="BN305" s="407"/>
      <c r="BO305" s="408"/>
    </row>
    <row r="306" spans="1:67" ht="35.1" customHeight="1" x14ac:dyDescent="0.25">
      <c r="A306" s="25">
        <f t="shared" si="14"/>
        <v>295</v>
      </c>
      <c r="B306" s="409"/>
      <c r="C306" s="409"/>
      <c r="D306" s="410"/>
      <c r="E306" s="410"/>
      <c r="F306" s="410"/>
      <c r="G306" s="410"/>
      <c r="H306" s="410"/>
      <c r="I306" s="411"/>
      <c r="J306" s="412"/>
      <c r="K306" s="412"/>
      <c r="L306" s="412"/>
      <c r="M306" s="412"/>
      <c r="N306" s="412"/>
      <c r="O306" s="412"/>
      <c r="P306" s="413"/>
      <c r="Q306" s="414"/>
      <c r="R306" s="415"/>
      <c r="S306" s="415"/>
      <c r="T306" s="415"/>
      <c r="U306" s="415"/>
      <c r="V306" s="415"/>
      <c r="W306" s="415"/>
      <c r="X306" s="416"/>
      <c r="Y306" s="417"/>
      <c r="Z306" s="418"/>
      <c r="AA306" s="414"/>
      <c r="AB306" s="415"/>
      <c r="AC306" s="415"/>
      <c r="AD306" s="416"/>
      <c r="AE306" s="419"/>
      <c r="AF306" s="420"/>
      <c r="AG306" s="421"/>
      <c r="AH306" s="419"/>
      <c r="AI306" s="420"/>
      <c r="AJ306" s="421"/>
      <c r="AK306" s="411"/>
      <c r="AL306" s="412"/>
      <c r="AM306" s="412"/>
      <c r="AN306" s="413"/>
      <c r="AO306" s="400"/>
      <c r="AP306" s="401"/>
      <c r="AQ306" s="401"/>
      <c r="AR306" s="401"/>
      <c r="AS306" s="401"/>
      <c r="AT306" s="401"/>
      <c r="AU306" s="401"/>
      <c r="AV306" s="402"/>
      <c r="AW306" s="403"/>
      <c r="AX306" s="404"/>
      <c r="AY306" s="405"/>
      <c r="AZ306" s="406"/>
      <c r="BA306" s="407"/>
      <c r="BB306" s="407"/>
      <c r="BC306" s="407"/>
      <c r="BD306" s="407"/>
      <c r="BE306" s="407"/>
      <c r="BF306" s="407"/>
      <c r="BG306" s="407"/>
      <c r="BH306" s="407"/>
      <c r="BI306" s="407"/>
      <c r="BJ306" s="407"/>
      <c r="BK306" s="407"/>
      <c r="BL306" s="407"/>
      <c r="BM306" s="407"/>
      <c r="BN306" s="407"/>
      <c r="BO306" s="408"/>
    </row>
    <row r="307" spans="1:67" ht="35.1" customHeight="1" x14ac:dyDescent="0.25">
      <c r="A307" s="25">
        <f t="shared" si="14"/>
        <v>296</v>
      </c>
      <c r="B307" s="409"/>
      <c r="C307" s="409"/>
      <c r="D307" s="410"/>
      <c r="E307" s="410"/>
      <c r="F307" s="410"/>
      <c r="G307" s="410"/>
      <c r="H307" s="410"/>
      <c r="I307" s="411"/>
      <c r="J307" s="412"/>
      <c r="K307" s="412"/>
      <c r="L307" s="412"/>
      <c r="M307" s="412"/>
      <c r="N307" s="412"/>
      <c r="O307" s="412"/>
      <c r="P307" s="413"/>
      <c r="Q307" s="414"/>
      <c r="R307" s="415"/>
      <c r="S307" s="415"/>
      <c r="T307" s="415"/>
      <c r="U307" s="415"/>
      <c r="V307" s="415"/>
      <c r="W307" s="415"/>
      <c r="X307" s="416"/>
      <c r="Y307" s="417"/>
      <c r="Z307" s="418"/>
      <c r="AA307" s="414"/>
      <c r="AB307" s="415"/>
      <c r="AC307" s="415"/>
      <c r="AD307" s="416"/>
      <c r="AE307" s="419"/>
      <c r="AF307" s="420"/>
      <c r="AG307" s="421"/>
      <c r="AH307" s="419"/>
      <c r="AI307" s="420"/>
      <c r="AJ307" s="421"/>
      <c r="AK307" s="411"/>
      <c r="AL307" s="412"/>
      <c r="AM307" s="412"/>
      <c r="AN307" s="413"/>
      <c r="AO307" s="400"/>
      <c r="AP307" s="401"/>
      <c r="AQ307" s="401"/>
      <c r="AR307" s="401"/>
      <c r="AS307" s="401"/>
      <c r="AT307" s="401"/>
      <c r="AU307" s="401"/>
      <c r="AV307" s="402"/>
      <c r="AW307" s="403"/>
      <c r="AX307" s="404"/>
      <c r="AY307" s="405"/>
      <c r="AZ307" s="406"/>
      <c r="BA307" s="407"/>
      <c r="BB307" s="407"/>
      <c r="BC307" s="407"/>
      <c r="BD307" s="407"/>
      <c r="BE307" s="407"/>
      <c r="BF307" s="407"/>
      <c r="BG307" s="407"/>
      <c r="BH307" s="407"/>
      <c r="BI307" s="407"/>
      <c r="BJ307" s="407"/>
      <c r="BK307" s="407"/>
      <c r="BL307" s="407"/>
      <c r="BM307" s="407"/>
      <c r="BN307" s="407"/>
      <c r="BO307" s="408"/>
    </row>
    <row r="308" spans="1:67" ht="35.1" customHeight="1" x14ac:dyDescent="0.25">
      <c r="A308" s="25">
        <f t="shared" si="14"/>
        <v>297</v>
      </c>
      <c r="B308" s="409"/>
      <c r="C308" s="409"/>
      <c r="D308" s="410"/>
      <c r="E308" s="410"/>
      <c r="F308" s="410"/>
      <c r="G308" s="410"/>
      <c r="H308" s="410"/>
      <c r="I308" s="411"/>
      <c r="J308" s="412"/>
      <c r="K308" s="412"/>
      <c r="L308" s="412"/>
      <c r="M308" s="412"/>
      <c r="N308" s="412"/>
      <c r="O308" s="412"/>
      <c r="P308" s="413"/>
      <c r="Q308" s="414"/>
      <c r="R308" s="415"/>
      <c r="S308" s="415"/>
      <c r="T308" s="415"/>
      <c r="U308" s="415"/>
      <c r="V308" s="415"/>
      <c r="W308" s="415"/>
      <c r="X308" s="416"/>
      <c r="Y308" s="417"/>
      <c r="Z308" s="418"/>
      <c r="AA308" s="414"/>
      <c r="AB308" s="415"/>
      <c r="AC308" s="415"/>
      <c r="AD308" s="416"/>
      <c r="AE308" s="419"/>
      <c r="AF308" s="420"/>
      <c r="AG308" s="421"/>
      <c r="AH308" s="419"/>
      <c r="AI308" s="420"/>
      <c r="AJ308" s="421"/>
      <c r="AK308" s="411"/>
      <c r="AL308" s="412"/>
      <c r="AM308" s="412"/>
      <c r="AN308" s="413"/>
      <c r="AO308" s="400"/>
      <c r="AP308" s="401"/>
      <c r="AQ308" s="401"/>
      <c r="AR308" s="401"/>
      <c r="AS308" s="401"/>
      <c r="AT308" s="401"/>
      <c r="AU308" s="401"/>
      <c r="AV308" s="402"/>
      <c r="AW308" s="403"/>
      <c r="AX308" s="404"/>
      <c r="AY308" s="405"/>
      <c r="AZ308" s="406"/>
      <c r="BA308" s="407"/>
      <c r="BB308" s="407"/>
      <c r="BC308" s="407"/>
      <c r="BD308" s="407"/>
      <c r="BE308" s="407"/>
      <c r="BF308" s="407"/>
      <c r="BG308" s="407"/>
      <c r="BH308" s="407"/>
      <c r="BI308" s="407"/>
      <c r="BJ308" s="407"/>
      <c r="BK308" s="407"/>
      <c r="BL308" s="407"/>
      <c r="BM308" s="407"/>
      <c r="BN308" s="407"/>
      <c r="BO308" s="408"/>
    </row>
    <row r="309" spans="1:67" ht="35.1" customHeight="1" x14ac:dyDescent="0.25">
      <c r="A309" s="25">
        <f t="shared" si="14"/>
        <v>298</v>
      </c>
      <c r="B309" s="409"/>
      <c r="C309" s="409"/>
      <c r="D309" s="410"/>
      <c r="E309" s="410"/>
      <c r="F309" s="410"/>
      <c r="G309" s="410"/>
      <c r="H309" s="410"/>
      <c r="I309" s="411"/>
      <c r="J309" s="412"/>
      <c r="K309" s="412"/>
      <c r="L309" s="412"/>
      <c r="M309" s="412"/>
      <c r="N309" s="412"/>
      <c r="O309" s="412"/>
      <c r="P309" s="413"/>
      <c r="Q309" s="414"/>
      <c r="R309" s="415"/>
      <c r="S309" s="415"/>
      <c r="T309" s="415"/>
      <c r="U309" s="415"/>
      <c r="V309" s="415"/>
      <c r="W309" s="415"/>
      <c r="X309" s="416"/>
      <c r="Y309" s="417"/>
      <c r="Z309" s="418"/>
      <c r="AA309" s="414"/>
      <c r="AB309" s="415"/>
      <c r="AC309" s="415"/>
      <c r="AD309" s="416"/>
      <c r="AE309" s="419"/>
      <c r="AF309" s="420"/>
      <c r="AG309" s="421"/>
      <c r="AH309" s="419"/>
      <c r="AI309" s="420"/>
      <c r="AJ309" s="421"/>
      <c r="AK309" s="411"/>
      <c r="AL309" s="412"/>
      <c r="AM309" s="412"/>
      <c r="AN309" s="413"/>
      <c r="AO309" s="400"/>
      <c r="AP309" s="401"/>
      <c r="AQ309" s="401"/>
      <c r="AR309" s="401"/>
      <c r="AS309" s="401"/>
      <c r="AT309" s="401"/>
      <c r="AU309" s="401"/>
      <c r="AV309" s="402"/>
      <c r="AW309" s="403"/>
      <c r="AX309" s="404"/>
      <c r="AY309" s="405"/>
      <c r="AZ309" s="406"/>
      <c r="BA309" s="407"/>
      <c r="BB309" s="407"/>
      <c r="BC309" s="407"/>
      <c r="BD309" s="407"/>
      <c r="BE309" s="407"/>
      <c r="BF309" s="407"/>
      <c r="BG309" s="407"/>
      <c r="BH309" s="407"/>
      <c r="BI309" s="407"/>
      <c r="BJ309" s="407"/>
      <c r="BK309" s="407"/>
      <c r="BL309" s="407"/>
      <c r="BM309" s="407"/>
      <c r="BN309" s="407"/>
      <c r="BO309" s="408"/>
    </row>
    <row r="310" spans="1:67" ht="35.1" customHeight="1" x14ac:dyDescent="0.25">
      <c r="A310" s="25">
        <f t="shared" si="14"/>
        <v>299</v>
      </c>
      <c r="B310" s="409"/>
      <c r="C310" s="409"/>
      <c r="D310" s="410"/>
      <c r="E310" s="410"/>
      <c r="F310" s="410"/>
      <c r="G310" s="410"/>
      <c r="H310" s="410"/>
      <c r="I310" s="411"/>
      <c r="J310" s="412"/>
      <c r="K310" s="412"/>
      <c r="L310" s="412"/>
      <c r="M310" s="412"/>
      <c r="N310" s="412"/>
      <c r="O310" s="412"/>
      <c r="P310" s="413"/>
      <c r="Q310" s="414"/>
      <c r="R310" s="415"/>
      <c r="S310" s="415"/>
      <c r="T310" s="415"/>
      <c r="U310" s="415"/>
      <c r="V310" s="415"/>
      <c r="W310" s="415"/>
      <c r="X310" s="416"/>
      <c r="Y310" s="417"/>
      <c r="Z310" s="418"/>
      <c r="AA310" s="414"/>
      <c r="AB310" s="415"/>
      <c r="AC310" s="415"/>
      <c r="AD310" s="416"/>
      <c r="AE310" s="419"/>
      <c r="AF310" s="420"/>
      <c r="AG310" s="421"/>
      <c r="AH310" s="419"/>
      <c r="AI310" s="420"/>
      <c r="AJ310" s="421"/>
      <c r="AK310" s="411"/>
      <c r="AL310" s="412"/>
      <c r="AM310" s="412"/>
      <c r="AN310" s="413"/>
      <c r="AO310" s="400"/>
      <c r="AP310" s="401"/>
      <c r="AQ310" s="401"/>
      <c r="AR310" s="401"/>
      <c r="AS310" s="401"/>
      <c r="AT310" s="401"/>
      <c r="AU310" s="401"/>
      <c r="AV310" s="402"/>
      <c r="AW310" s="403"/>
      <c r="AX310" s="404"/>
      <c r="AY310" s="405"/>
      <c r="AZ310" s="406"/>
      <c r="BA310" s="407"/>
      <c r="BB310" s="407"/>
      <c r="BC310" s="407"/>
      <c r="BD310" s="407"/>
      <c r="BE310" s="407"/>
      <c r="BF310" s="407"/>
      <c r="BG310" s="407"/>
      <c r="BH310" s="407"/>
      <c r="BI310" s="407"/>
      <c r="BJ310" s="407"/>
      <c r="BK310" s="407"/>
      <c r="BL310" s="407"/>
      <c r="BM310" s="407"/>
      <c r="BN310" s="407"/>
      <c r="BO310" s="408"/>
    </row>
    <row r="311" spans="1:67" ht="35.1" customHeight="1" x14ac:dyDescent="0.25">
      <c r="A311" s="25">
        <f t="shared" si="14"/>
        <v>300</v>
      </c>
      <c r="B311" s="409"/>
      <c r="C311" s="409"/>
      <c r="D311" s="410"/>
      <c r="E311" s="410"/>
      <c r="F311" s="410"/>
      <c r="G311" s="410"/>
      <c r="H311" s="410"/>
      <c r="I311" s="411"/>
      <c r="J311" s="412"/>
      <c r="K311" s="412"/>
      <c r="L311" s="412"/>
      <c r="M311" s="412"/>
      <c r="N311" s="412"/>
      <c r="O311" s="412"/>
      <c r="P311" s="413"/>
      <c r="Q311" s="414"/>
      <c r="R311" s="415"/>
      <c r="S311" s="415"/>
      <c r="T311" s="415"/>
      <c r="U311" s="415"/>
      <c r="V311" s="415"/>
      <c r="W311" s="415"/>
      <c r="X311" s="416"/>
      <c r="Y311" s="417"/>
      <c r="Z311" s="418"/>
      <c r="AA311" s="414"/>
      <c r="AB311" s="415"/>
      <c r="AC311" s="415"/>
      <c r="AD311" s="416"/>
      <c r="AE311" s="419"/>
      <c r="AF311" s="420"/>
      <c r="AG311" s="421"/>
      <c r="AH311" s="419"/>
      <c r="AI311" s="420"/>
      <c r="AJ311" s="421"/>
      <c r="AK311" s="411"/>
      <c r="AL311" s="412"/>
      <c r="AM311" s="412"/>
      <c r="AN311" s="413"/>
      <c r="AO311" s="400"/>
      <c r="AP311" s="401"/>
      <c r="AQ311" s="401"/>
      <c r="AR311" s="401"/>
      <c r="AS311" s="401"/>
      <c r="AT311" s="401"/>
      <c r="AU311" s="401"/>
      <c r="AV311" s="402"/>
      <c r="AW311" s="403"/>
      <c r="AX311" s="404"/>
      <c r="AY311" s="405"/>
      <c r="AZ311" s="406"/>
      <c r="BA311" s="407"/>
      <c r="BB311" s="407"/>
      <c r="BC311" s="407"/>
      <c r="BD311" s="407"/>
      <c r="BE311" s="407"/>
      <c r="BF311" s="407"/>
      <c r="BG311" s="407"/>
      <c r="BH311" s="407"/>
      <c r="BI311" s="407"/>
      <c r="BJ311" s="407"/>
      <c r="BK311" s="407"/>
      <c r="BL311" s="407"/>
      <c r="BM311" s="407"/>
      <c r="BN311" s="407"/>
      <c r="BO311" s="408"/>
    </row>
    <row r="312" spans="1:67" ht="35.1" customHeight="1" x14ac:dyDescent="0.25">
      <c r="A312" s="24">
        <f>ROW(A301)</f>
        <v>301</v>
      </c>
      <c r="B312" s="409"/>
      <c r="C312" s="409"/>
      <c r="D312" s="410"/>
      <c r="E312" s="410"/>
      <c r="F312" s="410"/>
      <c r="G312" s="410"/>
      <c r="H312" s="410"/>
      <c r="I312" s="411"/>
      <c r="J312" s="412"/>
      <c r="K312" s="412"/>
      <c r="L312" s="412"/>
      <c r="M312" s="412"/>
      <c r="N312" s="412"/>
      <c r="O312" s="412"/>
      <c r="P312" s="413"/>
      <c r="Q312" s="414"/>
      <c r="R312" s="415"/>
      <c r="S312" s="415"/>
      <c r="T312" s="415"/>
      <c r="U312" s="415"/>
      <c r="V312" s="415"/>
      <c r="W312" s="415"/>
      <c r="X312" s="416"/>
      <c r="Y312" s="417"/>
      <c r="Z312" s="418"/>
      <c r="AA312" s="414"/>
      <c r="AB312" s="415"/>
      <c r="AC312" s="415"/>
      <c r="AD312" s="416"/>
      <c r="AE312" s="419"/>
      <c r="AF312" s="420"/>
      <c r="AG312" s="421"/>
      <c r="AH312" s="419"/>
      <c r="AI312" s="420"/>
      <c r="AJ312" s="421"/>
      <c r="AK312" s="411"/>
      <c r="AL312" s="412"/>
      <c r="AM312" s="412"/>
      <c r="AN312" s="413"/>
      <c r="AO312" s="400"/>
      <c r="AP312" s="401"/>
      <c r="AQ312" s="401"/>
      <c r="AR312" s="401"/>
      <c r="AS312" s="401"/>
      <c r="AT312" s="401"/>
      <c r="AU312" s="401"/>
      <c r="AV312" s="402"/>
      <c r="AW312" s="403"/>
      <c r="AX312" s="404"/>
      <c r="AY312" s="405"/>
      <c r="AZ312" s="406"/>
      <c r="BA312" s="407"/>
      <c r="BB312" s="407"/>
      <c r="BC312" s="407"/>
      <c r="BD312" s="407"/>
      <c r="BE312" s="407"/>
      <c r="BF312" s="407"/>
      <c r="BG312" s="407"/>
      <c r="BH312" s="407"/>
      <c r="BI312" s="407"/>
      <c r="BJ312" s="407"/>
      <c r="BK312" s="407"/>
      <c r="BL312" s="407"/>
      <c r="BM312" s="407"/>
      <c r="BN312" s="407"/>
      <c r="BO312" s="408"/>
    </row>
    <row r="313" spans="1:67" ht="35.1" customHeight="1" x14ac:dyDescent="0.25">
      <c r="A313" s="25">
        <f t="shared" ref="A313:A376" si="15">ROW(A302)</f>
        <v>302</v>
      </c>
      <c r="B313" s="409"/>
      <c r="C313" s="409"/>
      <c r="D313" s="410"/>
      <c r="E313" s="410"/>
      <c r="F313" s="410"/>
      <c r="G313" s="410"/>
      <c r="H313" s="410"/>
      <c r="I313" s="411"/>
      <c r="J313" s="412"/>
      <c r="K313" s="412"/>
      <c r="L313" s="412"/>
      <c r="M313" s="412"/>
      <c r="N313" s="412"/>
      <c r="O313" s="412"/>
      <c r="P313" s="413"/>
      <c r="Q313" s="414"/>
      <c r="R313" s="415"/>
      <c r="S313" s="415"/>
      <c r="T313" s="415"/>
      <c r="U313" s="415"/>
      <c r="V313" s="415"/>
      <c r="W313" s="415"/>
      <c r="X313" s="416"/>
      <c r="Y313" s="417"/>
      <c r="Z313" s="418"/>
      <c r="AA313" s="414"/>
      <c r="AB313" s="415"/>
      <c r="AC313" s="415"/>
      <c r="AD313" s="416"/>
      <c r="AE313" s="419"/>
      <c r="AF313" s="420"/>
      <c r="AG313" s="421"/>
      <c r="AH313" s="419"/>
      <c r="AI313" s="420"/>
      <c r="AJ313" s="421"/>
      <c r="AK313" s="411"/>
      <c r="AL313" s="412"/>
      <c r="AM313" s="412"/>
      <c r="AN313" s="413"/>
      <c r="AO313" s="400"/>
      <c r="AP313" s="401"/>
      <c r="AQ313" s="401"/>
      <c r="AR313" s="401"/>
      <c r="AS313" s="401"/>
      <c r="AT313" s="401"/>
      <c r="AU313" s="401"/>
      <c r="AV313" s="402"/>
      <c r="AW313" s="403"/>
      <c r="AX313" s="404"/>
      <c r="AY313" s="405"/>
      <c r="AZ313" s="406"/>
      <c r="BA313" s="407"/>
      <c r="BB313" s="407"/>
      <c r="BC313" s="407"/>
      <c r="BD313" s="407"/>
      <c r="BE313" s="407"/>
      <c r="BF313" s="407"/>
      <c r="BG313" s="407"/>
      <c r="BH313" s="407"/>
      <c r="BI313" s="407"/>
      <c r="BJ313" s="407"/>
      <c r="BK313" s="407"/>
      <c r="BL313" s="407"/>
      <c r="BM313" s="407"/>
      <c r="BN313" s="407"/>
      <c r="BO313" s="408"/>
    </row>
    <row r="314" spans="1:67" ht="35.1" customHeight="1" x14ac:dyDescent="0.25">
      <c r="A314" s="25">
        <f t="shared" si="15"/>
        <v>303</v>
      </c>
      <c r="B314" s="409"/>
      <c r="C314" s="409"/>
      <c r="D314" s="410"/>
      <c r="E314" s="410"/>
      <c r="F314" s="410"/>
      <c r="G314" s="410"/>
      <c r="H314" s="410"/>
      <c r="I314" s="411"/>
      <c r="J314" s="412"/>
      <c r="K314" s="412"/>
      <c r="L314" s="412"/>
      <c r="M314" s="412"/>
      <c r="N314" s="412"/>
      <c r="O314" s="412"/>
      <c r="P314" s="413"/>
      <c r="Q314" s="414"/>
      <c r="R314" s="415"/>
      <c r="S314" s="415"/>
      <c r="T314" s="415"/>
      <c r="U314" s="415"/>
      <c r="V314" s="415"/>
      <c r="W314" s="415"/>
      <c r="X314" s="416"/>
      <c r="Y314" s="417"/>
      <c r="Z314" s="418"/>
      <c r="AA314" s="414"/>
      <c r="AB314" s="415"/>
      <c r="AC314" s="415"/>
      <c r="AD314" s="416"/>
      <c r="AE314" s="419"/>
      <c r="AF314" s="420"/>
      <c r="AG314" s="421"/>
      <c r="AH314" s="419"/>
      <c r="AI314" s="420"/>
      <c r="AJ314" s="421"/>
      <c r="AK314" s="411"/>
      <c r="AL314" s="412"/>
      <c r="AM314" s="412"/>
      <c r="AN314" s="413"/>
      <c r="AO314" s="400"/>
      <c r="AP314" s="401"/>
      <c r="AQ314" s="401"/>
      <c r="AR314" s="401"/>
      <c r="AS314" s="401"/>
      <c r="AT314" s="401"/>
      <c r="AU314" s="401"/>
      <c r="AV314" s="402"/>
      <c r="AW314" s="403"/>
      <c r="AX314" s="404"/>
      <c r="AY314" s="405"/>
      <c r="AZ314" s="406"/>
      <c r="BA314" s="407"/>
      <c r="BB314" s="407"/>
      <c r="BC314" s="407"/>
      <c r="BD314" s="407"/>
      <c r="BE314" s="407"/>
      <c r="BF314" s="407"/>
      <c r="BG314" s="407"/>
      <c r="BH314" s="407"/>
      <c r="BI314" s="407"/>
      <c r="BJ314" s="407"/>
      <c r="BK314" s="407"/>
      <c r="BL314" s="407"/>
      <c r="BM314" s="407"/>
      <c r="BN314" s="407"/>
      <c r="BO314" s="408"/>
    </row>
    <row r="315" spans="1:67" ht="35.1" customHeight="1" x14ac:dyDescent="0.25">
      <c r="A315" s="25">
        <f t="shared" si="15"/>
        <v>304</v>
      </c>
      <c r="B315" s="409"/>
      <c r="C315" s="409"/>
      <c r="D315" s="410"/>
      <c r="E315" s="410"/>
      <c r="F315" s="410"/>
      <c r="G315" s="410"/>
      <c r="H315" s="410"/>
      <c r="I315" s="411"/>
      <c r="J315" s="412"/>
      <c r="K315" s="412"/>
      <c r="L315" s="412"/>
      <c r="M315" s="412"/>
      <c r="N315" s="412"/>
      <c r="O315" s="412"/>
      <c r="P315" s="413"/>
      <c r="Q315" s="414"/>
      <c r="R315" s="415"/>
      <c r="S315" s="415"/>
      <c r="T315" s="415"/>
      <c r="U315" s="415"/>
      <c r="V315" s="415"/>
      <c r="W315" s="415"/>
      <c r="X315" s="416"/>
      <c r="Y315" s="417"/>
      <c r="Z315" s="418"/>
      <c r="AA315" s="414"/>
      <c r="AB315" s="415"/>
      <c r="AC315" s="415"/>
      <c r="AD315" s="416"/>
      <c r="AE315" s="419"/>
      <c r="AF315" s="420"/>
      <c r="AG315" s="421"/>
      <c r="AH315" s="419"/>
      <c r="AI315" s="420"/>
      <c r="AJ315" s="421"/>
      <c r="AK315" s="411"/>
      <c r="AL315" s="412"/>
      <c r="AM315" s="412"/>
      <c r="AN315" s="413"/>
      <c r="AO315" s="400"/>
      <c r="AP315" s="401"/>
      <c r="AQ315" s="401"/>
      <c r="AR315" s="401"/>
      <c r="AS315" s="401"/>
      <c r="AT315" s="401"/>
      <c r="AU315" s="401"/>
      <c r="AV315" s="402"/>
      <c r="AW315" s="403"/>
      <c r="AX315" s="404"/>
      <c r="AY315" s="405"/>
      <c r="AZ315" s="406"/>
      <c r="BA315" s="407"/>
      <c r="BB315" s="407"/>
      <c r="BC315" s="407"/>
      <c r="BD315" s="407"/>
      <c r="BE315" s="407"/>
      <c r="BF315" s="407"/>
      <c r="BG315" s="407"/>
      <c r="BH315" s="407"/>
      <c r="BI315" s="407"/>
      <c r="BJ315" s="407"/>
      <c r="BK315" s="407"/>
      <c r="BL315" s="407"/>
      <c r="BM315" s="407"/>
      <c r="BN315" s="407"/>
      <c r="BO315" s="408"/>
    </row>
    <row r="316" spans="1:67" ht="35.1" customHeight="1" x14ac:dyDescent="0.25">
      <c r="A316" s="25">
        <f t="shared" si="15"/>
        <v>305</v>
      </c>
      <c r="B316" s="409"/>
      <c r="C316" s="409"/>
      <c r="D316" s="410"/>
      <c r="E316" s="410"/>
      <c r="F316" s="410"/>
      <c r="G316" s="410"/>
      <c r="H316" s="410"/>
      <c r="I316" s="411"/>
      <c r="J316" s="412"/>
      <c r="K316" s="412"/>
      <c r="L316" s="412"/>
      <c r="M316" s="412"/>
      <c r="N316" s="412"/>
      <c r="O316" s="412"/>
      <c r="P316" s="413"/>
      <c r="Q316" s="414"/>
      <c r="R316" s="415"/>
      <c r="S316" s="415"/>
      <c r="T316" s="415"/>
      <c r="U316" s="415"/>
      <c r="V316" s="415"/>
      <c r="W316" s="415"/>
      <c r="X316" s="416"/>
      <c r="Y316" s="417"/>
      <c r="Z316" s="418"/>
      <c r="AA316" s="414"/>
      <c r="AB316" s="415"/>
      <c r="AC316" s="415"/>
      <c r="AD316" s="416"/>
      <c r="AE316" s="419"/>
      <c r="AF316" s="420"/>
      <c r="AG316" s="421"/>
      <c r="AH316" s="419"/>
      <c r="AI316" s="420"/>
      <c r="AJ316" s="421"/>
      <c r="AK316" s="411"/>
      <c r="AL316" s="412"/>
      <c r="AM316" s="412"/>
      <c r="AN316" s="413"/>
      <c r="AO316" s="400"/>
      <c r="AP316" s="401"/>
      <c r="AQ316" s="401"/>
      <c r="AR316" s="401"/>
      <c r="AS316" s="401"/>
      <c r="AT316" s="401"/>
      <c r="AU316" s="401"/>
      <c r="AV316" s="402"/>
      <c r="AW316" s="403"/>
      <c r="AX316" s="404"/>
      <c r="AY316" s="405"/>
      <c r="AZ316" s="406"/>
      <c r="BA316" s="407"/>
      <c r="BB316" s="407"/>
      <c r="BC316" s="407"/>
      <c r="BD316" s="407"/>
      <c r="BE316" s="407"/>
      <c r="BF316" s="407"/>
      <c r="BG316" s="407"/>
      <c r="BH316" s="407"/>
      <c r="BI316" s="407"/>
      <c r="BJ316" s="407"/>
      <c r="BK316" s="407"/>
      <c r="BL316" s="407"/>
      <c r="BM316" s="407"/>
      <c r="BN316" s="407"/>
      <c r="BO316" s="408"/>
    </row>
    <row r="317" spans="1:67" ht="35.1" customHeight="1" x14ac:dyDescent="0.25">
      <c r="A317" s="25">
        <f t="shared" si="15"/>
        <v>306</v>
      </c>
      <c r="B317" s="409"/>
      <c r="C317" s="409"/>
      <c r="D317" s="410"/>
      <c r="E317" s="410"/>
      <c r="F317" s="410"/>
      <c r="G317" s="410"/>
      <c r="H317" s="410"/>
      <c r="I317" s="411"/>
      <c r="J317" s="412"/>
      <c r="K317" s="412"/>
      <c r="L317" s="412"/>
      <c r="M317" s="412"/>
      <c r="N317" s="412"/>
      <c r="O317" s="412"/>
      <c r="P317" s="413"/>
      <c r="Q317" s="414"/>
      <c r="R317" s="415"/>
      <c r="S317" s="415"/>
      <c r="T317" s="415"/>
      <c r="U317" s="415"/>
      <c r="V317" s="415"/>
      <c r="W317" s="415"/>
      <c r="X317" s="416"/>
      <c r="Y317" s="417"/>
      <c r="Z317" s="418"/>
      <c r="AA317" s="414"/>
      <c r="AB317" s="415"/>
      <c r="AC317" s="415"/>
      <c r="AD317" s="416"/>
      <c r="AE317" s="419"/>
      <c r="AF317" s="420"/>
      <c r="AG317" s="421"/>
      <c r="AH317" s="419"/>
      <c r="AI317" s="420"/>
      <c r="AJ317" s="421"/>
      <c r="AK317" s="411"/>
      <c r="AL317" s="412"/>
      <c r="AM317" s="412"/>
      <c r="AN317" s="413"/>
      <c r="AO317" s="400"/>
      <c r="AP317" s="401"/>
      <c r="AQ317" s="401"/>
      <c r="AR317" s="401"/>
      <c r="AS317" s="401"/>
      <c r="AT317" s="401"/>
      <c r="AU317" s="401"/>
      <c r="AV317" s="402"/>
      <c r="AW317" s="403"/>
      <c r="AX317" s="404"/>
      <c r="AY317" s="405"/>
      <c r="AZ317" s="406"/>
      <c r="BA317" s="407"/>
      <c r="BB317" s="407"/>
      <c r="BC317" s="407"/>
      <c r="BD317" s="407"/>
      <c r="BE317" s="407"/>
      <c r="BF317" s="407"/>
      <c r="BG317" s="407"/>
      <c r="BH317" s="407"/>
      <c r="BI317" s="407"/>
      <c r="BJ317" s="407"/>
      <c r="BK317" s="407"/>
      <c r="BL317" s="407"/>
      <c r="BM317" s="407"/>
      <c r="BN317" s="407"/>
      <c r="BO317" s="408"/>
    </row>
    <row r="318" spans="1:67" ht="35.1" customHeight="1" x14ac:dyDescent="0.25">
      <c r="A318" s="25">
        <f t="shared" si="15"/>
        <v>307</v>
      </c>
      <c r="B318" s="409"/>
      <c r="C318" s="409"/>
      <c r="D318" s="410"/>
      <c r="E318" s="410"/>
      <c r="F318" s="410"/>
      <c r="G318" s="410"/>
      <c r="H318" s="410"/>
      <c r="I318" s="411"/>
      <c r="J318" s="412"/>
      <c r="K318" s="412"/>
      <c r="L318" s="412"/>
      <c r="M318" s="412"/>
      <c r="N318" s="412"/>
      <c r="O318" s="412"/>
      <c r="P318" s="413"/>
      <c r="Q318" s="414"/>
      <c r="R318" s="415"/>
      <c r="S318" s="415"/>
      <c r="T318" s="415"/>
      <c r="U318" s="415"/>
      <c r="V318" s="415"/>
      <c r="W318" s="415"/>
      <c r="X318" s="416"/>
      <c r="Y318" s="417"/>
      <c r="Z318" s="418"/>
      <c r="AA318" s="414"/>
      <c r="AB318" s="415"/>
      <c r="AC318" s="415"/>
      <c r="AD318" s="416"/>
      <c r="AE318" s="419"/>
      <c r="AF318" s="420"/>
      <c r="AG318" s="421"/>
      <c r="AH318" s="419"/>
      <c r="AI318" s="420"/>
      <c r="AJ318" s="421"/>
      <c r="AK318" s="411"/>
      <c r="AL318" s="412"/>
      <c r="AM318" s="412"/>
      <c r="AN318" s="413"/>
      <c r="AO318" s="400"/>
      <c r="AP318" s="401"/>
      <c r="AQ318" s="401"/>
      <c r="AR318" s="401"/>
      <c r="AS318" s="401"/>
      <c r="AT318" s="401"/>
      <c r="AU318" s="401"/>
      <c r="AV318" s="402"/>
      <c r="AW318" s="403"/>
      <c r="AX318" s="404"/>
      <c r="AY318" s="405"/>
      <c r="AZ318" s="406"/>
      <c r="BA318" s="407"/>
      <c r="BB318" s="407"/>
      <c r="BC318" s="407"/>
      <c r="BD318" s="407"/>
      <c r="BE318" s="407"/>
      <c r="BF318" s="407"/>
      <c r="BG318" s="407"/>
      <c r="BH318" s="407"/>
      <c r="BI318" s="407"/>
      <c r="BJ318" s="407"/>
      <c r="BK318" s="407"/>
      <c r="BL318" s="407"/>
      <c r="BM318" s="407"/>
      <c r="BN318" s="407"/>
      <c r="BO318" s="408"/>
    </row>
    <row r="319" spans="1:67" ht="35.1" customHeight="1" x14ac:dyDescent="0.25">
      <c r="A319" s="25">
        <f t="shared" si="15"/>
        <v>308</v>
      </c>
      <c r="B319" s="409"/>
      <c r="C319" s="409"/>
      <c r="D319" s="410"/>
      <c r="E319" s="410"/>
      <c r="F319" s="410"/>
      <c r="G319" s="410"/>
      <c r="H319" s="410"/>
      <c r="I319" s="411"/>
      <c r="J319" s="412"/>
      <c r="K319" s="412"/>
      <c r="L319" s="412"/>
      <c r="M319" s="412"/>
      <c r="N319" s="412"/>
      <c r="O319" s="412"/>
      <c r="P319" s="413"/>
      <c r="Q319" s="414"/>
      <c r="R319" s="415"/>
      <c r="S319" s="415"/>
      <c r="T319" s="415"/>
      <c r="U319" s="415"/>
      <c r="V319" s="415"/>
      <c r="W319" s="415"/>
      <c r="X319" s="416"/>
      <c r="Y319" s="417"/>
      <c r="Z319" s="418"/>
      <c r="AA319" s="414"/>
      <c r="AB319" s="415"/>
      <c r="AC319" s="415"/>
      <c r="AD319" s="416"/>
      <c r="AE319" s="419"/>
      <c r="AF319" s="420"/>
      <c r="AG319" s="421"/>
      <c r="AH319" s="419"/>
      <c r="AI319" s="420"/>
      <c r="AJ319" s="421"/>
      <c r="AK319" s="411"/>
      <c r="AL319" s="412"/>
      <c r="AM319" s="412"/>
      <c r="AN319" s="413"/>
      <c r="AO319" s="400"/>
      <c r="AP319" s="401"/>
      <c r="AQ319" s="401"/>
      <c r="AR319" s="401"/>
      <c r="AS319" s="401"/>
      <c r="AT319" s="401"/>
      <c r="AU319" s="401"/>
      <c r="AV319" s="402"/>
      <c r="AW319" s="403"/>
      <c r="AX319" s="404"/>
      <c r="AY319" s="405"/>
      <c r="AZ319" s="406"/>
      <c r="BA319" s="407"/>
      <c r="BB319" s="407"/>
      <c r="BC319" s="407"/>
      <c r="BD319" s="407"/>
      <c r="BE319" s="407"/>
      <c r="BF319" s="407"/>
      <c r="BG319" s="407"/>
      <c r="BH319" s="407"/>
      <c r="BI319" s="407"/>
      <c r="BJ319" s="407"/>
      <c r="BK319" s="407"/>
      <c r="BL319" s="407"/>
      <c r="BM319" s="407"/>
      <c r="BN319" s="407"/>
      <c r="BO319" s="408"/>
    </row>
    <row r="320" spans="1:67" ht="35.1" customHeight="1" x14ac:dyDescent="0.25">
      <c r="A320" s="25">
        <f t="shared" si="15"/>
        <v>309</v>
      </c>
      <c r="B320" s="409"/>
      <c r="C320" s="409"/>
      <c r="D320" s="410"/>
      <c r="E320" s="410"/>
      <c r="F320" s="410"/>
      <c r="G320" s="410"/>
      <c r="H320" s="410"/>
      <c r="I320" s="411"/>
      <c r="J320" s="412"/>
      <c r="K320" s="412"/>
      <c r="L320" s="412"/>
      <c r="M320" s="412"/>
      <c r="N320" s="412"/>
      <c r="O320" s="412"/>
      <c r="P320" s="413"/>
      <c r="Q320" s="414"/>
      <c r="R320" s="415"/>
      <c r="S320" s="415"/>
      <c r="T320" s="415"/>
      <c r="U320" s="415"/>
      <c r="V320" s="415"/>
      <c r="W320" s="415"/>
      <c r="X320" s="416"/>
      <c r="Y320" s="417"/>
      <c r="Z320" s="418"/>
      <c r="AA320" s="414"/>
      <c r="AB320" s="415"/>
      <c r="AC320" s="415"/>
      <c r="AD320" s="416"/>
      <c r="AE320" s="419"/>
      <c r="AF320" s="420"/>
      <c r="AG320" s="421"/>
      <c r="AH320" s="419"/>
      <c r="AI320" s="420"/>
      <c r="AJ320" s="421"/>
      <c r="AK320" s="411"/>
      <c r="AL320" s="412"/>
      <c r="AM320" s="412"/>
      <c r="AN320" s="413"/>
      <c r="AO320" s="400"/>
      <c r="AP320" s="401"/>
      <c r="AQ320" s="401"/>
      <c r="AR320" s="401"/>
      <c r="AS320" s="401"/>
      <c r="AT320" s="401"/>
      <c r="AU320" s="401"/>
      <c r="AV320" s="402"/>
      <c r="AW320" s="403"/>
      <c r="AX320" s="404"/>
      <c r="AY320" s="405"/>
      <c r="AZ320" s="406"/>
      <c r="BA320" s="407"/>
      <c r="BB320" s="407"/>
      <c r="BC320" s="407"/>
      <c r="BD320" s="407"/>
      <c r="BE320" s="407"/>
      <c r="BF320" s="407"/>
      <c r="BG320" s="407"/>
      <c r="BH320" s="407"/>
      <c r="BI320" s="407"/>
      <c r="BJ320" s="407"/>
      <c r="BK320" s="407"/>
      <c r="BL320" s="407"/>
      <c r="BM320" s="407"/>
      <c r="BN320" s="407"/>
      <c r="BO320" s="408"/>
    </row>
    <row r="321" spans="1:67" ht="35.1" customHeight="1" x14ac:dyDescent="0.25">
      <c r="A321" s="25">
        <f t="shared" si="15"/>
        <v>310</v>
      </c>
      <c r="B321" s="409"/>
      <c r="C321" s="409"/>
      <c r="D321" s="410"/>
      <c r="E321" s="410"/>
      <c r="F321" s="410"/>
      <c r="G321" s="410"/>
      <c r="H321" s="410"/>
      <c r="I321" s="411"/>
      <c r="J321" s="412"/>
      <c r="K321" s="412"/>
      <c r="L321" s="412"/>
      <c r="M321" s="412"/>
      <c r="N321" s="412"/>
      <c r="O321" s="412"/>
      <c r="P321" s="413"/>
      <c r="Q321" s="414"/>
      <c r="R321" s="415"/>
      <c r="S321" s="415"/>
      <c r="T321" s="415"/>
      <c r="U321" s="415"/>
      <c r="V321" s="415"/>
      <c r="W321" s="415"/>
      <c r="X321" s="416"/>
      <c r="Y321" s="417"/>
      <c r="Z321" s="418"/>
      <c r="AA321" s="414"/>
      <c r="AB321" s="415"/>
      <c r="AC321" s="415"/>
      <c r="AD321" s="416"/>
      <c r="AE321" s="419"/>
      <c r="AF321" s="420"/>
      <c r="AG321" s="421"/>
      <c r="AH321" s="419"/>
      <c r="AI321" s="420"/>
      <c r="AJ321" s="421"/>
      <c r="AK321" s="411"/>
      <c r="AL321" s="412"/>
      <c r="AM321" s="412"/>
      <c r="AN321" s="413"/>
      <c r="AO321" s="400"/>
      <c r="AP321" s="401"/>
      <c r="AQ321" s="401"/>
      <c r="AR321" s="401"/>
      <c r="AS321" s="401"/>
      <c r="AT321" s="401"/>
      <c r="AU321" s="401"/>
      <c r="AV321" s="402"/>
      <c r="AW321" s="403"/>
      <c r="AX321" s="404"/>
      <c r="AY321" s="405"/>
      <c r="AZ321" s="406"/>
      <c r="BA321" s="407"/>
      <c r="BB321" s="407"/>
      <c r="BC321" s="407"/>
      <c r="BD321" s="407"/>
      <c r="BE321" s="407"/>
      <c r="BF321" s="407"/>
      <c r="BG321" s="407"/>
      <c r="BH321" s="407"/>
      <c r="BI321" s="407"/>
      <c r="BJ321" s="407"/>
      <c r="BK321" s="407"/>
      <c r="BL321" s="407"/>
      <c r="BM321" s="407"/>
      <c r="BN321" s="407"/>
      <c r="BO321" s="408"/>
    </row>
    <row r="322" spans="1:67" ht="35.1" customHeight="1" x14ac:dyDescent="0.25">
      <c r="A322" s="24">
        <f>ROW(A311)</f>
        <v>311</v>
      </c>
      <c r="B322" s="409"/>
      <c r="C322" s="409"/>
      <c r="D322" s="410"/>
      <c r="E322" s="410"/>
      <c r="F322" s="410"/>
      <c r="G322" s="410"/>
      <c r="H322" s="410"/>
      <c r="I322" s="411"/>
      <c r="J322" s="412"/>
      <c r="K322" s="412"/>
      <c r="L322" s="412"/>
      <c r="M322" s="412"/>
      <c r="N322" s="412"/>
      <c r="O322" s="412"/>
      <c r="P322" s="413"/>
      <c r="Q322" s="414"/>
      <c r="R322" s="415"/>
      <c r="S322" s="415"/>
      <c r="T322" s="415"/>
      <c r="U322" s="415"/>
      <c r="V322" s="415"/>
      <c r="W322" s="415"/>
      <c r="X322" s="416"/>
      <c r="Y322" s="417"/>
      <c r="Z322" s="418"/>
      <c r="AA322" s="414"/>
      <c r="AB322" s="415"/>
      <c r="AC322" s="415"/>
      <c r="AD322" s="416"/>
      <c r="AE322" s="419"/>
      <c r="AF322" s="420"/>
      <c r="AG322" s="421"/>
      <c r="AH322" s="419"/>
      <c r="AI322" s="420"/>
      <c r="AJ322" s="421"/>
      <c r="AK322" s="411"/>
      <c r="AL322" s="412"/>
      <c r="AM322" s="412"/>
      <c r="AN322" s="413"/>
      <c r="AO322" s="400"/>
      <c r="AP322" s="401"/>
      <c r="AQ322" s="401"/>
      <c r="AR322" s="401"/>
      <c r="AS322" s="401"/>
      <c r="AT322" s="401"/>
      <c r="AU322" s="401"/>
      <c r="AV322" s="402"/>
      <c r="AW322" s="403"/>
      <c r="AX322" s="404"/>
      <c r="AY322" s="405"/>
      <c r="AZ322" s="406"/>
      <c r="BA322" s="407"/>
      <c r="BB322" s="407"/>
      <c r="BC322" s="407"/>
      <c r="BD322" s="407"/>
      <c r="BE322" s="407"/>
      <c r="BF322" s="407"/>
      <c r="BG322" s="407"/>
      <c r="BH322" s="407"/>
      <c r="BI322" s="407"/>
      <c r="BJ322" s="407"/>
      <c r="BK322" s="407"/>
      <c r="BL322" s="407"/>
      <c r="BM322" s="407"/>
      <c r="BN322" s="407"/>
      <c r="BO322" s="408"/>
    </row>
    <row r="323" spans="1:67" ht="35.1" customHeight="1" x14ac:dyDescent="0.25">
      <c r="A323" s="25">
        <f t="shared" si="15"/>
        <v>312</v>
      </c>
      <c r="B323" s="409"/>
      <c r="C323" s="409"/>
      <c r="D323" s="410"/>
      <c r="E323" s="410"/>
      <c r="F323" s="410"/>
      <c r="G323" s="410"/>
      <c r="H323" s="410"/>
      <c r="I323" s="411"/>
      <c r="J323" s="412"/>
      <c r="K323" s="412"/>
      <c r="L323" s="412"/>
      <c r="M323" s="412"/>
      <c r="N323" s="412"/>
      <c r="O323" s="412"/>
      <c r="P323" s="413"/>
      <c r="Q323" s="414"/>
      <c r="R323" s="415"/>
      <c r="S323" s="415"/>
      <c r="T323" s="415"/>
      <c r="U323" s="415"/>
      <c r="V323" s="415"/>
      <c r="W323" s="415"/>
      <c r="X323" s="416"/>
      <c r="Y323" s="417"/>
      <c r="Z323" s="418"/>
      <c r="AA323" s="414"/>
      <c r="AB323" s="415"/>
      <c r="AC323" s="415"/>
      <c r="AD323" s="416"/>
      <c r="AE323" s="419"/>
      <c r="AF323" s="420"/>
      <c r="AG323" s="421"/>
      <c r="AH323" s="419"/>
      <c r="AI323" s="420"/>
      <c r="AJ323" s="421"/>
      <c r="AK323" s="411"/>
      <c r="AL323" s="412"/>
      <c r="AM323" s="412"/>
      <c r="AN323" s="413"/>
      <c r="AO323" s="400"/>
      <c r="AP323" s="401"/>
      <c r="AQ323" s="401"/>
      <c r="AR323" s="401"/>
      <c r="AS323" s="401"/>
      <c r="AT323" s="401"/>
      <c r="AU323" s="401"/>
      <c r="AV323" s="402"/>
      <c r="AW323" s="403"/>
      <c r="AX323" s="404"/>
      <c r="AY323" s="405"/>
      <c r="AZ323" s="406"/>
      <c r="BA323" s="407"/>
      <c r="BB323" s="407"/>
      <c r="BC323" s="407"/>
      <c r="BD323" s="407"/>
      <c r="BE323" s="407"/>
      <c r="BF323" s="407"/>
      <c r="BG323" s="407"/>
      <c r="BH323" s="407"/>
      <c r="BI323" s="407"/>
      <c r="BJ323" s="407"/>
      <c r="BK323" s="407"/>
      <c r="BL323" s="407"/>
      <c r="BM323" s="407"/>
      <c r="BN323" s="407"/>
      <c r="BO323" s="408"/>
    </row>
    <row r="324" spans="1:67" ht="35.1" customHeight="1" x14ac:dyDescent="0.25">
      <c r="A324" s="25">
        <f t="shared" si="15"/>
        <v>313</v>
      </c>
      <c r="B324" s="409"/>
      <c r="C324" s="409"/>
      <c r="D324" s="410"/>
      <c r="E324" s="410"/>
      <c r="F324" s="410"/>
      <c r="G324" s="410"/>
      <c r="H324" s="410"/>
      <c r="I324" s="411"/>
      <c r="J324" s="412"/>
      <c r="K324" s="412"/>
      <c r="L324" s="412"/>
      <c r="M324" s="412"/>
      <c r="N324" s="412"/>
      <c r="O324" s="412"/>
      <c r="P324" s="413"/>
      <c r="Q324" s="414"/>
      <c r="R324" s="415"/>
      <c r="S324" s="415"/>
      <c r="T324" s="415"/>
      <c r="U324" s="415"/>
      <c r="V324" s="415"/>
      <c r="W324" s="415"/>
      <c r="X324" s="416"/>
      <c r="Y324" s="417"/>
      <c r="Z324" s="418"/>
      <c r="AA324" s="414"/>
      <c r="AB324" s="415"/>
      <c r="AC324" s="415"/>
      <c r="AD324" s="416"/>
      <c r="AE324" s="419"/>
      <c r="AF324" s="420"/>
      <c r="AG324" s="421"/>
      <c r="AH324" s="419"/>
      <c r="AI324" s="420"/>
      <c r="AJ324" s="421"/>
      <c r="AK324" s="411"/>
      <c r="AL324" s="412"/>
      <c r="AM324" s="412"/>
      <c r="AN324" s="413"/>
      <c r="AO324" s="400"/>
      <c r="AP324" s="401"/>
      <c r="AQ324" s="401"/>
      <c r="AR324" s="401"/>
      <c r="AS324" s="401"/>
      <c r="AT324" s="401"/>
      <c r="AU324" s="401"/>
      <c r="AV324" s="402"/>
      <c r="AW324" s="403"/>
      <c r="AX324" s="404"/>
      <c r="AY324" s="405"/>
      <c r="AZ324" s="406"/>
      <c r="BA324" s="407"/>
      <c r="BB324" s="407"/>
      <c r="BC324" s="407"/>
      <c r="BD324" s="407"/>
      <c r="BE324" s="407"/>
      <c r="BF324" s="407"/>
      <c r="BG324" s="407"/>
      <c r="BH324" s="407"/>
      <c r="BI324" s="407"/>
      <c r="BJ324" s="407"/>
      <c r="BK324" s="407"/>
      <c r="BL324" s="407"/>
      <c r="BM324" s="407"/>
      <c r="BN324" s="407"/>
      <c r="BO324" s="408"/>
    </row>
    <row r="325" spans="1:67" ht="35.1" customHeight="1" x14ac:dyDescent="0.25">
      <c r="A325" s="25">
        <f t="shared" si="15"/>
        <v>314</v>
      </c>
      <c r="B325" s="409"/>
      <c r="C325" s="409"/>
      <c r="D325" s="410"/>
      <c r="E325" s="410"/>
      <c r="F325" s="410"/>
      <c r="G325" s="410"/>
      <c r="H325" s="410"/>
      <c r="I325" s="411"/>
      <c r="J325" s="412"/>
      <c r="K325" s="412"/>
      <c r="L325" s="412"/>
      <c r="M325" s="412"/>
      <c r="N325" s="412"/>
      <c r="O325" s="412"/>
      <c r="P325" s="413"/>
      <c r="Q325" s="414"/>
      <c r="R325" s="415"/>
      <c r="S325" s="415"/>
      <c r="T325" s="415"/>
      <c r="U325" s="415"/>
      <c r="V325" s="415"/>
      <c r="W325" s="415"/>
      <c r="X325" s="416"/>
      <c r="Y325" s="417"/>
      <c r="Z325" s="418"/>
      <c r="AA325" s="414"/>
      <c r="AB325" s="415"/>
      <c r="AC325" s="415"/>
      <c r="AD325" s="416"/>
      <c r="AE325" s="419"/>
      <c r="AF325" s="420"/>
      <c r="AG325" s="421"/>
      <c r="AH325" s="419"/>
      <c r="AI325" s="420"/>
      <c r="AJ325" s="421"/>
      <c r="AK325" s="411"/>
      <c r="AL325" s="412"/>
      <c r="AM325" s="412"/>
      <c r="AN325" s="413"/>
      <c r="AO325" s="400"/>
      <c r="AP325" s="401"/>
      <c r="AQ325" s="401"/>
      <c r="AR325" s="401"/>
      <c r="AS325" s="401"/>
      <c r="AT325" s="401"/>
      <c r="AU325" s="401"/>
      <c r="AV325" s="402"/>
      <c r="AW325" s="403"/>
      <c r="AX325" s="404"/>
      <c r="AY325" s="405"/>
      <c r="AZ325" s="406"/>
      <c r="BA325" s="407"/>
      <c r="BB325" s="407"/>
      <c r="BC325" s="407"/>
      <c r="BD325" s="407"/>
      <c r="BE325" s="407"/>
      <c r="BF325" s="407"/>
      <c r="BG325" s="407"/>
      <c r="BH325" s="407"/>
      <c r="BI325" s="407"/>
      <c r="BJ325" s="407"/>
      <c r="BK325" s="407"/>
      <c r="BL325" s="407"/>
      <c r="BM325" s="407"/>
      <c r="BN325" s="407"/>
      <c r="BO325" s="408"/>
    </row>
    <row r="326" spans="1:67" ht="35.1" customHeight="1" x14ac:dyDescent="0.25">
      <c r="A326" s="25">
        <f t="shared" si="15"/>
        <v>315</v>
      </c>
      <c r="B326" s="409"/>
      <c r="C326" s="409"/>
      <c r="D326" s="410"/>
      <c r="E326" s="410"/>
      <c r="F326" s="410"/>
      <c r="G326" s="410"/>
      <c r="H326" s="410"/>
      <c r="I326" s="411"/>
      <c r="J326" s="412"/>
      <c r="K326" s="412"/>
      <c r="L326" s="412"/>
      <c r="M326" s="412"/>
      <c r="N326" s="412"/>
      <c r="O326" s="412"/>
      <c r="P326" s="413"/>
      <c r="Q326" s="414"/>
      <c r="R326" s="415"/>
      <c r="S326" s="415"/>
      <c r="T326" s="415"/>
      <c r="U326" s="415"/>
      <c r="V326" s="415"/>
      <c r="W326" s="415"/>
      <c r="X326" s="416"/>
      <c r="Y326" s="417"/>
      <c r="Z326" s="418"/>
      <c r="AA326" s="414"/>
      <c r="AB326" s="415"/>
      <c r="AC326" s="415"/>
      <c r="AD326" s="416"/>
      <c r="AE326" s="419"/>
      <c r="AF326" s="420"/>
      <c r="AG326" s="421"/>
      <c r="AH326" s="419"/>
      <c r="AI326" s="420"/>
      <c r="AJ326" s="421"/>
      <c r="AK326" s="411"/>
      <c r="AL326" s="412"/>
      <c r="AM326" s="412"/>
      <c r="AN326" s="413"/>
      <c r="AO326" s="400"/>
      <c r="AP326" s="401"/>
      <c r="AQ326" s="401"/>
      <c r="AR326" s="401"/>
      <c r="AS326" s="401"/>
      <c r="AT326" s="401"/>
      <c r="AU326" s="401"/>
      <c r="AV326" s="402"/>
      <c r="AW326" s="403"/>
      <c r="AX326" s="404"/>
      <c r="AY326" s="405"/>
      <c r="AZ326" s="406"/>
      <c r="BA326" s="407"/>
      <c r="BB326" s="407"/>
      <c r="BC326" s="407"/>
      <c r="BD326" s="407"/>
      <c r="BE326" s="407"/>
      <c r="BF326" s="407"/>
      <c r="BG326" s="407"/>
      <c r="BH326" s="407"/>
      <c r="BI326" s="407"/>
      <c r="BJ326" s="407"/>
      <c r="BK326" s="407"/>
      <c r="BL326" s="407"/>
      <c r="BM326" s="407"/>
      <c r="BN326" s="407"/>
      <c r="BO326" s="408"/>
    </row>
    <row r="327" spans="1:67" ht="35.1" customHeight="1" x14ac:dyDescent="0.25">
      <c r="A327" s="25">
        <f t="shared" si="15"/>
        <v>316</v>
      </c>
      <c r="B327" s="409"/>
      <c r="C327" s="409"/>
      <c r="D327" s="410"/>
      <c r="E327" s="410"/>
      <c r="F327" s="410"/>
      <c r="G327" s="410"/>
      <c r="H327" s="410"/>
      <c r="I327" s="411"/>
      <c r="J327" s="412"/>
      <c r="K327" s="412"/>
      <c r="L327" s="412"/>
      <c r="M327" s="412"/>
      <c r="N327" s="412"/>
      <c r="O327" s="412"/>
      <c r="P327" s="413"/>
      <c r="Q327" s="414"/>
      <c r="R327" s="415"/>
      <c r="S327" s="415"/>
      <c r="T327" s="415"/>
      <c r="U327" s="415"/>
      <c r="V327" s="415"/>
      <c r="W327" s="415"/>
      <c r="X327" s="416"/>
      <c r="Y327" s="417"/>
      <c r="Z327" s="418"/>
      <c r="AA327" s="414"/>
      <c r="AB327" s="415"/>
      <c r="AC327" s="415"/>
      <c r="AD327" s="416"/>
      <c r="AE327" s="419"/>
      <c r="AF327" s="420"/>
      <c r="AG327" s="421"/>
      <c r="AH327" s="419"/>
      <c r="AI327" s="420"/>
      <c r="AJ327" s="421"/>
      <c r="AK327" s="411"/>
      <c r="AL327" s="412"/>
      <c r="AM327" s="412"/>
      <c r="AN327" s="413"/>
      <c r="AO327" s="400"/>
      <c r="AP327" s="401"/>
      <c r="AQ327" s="401"/>
      <c r="AR327" s="401"/>
      <c r="AS327" s="401"/>
      <c r="AT327" s="401"/>
      <c r="AU327" s="401"/>
      <c r="AV327" s="402"/>
      <c r="AW327" s="403"/>
      <c r="AX327" s="404"/>
      <c r="AY327" s="405"/>
      <c r="AZ327" s="406"/>
      <c r="BA327" s="407"/>
      <c r="BB327" s="407"/>
      <c r="BC327" s="407"/>
      <c r="BD327" s="407"/>
      <c r="BE327" s="407"/>
      <c r="BF327" s="407"/>
      <c r="BG327" s="407"/>
      <c r="BH327" s="407"/>
      <c r="BI327" s="407"/>
      <c r="BJ327" s="407"/>
      <c r="BK327" s="407"/>
      <c r="BL327" s="407"/>
      <c r="BM327" s="407"/>
      <c r="BN327" s="407"/>
      <c r="BO327" s="408"/>
    </row>
    <row r="328" spans="1:67" ht="35.1" customHeight="1" x14ac:dyDescent="0.25">
      <c r="A328" s="25">
        <f t="shared" si="15"/>
        <v>317</v>
      </c>
      <c r="B328" s="409"/>
      <c r="C328" s="409"/>
      <c r="D328" s="410"/>
      <c r="E328" s="410"/>
      <c r="F328" s="410"/>
      <c r="G328" s="410"/>
      <c r="H328" s="410"/>
      <c r="I328" s="411"/>
      <c r="J328" s="412"/>
      <c r="K328" s="412"/>
      <c r="L328" s="412"/>
      <c r="M328" s="412"/>
      <c r="N328" s="412"/>
      <c r="O328" s="412"/>
      <c r="P328" s="413"/>
      <c r="Q328" s="414"/>
      <c r="R328" s="415"/>
      <c r="S328" s="415"/>
      <c r="T328" s="415"/>
      <c r="U328" s="415"/>
      <c r="V328" s="415"/>
      <c r="W328" s="415"/>
      <c r="X328" s="416"/>
      <c r="Y328" s="417"/>
      <c r="Z328" s="418"/>
      <c r="AA328" s="414"/>
      <c r="AB328" s="415"/>
      <c r="AC328" s="415"/>
      <c r="AD328" s="416"/>
      <c r="AE328" s="419"/>
      <c r="AF328" s="420"/>
      <c r="AG328" s="421"/>
      <c r="AH328" s="419"/>
      <c r="AI328" s="420"/>
      <c r="AJ328" s="421"/>
      <c r="AK328" s="411"/>
      <c r="AL328" s="412"/>
      <c r="AM328" s="412"/>
      <c r="AN328" s="413"/>
      <c r="AO328" s="400"/>
      <c r="AP328" s="401"/>
      <c r="AQ328" s="401"/>
      <c r="AR328" s="401"/>
      <c r="AS328" s="401"/>
      <c r="AT328" s="401"/>
      <c r="AU328" s="401"/>
      <c r="AV328" s="402"/>
      <c r="AW328" s="403"/>
      <c r="AX328" s="404"/>
      <c r="AY328" s="405"/>
      <c r="AZ328" s="406"/>
      <c r="BA328" s="407"/>
      <c r="BB328" s="407"/>
      <c r="BC328" s="407"/>
      <c r="BD328" s="407"/>
      <c r="BE328" s="407"/>
      <c r="BF328" s="407"/>
      <c r="BG328" s="407"/>
      <c r="BH328" s="407"/>
      <c r="BI328" s="407"/>
      <c r="BJ328" s="407"/>
      <c r="BK328" s="407"/>
      <c r="BL328" s="407"/>
      <c r="BM328" s="407"/>
      <c r="BN328" s="407"/>
      <c r="BO328" s="408"/>
    </row>
    <row r="329" spans="1:67" ht="35.1" customHeight="1" x14ac:dyDescent="0.25">
      <c r="A329" s="25">
        <f t="shared" si="15"/>
        <v>318</v>
      </c>
      <c r="B329" s="409"/>
      <c r="C329" s="409"/>
      <c r="D329" s="410"/>
      <c r="E329" s="410"/>
      <c r="F329" s="410"/>
      <c r="G329" s="410"/>
      <c r="H329" s="410"/>
      <c r="I329" s="411"/>
      <c r="J329" s="412"/>
      <c r="K329" s="412"/>
      <c r="L329" s="412"/>
      <c r="M329" s="412"/>
      <c r="N329" s="412"/>
      <c r="O329" s="412"/>
      <c r="P329" s="413"/>
      <c r="Q329" s="414"/>
      <c r="R329" s="415"/>
      <c r="S329" s="415"/>
      <c r="T329" s="415"/>
      <c r="U329" s="415"/>
      <c r="V329" s="415"/>
      <c r="W329" s="415"/>
      <c r="X329" s="416"/>
      <c r="Y329" s="417"/>
      <c r="Z329" s="418"/>
      <c r="AA329" s="414"/>
      <c r="AB329" s="415"/>
      <c r="AC329" s="415"/>
      <c r="AD329" s="416"/>
      <c r="AE329" s="419"/>
      <c r="AF329" s="420"/>
      <c r="AG329" s="421"/>
      <c r="AH329" s="419"/>
      <c r="AI329" s="420"/>
      <c r="AJ329" s="421"/>
      <c r="AK329" s="411"/>
      <c r="AL329" s="412"/>
      <c r="AM329" s="412"/>
      <c r="AN329" s="413"/>
      <c r="AO329" s="400"/>
      <c r="AP329" s="401"/>
      <c r="AQ329" s="401"/>
      <c r="AR329" s="401"/>
      <c r="AS329" s="401"/>
      <c r="AT329" s="401"/>
      <c r="AU329" s="401"/>
      <c r="AV329" s="402"/>
      <c r="AW329" s="403"/>
      <c r="AX329" s="404"/>
      <c r="AY329" s="405"/>
      <c r="AZ329" s="406"/>
      <c r="BA329" s="407"/>
      <c r="BB329" s="407"/>
      <c r="BC329" s="407"/>
      <c r="BD329" s="407"/>
      <c r="BE329" s="407"/>
      <c r="BF329" s="407"/>
      <c r="BG329" s="407"/>
      <c r="BH329" s="407"/>
      <c r="BI329" s="407"/>
      <c r="BJ329" s="407"/>
      <c r="BK329" s="407"/>
      <c r="BL329" s="407"/>
      <c r="BM329" s="407"/>
      <c r="BN329" s="407"/>
      <c r="BO329" s="408"/>
    </row>
    <row r="330" spans="1:67" ht="35.1" customHeight="1" x14ac:dyDescent="0.25">
      <c r="A330" s="25">
        <f t="shared" si="15"/>
        <v>319</v>
      </c>
      <c r="B330" s="409"/>
      <c r="C330" s="409"/>
      <c r="D330" s="410"/>
      <c r="E330" s="410"/>
      <c r="F330" s="410"/>
      <c r="G330" s="410"/>
      <c r="H330" s="410"/>
      <c r="I330" s="411"/>
      <c r="J330" s="412"/>
      <c r="K330" s="412"/>
      <c r="L330" s="412"/>
      <c r="M330" s="412"/>
      <c r="N330" s="412"/>
      <c r="O330" s="412"/>
      <c r="P330" s="413"/>
      <c r="Q330" s="414"/>
      <c r="R330" s="415"/>
      <c r="S330" s="415"/>
      <c r="T330" s="415"/>
      <c r="U330" s="415"/>
      <c r="V330" s="415"/>
      <c r="W330" s="415"/>
      <c r="X330" s="416"/>
      <c r="Y330" s="417"/>
      <c r="Z330" s="418"/>
      <c r="AA330" s="414"/>
      <c r="AB330" s="415"/>
      <c r="AC330" s="415"/>
      <c r="AD330" s="416"/>
      <c r="AE330" s="419"/>
      <c r="AF330" s="420"/>
      <c r="AG330" s="421"/>
      <c r="AH330" s="419"/>
      <c r="AI330" s="420"/>
      <c r="AJ330" s="421"/>
      <c r="AK330" s="411"/>
      <c r="AL330" s="412"/>
      <c r="AM330" s="412"/>
      <c r="AN330" s="413"/>
      <c r="AO330" s="400"/>
      <c r="AP330" s="401"/>
      <c r="AQ330" s="401"/>
      <c r="AR330" s="401"/>
      <c r="AS330" s="401"/>
      <c r="AT330" s="401"/>
      <c r="AU330" s="401"/>
      <c r="AV330" s="402"/>
      <c r="AW330" s="403"/>
      <c r="AX330" s="404"/>
      <c r="AY330" s="405"/>
      <c r="AZ330" s="406"/>
      <c r="BA330" s="407"/>
      <c r="BB330" s="407"/>
      <c r="BC330" s="407"/>
      <c r="BD330" s="407"/>
      <c r="BE330" s="407"/>
      <c r="BF330" s="407"/>
      <c r="BG330" s="407"/>
      <c r="BH330" s="407"/>
      <c r="BI330" s="407"/>
      <c r="BJ330" s="407"/>
      <c r="BK330" s="407"/>
      <c r="BL330" s="407"/>
      <c r="BM330" s="407"/>
      <c r="BN330" s="407"/>
      <c r="BO330" s="408"/>
    </row>
    <row r="331" spans="1:67" ht="35.1" customHeight="1" x14ac:dyDescent="0.25">
      <c r="A331" s="25">
        <f t="shared" si="15"/>
        <v>320</v>
      </c>
      <c r="B331" s="409"/>
      <c r="C331" s="409"/>
      <c r="D331" s="410"/>
      <c r="E331" s="410"/>
      <c r="F331" s="410"/>
      <c r="G331" s="410"/>
      <c r="H331" s="410"/>
      <c r="I331" s="411"/>
      <c r="J331" s="412"/>
      <c r="K331" s="412"/>
      <c r="L331" s="412"/>
      <c r="M331" s="412"/>
      <c r="N331" s="412"/>
      <c r="O331" s="412"/>
      <c r="P331" s="413"/>
      <c r="Q331" s="414"/>
      <c r="R331" s="415"/>
      <c r="S331" s="415"/>
      <c r="T331" s="415"/>
      <c r="U331" s="415"/>
      <c r="V331" s="415"/>
      <c r="W331" s="415"/>
      <c r="X331" s="416"/>
      <c r="Y331" s="417"/>
      <c r="Z331" s="418"/>
      <c r="AA331" s="414"/>
      <c r="AB331" s="415"/>
      <c r="AC331" s="415"/>
      <c r="AD331" s="416"/>
      <c r="AE331" s="419"/>
      <c r="AF331" s="420"/>
      <c r="AG331" s="421"/>
      <c r="AH331" s="419"/>
      <c r="AI331" s="420"/>
      <c r="AJ331" s="421"/>
      <c r="AK331" s="411"/>
      <c r="AL331" s="412"/>
      <c r="AM331" s="412"/>
      <c r="AN331" s="413"/>
      <c r="AO331" s="400"/>
      <c r="AP331" s="401"/>
      <c r="AQ331" s="401"/>
      <c r="AR331" s="401"/>
      <c r="AS331" s="401"/>
      <c r="AT331" s="401"/>
      <c r="AU331" s="401"/>
      <c r="AV331" s="402"/>
      <c r="AW331" s="403"/>
      <c r="AX331" s="404"/>
      <c r="AY331" s="405"/>
      <c r="AZ331" s="406"/>
      <c r="BA331" s="407"/>
      <c r="BB331" s="407"/>
      <c r="BC331" s="407"/>
      <c r="BD331" s="407"/>
      <c r="BE331" s="407"/>
      <c r="BF331" s="407"/>
      <c r="BG331" s="407"/>
      <c r="BH331" s="407"/>
      <c r="BI331" s="407"/>
      <c r="BJ331" s="407"/>
      <c r="BK331" s="407"/>
      <c r="BL331" s="407"/>
      <c r="BM331" s="407"/>
      <c r="BN331" s="407"/>
      <c r="BO331" s="408"/>
    </row>
    <row r="332" spans="1:67" ht="35.1" customHeight="1" x14ac:dyDescent="0.25">
      <c r="A332" s="24">
        <f>ROW(A321)</f>
        <v>321</v>
      </c>
      <c r="B332" s="409"/>
      <c r="C332" s="409"/>
      <c r="D332" s="410"/>
      <c r="E332" s="410"/>
      <c r="F332" s="410"/>
      <c r="G332" s="410"/>
      <c r="H332" s="410"/>
      <c r="I332" s="411"/>
      <c r="J332" s="412"/>
      <c r="K332" s="412"/>
      <c r="L332" s="412"/>
      <c r="M332" s="412"/>
      <c r="N332" s="412"/>
      <c r="O332" s="412"/>
      <c r="P332" s="413"/>
      <c r="Q332" s="414"/>
      <c r="R332" s="415"/>
      <c r="S332" s="415"/>
      <c r="T332" s="415"/>
      <c r="U332" s="415"/>
      <c r="V332" s="415"/>
      <c r="W332" s="415"/>
      <c r="X332" s="416"/>
      <c r="Y332" s="417"/>
      <c r="Z332" s="418"/>
      <c r="AA332" s="414"/>
      <c r="AB332" s="415"/>
      <c r="AC332" s="415"/>
      <c r="AD332" s="416"/>
      <c r="AE332" s="419"/>
      <c r="AF332" s="420"/>
      <c r="AG332" s="421"/>
      <c r="AH332" s="419"/>
      <c r="AI332" s="420"/>
      <c r="AJ332" s="421"/>
      <c r="AK332" s="411"/>
      <c r="AL332" s="412"/>
      <c r="AM332" s="412"/>
      <c r="AN332" s="413"/>
      <c r="AO332" s="400"/>
      <c r="AP332" s="401"/>
      <c r="AQ332" s="401"/>
      <c r="AR332" s="401"/>
      <c r="AS332" s="401"/>
      <c r="AT332" s="401"/>
      <c r="AU332" s="401"/>
      <c r="AV332" s="402"/>
      <c r="AW332" s="403"/>
      <c r="AX332" s="404"/>
      <c r="AY332" s="405"/>
      <c r="AZ332" s="406"/>
      <c r="BA332" s="407"/>
      <c r="BB332" s="407"/>
      <c r="BC332" s="407"/>
      <c r="BD332" s="407"/>
      <c r="BE332" s="407"/>
      <c r="BF332" s="407"/>
      <c r="BG332" s="407"/>
      <c r="BH332" s="407"/>
      <c r="BI332" s="407"/>
      <c r="BJ332" s="407"/>
      <c r="BK332" s="407"/>
      <c r="BL332" s="407"/>
      <c r="BM332" s="407"/>
      <c r="BN332" s="407"/>
      <c r="BO332" s="408"/>
    </row>
    <row r="333" spans="1:67" ht="35.1" customHeight="1" x14ac:dyDescent="0.25">
      <c r="A333" s="25">
        <f t="shared" si="15"/>
        <v>322</v>
      </c>
      <c r="B333" s="409"/>
      <c r="C333" s="409"/>
      <c r="D333" s="410"/>
      <c r="E333" s="410"/>
      <c r="F333" s="410"/>
      <c r="G333" s="410"/>
      <c r="H333" s="410"/>
      <c r="I333" s="411"/>
      <c r="J333" s="412"/>
      <c r="K333" s="412"/>
      <c r="L333" s="412"/>
      <c r="M333" s="412"/>
      <c r="N333" s="412"/>
      <c r="O333" s="412"/>
      <c r="P333" s="413"/>
      <c r="Q333" s="414"/>
      <c r="R333" s="415"/>
      <c r="S333" s="415"/>
      <c r="T333" s="415"/>
      <c r="U333" s="415"/>
      <c r="V333" s="415"/>
      <c r="W333" s="415"/>
      <c r="X333" s="416"/>
      <c r="Y333" s="417"/>
      <c r="Z333" s="418"/>
      <c r="AA333" s="414"/>
      <c r="AB333" s="415"/>
      <c r="AC333" s="415"/>
      <c r="AD333" s="416"/>
      <c r="AE333" s="419"/>
      <c r="AF333" s="420"/>
      <c r="AG333" s="421"/>
      <c r="AH333" s="419"/>
      <c r="AI333" s="420"/>
      <c r="AJ333" s="421"/>
      <c r="AK333" s="411"/>
      <c r="AL333" s="412"/>
      <c r="AM333" s="412"/>
      <c r="AN333" s="413"/>
      <c r="AO333" s="400"/>
      <c r="AP333" s="401"/>
      <c r="AQ333" s="401"/>
      <c r="AR333" s="401"/>
      <c r="AS333" s="401"/>
      <c r="AT333" s="401"/>
      <c r="AU333" s="401"/>
      <c r="AV333" s="402"/>
      <c r="AW333" s="403"/>
      <c r="AX333" s="404"/>
      <c r="AY333" s="405"/>
      <c r="AZ333" s="406"/>
      <c r="BA333" s="407"/>
      <c r="BB333" s="407"/>
      <c r="BC333" s="407"/>
      <c r="BD333" s="407"/>
      <c r="BE333" s="407"/>
      <c r="BF333" s="407"/>
      <c r="BG333" s="407"/>
      <c r="BH333" s="407"/>
      <c r="BI333" s="407"/>
      <c r="BJ333" s="407"/>
      <c r="BK333" s="407"/>
      <c r="BL333" s="407"/>
      <c r="BM333" s="407"/>
      <c r="BN333" s="407"/>
      <c r="BO333" s="408"/>
    </row>
    <row r="334" spans="1:67" ht="35.1" customHeight="1" x14ac:dyDescent="0.25">
      <c r="A334" s="25">
        <f t="shared" si="15"/>
        <v>323</v>
      </c>
      <c r="B334" s="409"/>
      <c r="C334" s="409"/>
      <c r="D334" s="410"/>
      <c r="E334" s="410"/>
      <c r="F334" s="410"/>
      <c r="G334" s="410"/>
      <c r="H334" s="410"/>
      <c r="I334" s="411"/>
      <c r="J334" s="412"/>
      <c r="K334" s="412"/>
      <c r="L334" s="412"/>
      <c r="M334" s="412"/>
      <c r="N334" s="412"/>
      <c r="O334" s="412"/>
      <c r="P334" s="413"/>
      <c r="Q334" s="414"/>
      <c r="R334" s="415"/>
      <c r="S334" s="415"/>
      <c r="T334" s="415"/>
      <c r="U334" s="415"/>
      <c r="V334" s="415"/>
      <c r="W334" s="415"/>
      <c r="X334" s="416"/>
      <c r="Y334" s="417"/>
      <c r="Z334" s="418"/>
      <c r="AA334" s="414"/>
      <c r="AB334" s="415"/>
      <c r="AC334" s="415"/>
      <c r="AD334" s="416"/>
      <c r="AE334" s="419"/>
      <c r="AF334" s="420"/>
      <c r="AG334" s="421"/>
      <c r="AH334" s="419"/>
      <c r="AI334" s="420"/>
      <c r="AJ334" s="421"/>
      <c r="AK334" s="411"/>
      <c r="AL334" s="412"/>
      <c r="AM334" s="412"/>
      <c r="AN334" s="413"/>
      <c r="AO334" s="400"/>
      <c r="AP334" s="401"/>
      <c r="AQ334" s="401"/>
      <c r="AR334" s="401"/>
      <c r="AS334" s="401"/>
      <c r="AT334" s="401"/>
      <c r="AU334" s="401"/>
      <c r="AV334" s="402"/>
      <c r="AW334" s="403"/>
      <c r="AX334" s="404"/>
      <c r="AY334" s="405"/>
      <c r="AZ334" s="406"/>
      <c r="BA334" s="407"/>
      <c r="BB334" s="407"/>
      <c r="BC334" s="407"/>
      <c r="BD334" s="407"/>
      <c r="BE334" s="407"/>
      <c r="BF334" s="407"/>
      <c r="BG334" s="407"/>
      <c r="BH334" s="407"/>
      <c r="BI334" s="407"/>
      <c r="BJ334" s="407"/>
      <c r="BK334" s="407"/>
      <c r="BL334" s="407"/>
      <c r="BM334" s="407"/>
      <c r="BN334" s="407"/>
      <c r="BO334" s="408"/>
    </row>
    <row r="335" spans="1:67" ht="35.1" customHeight="1" x14ac:dyDescent="0.25">
      <c r="A335" s="25">
        <f t="shared" si="15"/>
        <v>324</v>
      </c>
      <c r="B335" s="409"/>
      <c r="C335" s="409"/>
      <c r="D335" s="410"/>
      <c r="E335" s="410"/>
      <c r="F335" s="410"/>
      <c r="G335" s="410"/>
      <c r="H335" s="410"/>
      <c r="I335" s="411"/>
      <c r="J335" s="412"/>
      <c r="K335" s="412"/>
      <c r="L335" s="412"/>
      <c r="M335" s="412"/>
      <c r="N335" s="412"/>
      <c r="O335" s="412"/>
      <c r="P335" s="413"/>
      <c r="Q335" s="414"/>
      <c r="R335" s="415"/>
      <c r="S335" s="415"/>
      <c r="T335" s="415"/>
      <c r="U335" s="415"/>
      <c r="V335" s="415"/>
      <c r="W335" s="415"/>
      <c r="X335" s="416"/>
      <c r="Y335" s="417"/>
      <c r="Z335" s="418"/>
      <c r="AA335" s="414"/>
      <c r="AB335" s="415"/>
      <c r="AC335" s="415"/>
      <c r="AD335" s="416"/>
      <c r="AE335" s="419"/>
      <c r="AF335" s="420"/>
      <c r="AG335" s="421"/>
      <c r="AH335" s="419"/>
      <c r="AI335" s="420"/>
      <c r="AJ335" s="421"/>
      <c r="AK335" s="411"/>
      <c r="AL335" s="412"/>
      <c r="AM335" s="412"/>
      <c r="AN335" s="413"/>
      <c r="AO335" s="400"/>
      <c r="AP335" s="401"/>
      <c r="AQ335" s="401"/>
      <c r="AR335" s="401"/>
      <c r="AS335" s="401"/>
      <c r="AT335" s="401"/>
      <c r="AU335" s="401"/>
      <c r="AV335" s="402"/>
      <c r="AW335" s="403"/>
      <c r="AX335" s="404"/>
      <c r="AY335" s="405"/>
      <c r="AZ335" s="406"/>
      <c r="BA335" s="407"/>
      <c r="BB335" s="407"/>
      <c r="BC335" s="407"/>
      <c r="BD335" s="407"/>
      <c r="BE335" s="407"/>
      <c r="BF335" s="407"/>
      <c r="BG335" s="407"/>
      <c r="BH335" s="407"/>
      <c r="BI335" s="407"/>
      <c r="BJ335" s="407"/>
      <c r="BK335" s="407"/>
      <c r="BL335" s="407"/>
      <c r="BM335" s="407"/>
      <c r="BN335" s="407"/>
      <c r="BO335" s="408"/>
    </row>
    <row r="336" spans="1:67" ht="35.1" customHeight="1" x14ac:dyDescent="0.25">
      <c r="A336" s="25">
        <f t="shared" si="15"/>
        <v>325</v>
      </c>
      <c r="B336" s="409"/>
      <c r="C336" s="409"/>
      <c r="D336" s="410"/>
      <c r="E336" s="410"/>
      <c r="F336" s="410"/>
      <c r="G336" s="410"/>
      <c r="H336" s="410"/>
      <c r="I336" s="411"/>
      <c r="J336" s="412"/>
      <c r="K336" s="412"/>
      <c r="L336" s="412"/>
      <c r="M336" s="412"/>
      <c r="N336" s="412"/>
      <c r="O336" s="412"/>
      <c r="P336" s="413"/>
      <c r="Q336" s="414"/>
      <c r="R336" s="415"/>
      <c r="S336" s="415"/>
      <c r="T336" s="415"/>
      <c r="U336" s="415"/>
      <c r="V336" s="415"/>
      <c r="W336" s="415"/>
      <c r="X336" s="416"/>
      <c r="Y336" s="417"/>
      <c r="Z336" s="418"/>
      <c r="AA336" s="414"/>
      <c r="AB336" s="415"/>
      <c r="AC336" s="415"/>
      <c r="AD336" s="416"/>
      <c r="AE336" s="419"/>
      <c r="AF336" s="420"/>
      <c r="AG336" s="421"/>
      <c r="AH336" s="419"/>
      <c r="AI336" s="420"/>
      <c r="AJ336" s="421"/>
      <c r="AK336" s="411"/>
      <c r="AL336" s="412"/>
      <c r="AM336" s="412"/>
      <c r="AN336" s="413"/>
      <c r="AO336" s="400"/>
      <c r="AP336" s="401"/>
      <c r="AQ336" s="401"/>
      <c r="AR336" s="401"/>
      <c r="AS336" s="401"/>
      <c r="AT336" s="401"/>
      <c r="AU336" s="401"/>
      <c r="AV336" s="402"/>
      <c r="AW336" s="403"/>
      <c r="AX336" s="404"/>
      <c r="AY336" s="405"/>
      <c r="AZ336" s="406"/>
      <c r="BA336" s="407"/>
      <c r="BB336" s="407"/>
      <c r="BC336" s="407"/>
      <c r="BD336" s="407"/>
      <c r="BE336" s="407"/>
      <c r="BF336" s="407"/>
      <c r="BG336" s="407"/>
      <c r="BH336" s="407"/>
      <c r="BI336" s="407"/>
      <c r="BJ336" s="407"/>
      <c r="BK336" s="407"/>
      <c r="BL336" s="407"/>
      <c r="BM336" s="407"/>
      <c r="BN336" s="407"/>
      <c r="BO336" s="408"/>
    </row>
    <row r="337" spans="1:67" ht="35.1" customHeight="1" x14ac:dyDescent="0.25">
      <c r="A337" s="25">
        <f t="shared" si="15"/>
        <v>326</v>
      </c>
      <c r="B337" s="409"/>
      <c r="C337" s="409"/>
      <c r="D337" s="410"/>
      <c r="E337" s="410"/>
      <c r="F337" s="410"/>
      <c r="G337" s="410"/>
      <c r="H337" s="410"/>
      <c r="I337" s="411"/>
      <c r="J337" s="412"/>
      <c r="K337" s="412"/>
      <c r="L337" s="412"/>
      <c r="M337" s="412"/>
      <c r="N337" s="412"/>
      <c r="O337" s="412"/>
      <c r="P337" s="413"/>
      <c r="Q337" s="414"/>
      <c r="R337" s="415"/>
      <c r="S337" s="415"/>
      <c r="T337" s="415"/>
      <c r="U337" s="415"/>
      <c r="V337" s="415"/>
      <c r="W337" s="415"/>
      <c r="X337" s="416"/>
      <c r="Y337" s="417"/>
      <c r="Z337" s="418"/>
      <c r="AA337" s="414"/>
      <c r="AB337" s="415"/>
      <c r="AC337" s="415"/>
      <c r="AD337" s="416"/>
      <c r="AE337" s="419"/>
      <c r="AF337" s="420"/>
      <c r="AG337" s="421"/>
      <c r="AH337" s="419"/>
      <c r="AI337" s="420"/>
      <c r="AJ337" s="421"/>
      <c r="AK337" s="411"/>
      <c r="AL337" s="412"/>
      <c r="AM337" s="412"/>
      <c r="AN337" s="413"/>
      <c r="AO337" s="400"/>
      <c r="AP337" s="401"/>
      <c r="AQ337" s="401"/>
      <c r="AR337" s="401"/>
      <c r="AS337" s="401"/>
      <c r="AT337" s="401"/>
      <c r="AU337" s="401"/>
      <c r="AV337" s="402"/>
      <c r="AW337" s="403"/>
      <c r="AX337" s="404"/>
      <c r="AY337" s="405"/>
      <c r="AZ337" s="406"/>
      <c r="BA337" s="407"/>
      <c r="BB337" s="407"/>
      <c r="BC337" s="407"/>
      <c r="BD337" s="407"/>
      <c r="BE337" s="407"/>
      <c r="BF337" s="407"/>
      <c r="BG337" s="407"/>
      <c r="BH337" s="407"/>
      <c r="BI337" s="407"/>
      <c r="BJ337" s="407"/>
      <c r="BK337" s="407"/>
      <c r="BL337" s="407"/>
      <c r="BM337" s="407"/>
      <c r="BN337" s="407"/>
      <c r="BO337" s="408"/>
    </row>
    <row r="338" spans="1:67" ht="35.1" customHeight="1" x14ac:dyDescent="0.25">
      <c r="A338" s="25">
        <f t="shared" si="15"/>
        <v>327</v>
      </c>
      <c r="B338" s="409"/>
      <c r="C338" s="409"/>
      <c r="D338" s="410"/>
      <c r="E338" s="410"/>
      <c r="F338" s="410"/>
      <c r="G338" s="410"/>
      <c r="H338" s="410"/>
      <c r="I338" s="411"/>
      <c r="J338" s="412"/>
      <c r="K338" s="412"/>
      <c r="L338" s="412"/>
      <c r="M338" s="412"/>
      <c r="N338" s="412"/>
      <c r="O338" s="412"/>
      <c r="P338" s="413"/>
      <c r="Q338" s="414"/>
      <c r="R338" s="415"/>
      <c r="S338" s="415"/>
      <c r="T338" s="415"/>
      <c r="U338" s="415"/>
      <c r="V338" s="415"/>
      <c r="W338" s="415"/>
      <c r="X338" s="416"/>
      <c r="Y338" s="417"/>
      <c r="Z338" s="418"/>
      <c r="AA338" s="414"/>
      <c r="AB338" s="415"/>
      <c r="AC338" s="415"/>
      <c r="AD338" s="416"/>
      <c r="AE338" s="419"/>
      <c r="AF338" s="420"/>
      <c r="AG338" s="421"/>
      <c r="AH338" s="419"/>
      <c r="AI338" s="420"/>
      <c r="AJ338" s="421"/>
      <c r="AK338" s="411"/>
      <c r="AL338" s="412"/>
      <c r="AM338" s="412"/>
      <c r="AN338" s="413"/>
      <c r="AO338" s="400"/>
      <c r="AP338" s="401"/>
      <c r="AQ338" s="401"/>
      <c r="AR338" s="401"/>
      <c r="AS338" s="401"/>
      <c r="AT338" s="401"/>
      <c r="AU338" s="401"/>
      <c r="AV338" s="402"/>
      <c r="AW338" s="403"/>
      <c r="AX338" s="404"/>
      <c r="AY338" s="405"/>
      <c r="AZ338" s="406"/>
      <c r="BA338" s="407"/>
      <c r="BB338" s="407"/>
      <c r="BC338" s="407"/>
      <c r="BD338" s="407"/>
      <c r="BE338" s="407"/>
      <c r="BF338" s="407"/>
      <c r="BG338" s="407"/>
      <c r="BH338" s="407"/>
      <c r="BI338" s="407"/>
      <c r="BJ338" s="407"/>
      <c r="BK338" s="407"/>
      <c r="BL338" s="407"/>
      <c r="BM338" s="407"/>
      <c r="BN338" s="407"/>
      <c r="BO338" s="408"/>
    </row>
    <row r="339" spans="1:67" ht="35.1" customHeight="1" x14ac:dyDescent="0.25">
      <c r="A339" s="25">
        <f t="shared" si="15"/>
        <v>328</v>
      </c>
      <c r="B339" s="409"/>
      <c r="C339" s="409"/>
      <c r="D339" s="410"/>
      <c r="E339" s="410"/>
      <c r="F339" s="410"/>
      <c r="G339" s="410"/>
      <c r="H339" s="410"/>
      <c r="I339" s="411"/>
      <c r="J339" s="412"/>
      <c r="K339" s="412"/>
      <c r="L339" s="412"/>
      <c r="M339" s="412"/>
      <c r="N339" s="412"/>
      <c r="O339" s="412"/>
      <c r="P339" s="413"/>
      <c r="Q339" s="414"/>
      <c r="R339" s="415"/>
      <c r="S339" s="415"/>
      <c r="T339" s="415"/>
      <c r="U339" s="415"/>
      <c r="V339" s="415"/>
      <c r="W339" s="415"/>
      <c r="X339" s="416"/>
      <c r="Y339" s="417"/>
      <c r="Z339" s="418"/>
      <c r="AA339" s="414"/>
      <c r="AB339" s="415"/>
      <c r="AC339" s="415"/>
      <c r="AD339" s="416"/>
      <c r="AE339" s="419"/>
      <c r="AF339" s="420"/>
      <c r="AG339" s="421"/>
      <c r="AH339" s="419"/>
      <c r="AI339" s="420"/>
      <c r="AJ339" s="421"/>
      <c r="AK339" s="411"/>
      <c r="AL339" s="412"/>
      <c r="AM339" s="412"/>
      <c r="AN339" s="413"/>
      <c r="AO339" s="400"/>
      <c r="AP339" s="401"/>
      <c r="AQ339" s="401"/>
      <c r="AR339" s="401"/>
      <c r="AS339" s="401"/>
      <c r="AT339" s="401"/>
      <c r="AU339" s="401"/>
      <c r="AV339" s="402"/>
      <c r="AW339" s="403"/>
      <c r="AX339" s="404"/>
      <c r="AY339" s="405"/>
      <c r="AZ339" s="406"/>
      <c r="BA339" s="407"/>
      <c r="BB339" s="407"/>
      <c r="BC339" s="407"/>
      <c r="BD339" s="407"/>
      <c r="BE339" s="407"/>
      <c r="BF339" s="407"/>
      <c r="BG339" s="407"/>
      <c r="BH339" s="407"/>
      <c r="BI339" s="407"/>
      <c r="BJ339" s="407"/>
      <c r="BK339" s="407"/>
      <c r="BL339" s="407"/>
      <c r="BM339" s="407"/>
      <c r="BN339" s="407"/>
      <c r="BO339" s="408"/>
    </row>
    <row r="340" spans="1:67" ht="35.1" customHeight="1" x14ac:dyDescent="0.25">
      <c r="A340" s="25">
        <f t="shared" si="15"/>
        <v>329</v>
      </c>
      <c r="B340" s="409"/>
      <c r="C340" s="409"/>
      <c r="D340" s="410"/>
      <c r="E340" s="410"/>
      <c r="F340" s="410"/>
      <c r="G340" s="410"/>
      <c r="H340" s="410"/>
      <c r="I340" s="411"/>
      <c r="J340" s="412"/>
      <c r="K340" s="412"/>
      <c r="L340" s="412"/>
      <c r="M340" s="412"/>
      <c r="N340" s="412"/>
      <c r="O340" s="412"/>
      <c r="P340" s="413"/>
      <c r="Q340" s="414"/>
      <c r="R340" s="415"/>
      <c r="S340" s="415"/>
      <c r="T340" s="415"/>
      <c r="U340" s="415"/>
      <c r="V340" s="415"/>
      <c r="W340" s="415"/>
      <c r="X340" s="416"/>
      <c r="Y340" s="417"/>
      <c r="Z340" s="418"/>
      <c r="AA340" s="414"/>
      <c r="AB340" s="415"/>
      <c r="AC340" s="415"/>
      <c r="AD340" s="416"/>
      <c r="AE340" s="419"/>
      <c r="AF340" s="420"/>
      <c r="AG340" s="421"/>
      <c r="AH340" s="419"/>
      <c r="AI340" s="420"/>
      <c r="AJ340" s="421"/>
      <c r="AK340" s="411"/>
      <c r="AL340" s="412"/>
      <c r="AM340" s="412"/>
      <c r="AN340" s="413"/>
      <c r="AO340" s="400"/>
      <c r="AP340" s="401"/>
      <c r="AQ340" s="401"/>
      <c r="AR340" s="401"/>
      <c r="AS340" s="401"/>
      <c r="AT340" s="401"/>
      <c r="AU340" s="401"/>
      <c r="AV340" s="402"/>
      <c r="AW340" s="403"/>
      <c r="AX340" s="404"/>
      <c r="AY340" s="405"/>
      <c r="AZ340" s="406"/>
      <c r="BA340" s="407"/>
      <c r="BB340" s="407"/>
      <c r="BC340" s="407"/>
      <c r="BD340" s="407"/>
      <c r="BE340" s="407"/>
      <c r="BF340" s="407"/>
      <c r="BG340" s="407"/>
      <c r="BH340" s="407"/>
      <c r="BI340" s="407"/>
      <c r="BJ340" s="407"/>
      <c r="BK340" s="407"/>
      <c r="BL340" s="407"/>
      <c r="BM340" s="407"/>
      <c r="BN340" s="407"/>
      <c r="BO340" s="408"/>
    </row>
    <row r="341" spans="1:67" ht="35.1" customHeight="1" x14ac:dyDescent="0.25">
      <c r="A341" s="25">
        <f t="shared" si="15"/>
        <v>330</v>
      </c>
      <c r="B341" s="409"/>
      <c r="C341" s="409"/>
      <c r="D341" s="410"/>
      <c r="E341" s="410"/>
      <c r="F341" s="410"/>
      <c r="G341" s="410"/>
      <c r="H341" s="410"/>
      <c r="I341" s="411"/>
      <c r="J341" s="412"/>
      <c r="K341" s="412"/>
      <c r="L341" s="412"/>
      <c r="M341" s="412"/>
      <c r="N341" s="412"/>
      <c r="O341" s="412"/>
      <c r="P341" s="413"/>
      <c r="Q341" s="414"/>
      <c r="R341" s="415"/>
      <c r="S341" s="415"/>
      <c r="T341" s="415"/>
      <c r="U341" s="415"/>
      <c r="V341" s="415"/>
      <c r="W341" s="415"/>
      <c r="X341" s="416"/>
      <c r="Y341" s="417"/>
      <c r="Z341" s="418"/>
      <c r="AA341" s="414"/>
      <c r="AB341" s="415"/>
      <c r="AC341" s="415"/>
      <c r="AD341" s="416"/>
      <c r="AE341" s="419"/>
      <c r="AF341" s="420"/>
      <c r="AG341" s="421"/>
      <c r="AH341" s="419"/>
      <c r="AI341" s="420"/>
      <c r="AJ341" s="421"/>
      <c r="AK341" s="411"/>
      <c r="AL341" s="412"/>
      <c r="AM341" s="412"/>
      <c r="AN341" s="413"/>
      <c r="AO341" s="400"/>
      <c r="AP341" s="401"/>
      <c r="AQ341" s="401"/>
      <c r="AR341" s="401"/>
      <c r="AS341" s="401"/>
      <c r="AT341" s="401"/>
      <c r="AU341" s="401"/>
      <c r="AV341" s="402"/>
      <c r="AW341" s="403"/>
      <c r="AX341" s="404"/>
      <c r="AY341" s="405"/>
      <c r="AZ341" s="406"/>
      <c r="BA341" s="407"/>
      <c r="BB341" s="407"/>
      <c r="BC341" s="407"/>
      <c r="BD341" s="407"/>
      <c r="BE341" s="407"/>
      <c r="BF341" s="407"/>
      <c r="BG341" s="407"/>
      <c r="BH341" s="407"/>
      <c r="BI341" s="407"/>
      <c r="BJ341" s="407"/>
      <c r="BK341" s="407"/>
      <c r="BL341" s="407"/>
      <c r="BM341" s="407"/>
      <c r="BN341" s="407"/>
      <c r="BO341" s="408"/>
    </row>
    <row r="342" spans="1:67" ht="35.1" customHeight="1" x14ac:dyDescent="0.25">
      <c r="A342" s="24">
        <f>ROW(A331)</f>
        <v>331</v>
      </c>
      <c r="B342" s="409"/>
      <c r="C342" s="409"/>
      <c r="D342" s="410"/>
      <c r="E342" s="410"/>
      <c r="F342" s="410"/>
      <c r="G342" s="410"/>
      <c r="H342" s="410"/>
      <c r="I342" s="411"/>
      <c r="J342" s="412"/>
      <c r="K342" s="412"/>
      <c r="L342" s="412"/>
      <c r="M342" s="412"/>
      <c r="N342" s="412"/>
      <c r="O342" s="412"/>
      <c r="P342" s="413"/>
      <c r="Q342" s="414"/>
      <c r="R342" s="415"/>
      <c r="S342" s="415"/>
      <c r="T342" s="415"/>
      <c r="U342" s="415"/>
      <c r="V342" s="415"/>
      <c r="W342" s="415"/>
      <c r="X342" s="416"/>
      <c r="Y342" s="417"/>
      <c r="Z342" s="418"/>
      <c r="AA342" s="414"/>
      <c r="AB342" s="415"/>
      <c r="AC342" s="415"/>
      <c r="AD342" s="416"/>
      <c r="AE342" s="419"/>
      <c r="AF342" s="420"/>
      <c r="AG342" s="421"/>
      <c r="AH342" s="419"/>
      <c r="AI342" s="420"/>
      <c r="AJ342" s="421"/>
      <c r="AK342" s="411"/>
      <c r="AL342" s="412"/>
      <c r="AM342" s="412"/>
      <c r="AN342" s="413"/>
      <c r="AO342" s="400"/>
      <c r="AP342" s="401"/>
      <c r="AQ342" s="401"/>
      <c r="AR342" s="401"/>
      <c r="AS342" s="401"/>
      <c r="AT342" s="401"/>
      <c r="AU342" s="401"/>
      <c r="AV342" s="402"/>
      <c r="AW342" s="403"/>
      <c r="AX342" s="404"/>
      <c r="AY342" s="405"/>
      <c r="AZ342" s="406"/>
      <c r="BA342" s="407"/>
      <c r="BB342" s="407"/>
      <c r="BC342" s="407"/>
      <c r="BD342" s="407"/>
      <c r="BE342" s="407"/>
      <c r="BF342" s="407"/>
      <c r="BG342" s="407"/>
      <c r="BH342" s="407"/>
      <c r="BI342" s="407"/>
      <c r="BJ342" s="407"/>
      <c r="BK342" s="407"/>
      <c r="BL342" s="407"/>
      <c r="BM342" s="407"/>
      <c r="BN342" s="407"/>
      <c r="BO342" s="408"/>
    </row>
    <row r="343" spans="1:67" ht="35.1" customHeight="1" x14ac:dyDescent="0.25">
      <c r="A343" s="25">
        <f t="shared" si="15"/>
        <v>332</v>
      </c>
      <c r="B343" s="409"/>
      <c r="C343" s="409"/>
      <c r="D343" s="410"/>
      <c r="E343" s="410"/>
      <c r="F343" s="410"/>
      <c r="G343" s="410"/>
      <c r="H343" s="410"/>
      <c r="I343" s="411"/>
      <c r="J343" s="412"/>
      <c r="K343" s="412"/>
      <c r="L343" s="412"/>
      <c r="M343" s="412"/>
      <c r="N343" s="412"/>
      <c r="O343" s="412"/>
      <c r="P343" s="413"/>
      <c r="Q343" s="414"/>
      <c r="R343" s="415"/>
      <c r="S343" s="415"/>
      <c r="T343" s="415"/>
      <c r="U343" s="415"/>
      <c r="V343" s="415"/>
      <c r="W343" s="415"/>
      <c r="X343" s="416"/>
      <c r="Y343" s="417"/>
      <c r="Z343" s="418"/>
      <c r="AA343" s="414"/>
      <c r="AB343" s="415"/>
      <c r="AC343" s="415"/>
      <c r="AD343" s="416"/>
      <c r="AE343" s="419"/>
      <c r="AF343" s="420"/>
      <c r="AG343" s="421"/>
      <c r="AH343" s="419"/>
      <c r="AI343" s="420"/>
      <c r="AJ343" s="421"/>
      <c r="AK343" s="411"/>
      <c r="AL343" s="412"/>
      <c r="AM343" s="412"/>
      <c r="AN343" s="413"/>
      <c r="AO343" s="400"/>
      <c r="AP343" s="401"/>
      <c r="AQ343" s="401"/>
      <c r="AR343" s="401"/>
      <c r="AS343" s="401"/>
      <c r="AT343" s="401"/>
      <c r="AU343" s="401"/>
      <c r="AV343" s="402"/>
      <c r="AW343" s="403"/>
      <c r="AX343" s="404"/>
      <c r="AY343" s="405"/>
      <c r="AZ343" s="406"/>
      <c r="BA343" s="407"/>
      <c r="BB343" s="407"/>
      <c r="BC343" s="407"/>
      <c r="BD343" s="407"/>
      <c r="BE343" s="407"/>
      <c r="BF343" s="407"/>
      <c r="BG343" s="407"/>
      <c r="BH343" s="407"/>
      <c r="BI343" s="407"/>
      <c r="BJ343" s="407"/>
      <c r="BK343" s="407"/>
      <c r="BL343" s="407"/>
      <c r="BM343" s="407"/>
      <c r="BN343" s="407"/>
      <c r="BO343" s="408"/>
    </row>
    <row r="344" spans="1:67" ht="35.1" customHeight="1" x14ac:dyDescent="0.25">
      <c r="A344" s="25">
        <f t="shared" si="15"/>
        <v>333</v>
      </c>
      <c r="B344" s="409"/>
      <c r="C344" s="409"/>
      <c r="D344" s="410"/>
      <c r="E344" s="410"/>
      <c r="F344" s="410"/>
      <c r="G344" s="410"/>
      <c r="H344" s="410"/>
      <c r="I344" s="411"/>
      <c r="J344" s="412"/>
      <c r="K344" s="412"/>
      <c r="L344" s="412"/>
      <c r="M344" s="412"/>
      <c r="N344" s="412"/>
      <c r="O344" s="412"/>
      <c r="P344" s="413"/>
      <c r="Q344" s="414"/>
      <c r="R344" s="415"/>
      <c r="S344" s="415"/>
      <c r="T344" s="415"/>
      <c r="U344" s="415"/>
      <c r="V344" s="415"/>
      <c r="W344" s="415"/>
      <c r="X344" s="416"/>
      <c r="Y344" s="417"/>
      <c r="Z344" s="418"/>
      <c r="AA344" s="414"/>
      <c r="AB344" s="415"/>
      <c r="AC344" s="415"/>
      <c r="AD344" s="416"/>
      <c r="AE344" s="419"/>
      <c r="AF344" s="420"/>
      <c r="AG344" s="421"/>
      <c r="AH344" s="419"/>
      <c r="AI344" s="420"/>
      <c r="AJ344" s="421"/>
      <c r="AK344" s="411"/>
      <c r="AL344" s="412"/>
      <c r="AM344" s="412"/>
      <c r="AN344" s="413"/>
      <c r="AO344" s="400"/>
      <c r="AP344" s="401"/>
      <c r="AQ344" s="401"/>
      <c r="AR344" s="401"/>
      <c r="AS344" s="401"/>
      <c r="AT344" s="401"/>
      <c r="AU344" s="401"/>
      <c r="AV344" s="402"/>
      <c r="AW344" s="403"/>
      <c r="AX344" s="404"/>
      <c r="AY344" s="405"/>
      <c r="AZ344" s="406"/>
      <c r="BA344" s="407"/>
      <c r="BB344" s="407"/>
      <c r="BC344" s="407"/>
      <c r="BD344" s="407"/>
      <c r="BE344" s="407"/>
      <c r="BF344" s="407"/>
      <c r="BG344" s="407"/>
      <c r="BH344" s="407"/>
      <c r="BI344" s="407"/>
      <c r="BJ344" s="407"/>
      <c r="BK344" s="407"/>
      <c r="BL344" s="407"/>
      <c r="BM344" s="407"/>
      <c r="BN344" s="407"/>
      <c r="BO344" s="408"/>
    </row>
    <row r="345" spans="1:67" ht="35.1" customHeight="1" x14ac:dyDescent="0.25">
      <c r="A345" s="25">
        <f t="shared" si="15"/>
        <v>334</v>
      </c>
      <c r="B345" s="409"/>
      <c r="C345" s="409"/>
      <c r="D345" s="410"/>
      <c r="E345" s="410"/>
      <c r="F345" s="410"/>
      <c r="G345" s="410"/>
      <c r="H345" s="410"/>
      <c r="I345" s="411"/>
      <c r="J345" s="412"/>
      <c r="K345" s="412"/>
      <c r="L345" s="412"/>
      <c r="M345" s="412"/>
      <c r="N345" s="412"/>
      <c r="O345" s="412"/>
      <c r="P345" s="413"/>
      <c r="Q345" s="414"/>
      <c r="R345" s="415"/>
      <c r="S345" s="415"/>
      <c r="T345" s="415"/>
      <c r="U345" s="415"/>
      <c r="V345" s="415"/>
      <c r="W345" s="415"/>
      <c r="X345" s="416"/>
      <c r="Y345" s="417"/>
      <c r="Z345" s="418"/>
      <c r="AA345" s="414"/>
      <c r="AB345" s="415"/>
      <c r="AC345" s="415"/>
      <c r="AD345" s="416"/>
      <c r="AE345" s="419"/>
      <c r="AF345" s="420"/>
      <c r="AG345" s="421"/>
      <c r="AH345" s="419"/>
      <c r="AI345" s="420"/>
      <c r="AJ345" s="421"/>
      <c r="AK345" s="411"/>
      <c r="AL345" s="412"/>
      <c r="AM345" s="412"/>
      <c r="AN345" s="413"/>
      <c r="AO345" s="400"/>
      <c r="AP345" s="401"/>
      <c r="AQ345" s="401"/>
      <c r="AR345" s="401"/>
      <c r="AS345" s="401"/>
      <c r="AT345" s="401"/>
      <c r="AU345" s="401"/>
      <c r="AV345" s="402"/>
      <c r="AW345" s="403"/>
      <c r="AX345" s="404"/>
      <c r="AY345" s="405"/>
      <c r="AZ345" s="406"/>
      <c r="BA345" s="407"/>
      <c r="BB345" s="407"/>
      <c r="BC345" s="407"/>
      <c r="BD345" s="407"/>
      <c r="BE345" s="407"/>
      <c r="BF345" s="407"/>
      <c r="BG345" s="407"/>
      <c r="BH345" s="407"/>
      <c r="BI345" s="407"/>
      <c r="BJ345" s="407"/>
      <c r="BK345" s="407"/>
      <c r="BL345" s="407"/>
      <c r="BM345" s="407"/>
      <c r="BN345" s="407"/>
      <c r="BO345" s="408"/>
    </row>
    <row r="346" spans="1:67" ht="35.1" customHeight="1" x14ac:dyDescent="0.25">
      <c r="A346" s="25">
        <f t="shared" si="15"/>
        <v>335</v>
      </c>
      <c r="B346" s="409"/>
      <c r="C346" s="409"/>
      <c r="D346" s="410"/>
      <c r="E346" s="410"/>
      <c r="F346" s="410"/>
      <c r="G346" s="410"/>
      <c r="H346" s="410"/>
      <c r="I346" s="411"/>
      <c r="J346" s="412"/>
      <c r="K346" s="412"/>
      <c r="L346" s="412"/>
      <c r="M346" s="412"/>
      <c r="N346" s="412"/>
      <c r="O346" s="412"/>
      <c r="P346" s="413"/>
      <c r="Q346" s="414"/>
      <c r="R346" s="415"/>
      <c r="S346" s="415"/>
      <c r="T346" s="415"/>
      <c r="U346" s="415"/>
      <c r="V346" s="415"/>
      <c r="W346" s="415"/>
      <c r="X346" s="416"/>
      <c r="Y346" s="417"/>
      <c r="Z346" s="418"/>
      <c r="AA346" s="414"/>
      <c r="AB346" s="415"/>
      <c r="AC346" s="415"/>
      <c r="AD346" s="416"/>
      <c r="AE346" s="419"/>
      <c r="AF346" s="420"/>
      <c r="AG346" s="421"/>
      <c r="AH346" s="419"/>
      <c r="AI346" s="420"/>
      <c r="AJ346" s="421"/>
      <c r="AK346" s="411"/>
      <c r="AL346" s="412"/>
      <c r="AM346" s="412"/>
      <c r="AN346" s="413"/>
      <c r="AO346" s="400"/>
      <c r="AP346" s="401"/>
      <c r="AQ346" s="401"/>
      <c r="AR346" s="401"/>
      <c r="AS346" s="401"/>
      <c r="AT346" s="401"/>
      <c r="AU346" s="401"/>
      <c r="AV346" s="402"/>
      <c r="AW346" s="403"/>
      <c r="AX346" s="404"/>
      <c r="AY346" s="405"/>
      <c r="AZ346" s="406"/>
      <c r="BA346" s="407"/>
      <c r="BB346" s="407"/>
      <c r="BC346" s="407"/>
      <c r="BD346" s="407"/>
      <c r="BE346" s="407"/>
      <c r="BF346" s="407"/>
      <c r="BG346" s="407"/>
      <c r="BH346" s="407"/>
      <c r="BI346" s="407"/>
      <c r="BJ346" s="407"/>
      <c r="BK346" s="407"/>
      <c r="BL346" s="407"/>
      <c r="BM346" s="407"/>
      <c r="BN346" s="407"/>
      <c r="BO346" s="408"/>
    </row>
    <row r="347" spans="1:67" ht="35.1" customHeight="1" x14ac:dyDescent="0.25">
      <c r="A347" s="25">
        <f t="shared" si="15"/>
        <v>336</v>
      </c>
      <c r="B347" s="409"/>
      <c r="C347" s="409"/>
      <c r="D347" s="410"/>
      <c r="E347" s="410"/>
      <c r="F347" s="410"/>
      <c r="G347" s="410"/>
      <c r="H347" s="410"/>
      <c r="I347" s="411"/>
      <c r="J347" s="412"/>
      <c r="K347" s="412"/>
      <c r="L347" s="412"/>
      <c r="M347" s="412"/>
      <c r="N347" s="412"/>
      <c r="O347" s="412"/>
      <c r="P347" s="413"/>
      <c r="Q347" s="414"/>
      <c r="R347" s="415"/>
      <c r="S347" s="415"/>
      <c r="T347" s="415"/>
      <c r="U347" s="415"/>
      <c r="V347" s="415"/>
      <c r="W347" s="415"/>
      <c r="X347" s="416"/>
      <c r="Y347" s="417"/>
      <c r="Z347" s="418"/>
      <c r="AA347" s="414"/>
      <c r="AB347" s="415"/>
      <c r="AC347" s="415"/>
      <c r="AD347" s="416"/>
      <c r="AE347" s="419"/>
      <c r="AF347" s="420"/>
      <c r="AG347" s="421"/>
      <c r="AH347" s="419"/>
      <c r="AI347" s="420"/>
      <c r="AJ347" s="421"/>
      <c r="AK347" s="411"/>
      <c r="AL347" s="412"/>
      <c r="AM347" s="412"/>
      <c r="AN347" s="413"/>
      <c r="AO347" s="400"/>
      <c r="AP347" s="401"/>
      <c r="AQ347" s="401"/>
      <c r="AR347" s="401"/>
      <c r="AS347" s="401"/>
      <c r="AT347" s="401"/>
      <c r="AU347" s="401"/>
      <c r="AV347" s="402"/>
      <c r="AW347" s="403"/>
      <c r="AX347" s="404"/>
      <c r="AY347" s="405"/>
      <c r="AZ347" s="406"/>
      <c r="BA347" s="407"/>
      <c r="BB347" s="407"/>
      <c r="BC347" s="407"/>
      <c r="BD347" s="407"/>
      <c r="BE347" s="407"/>
      <c r="BF347" s="407"/>
      <c r="BG347" s="407"/>
      <c r="BH347" s="407"/>
      <c r="BI347" s="407"/>
      <c r="BJ347" s="407"/>
      <c r="BK347" s="407"/>
      <c r="BL347" s="407"/>
      <c r="BM347" s="407"/>
      <c r="BN347" s="407"/>
      <c r="BO347" s="408"/>
    </row>
    <row r="348" spans="1:67" ht="35.1" customHeight="1" x14ac:dyDescent="0.25">
      <c r="A348" s="25">
        <f t="shared" si="15"/>
        <v>337</v>
      </c>
      <c r="B348" s="409"/>
      <c r="C348" s="409"/>
      <c r="D348" s="410"/>
      <c r="E348" s="410"/>
      <c r="F348" s="410"/>
      <c r="G348" s="410"/>
      <c r="H348" s="410"/>
      <c r="I348" s="411"/>
      <c r="J348" s="412"/>
      <c r="K348" s="412"/>
      <c r="L348" s="412"/>
      <c r="M348" s="412"/>
      <c r="N348" s="412"/>
      <c r="O348" s="412"/>
      <c r="P348" s="413"/>
      <c r="Q348" s="414"/>
      <c r="R348" s="415"/>
      <c r="S348" s="415"/>
      <c r="T348" s="415"/>
      <c r="U348" s="415"/>
      <c r="V348" s="415"/>
      <c r="W348" s="415"/>
      <c r="X348" s="416"/>
      <c r="Y348" s="417"/>
      <c r="Z348" s="418"/>
      <c r="AA348" s="414"/>
      <c r="AB348" s="415"/>
      <c r="AC348" s="415"/>
      <c r="AD348" s="416"/>
      <c r="AE348" s="419"/>
      <c r="AF348" s="420"/>
      <c r="AG348" s="421"/>
      <c r="AH348" s="419"/>
      <c r="AI348" s="420"/>
      <c r="AJ348" s="421"/>
      <c r="AK348" s="411"/>
      <c r="AL348" s="412"/>
      <c r="AM348" s="412"/>
      <c r="AN348" s="413"/>
      <c r="AO348" s="400"/>
      <c r="AP348" s="401"/>
      <c r="AQ348" s="401"/>
      <c r="AR348" s="401"/>
      <c r="AS348" s="401"/>
      <c r="AT348" s="401"/>
      <c r="AU348" s="401"/>
      <c r="AV348" s="402"/>
      <c r="AW348" s="403"/>
      <c r="AX348" s="404"/>
      <c r="AY348" s="405"/>
      <c r="AZ348" s="406"/>
      <c r="BA348" s="407"/>
      <c r="BB348" s="407"/>
      <c r="BC348" s="407"/>
      <c r="BD348" s="407"/>
      <c r="BE348" s="407"/>
      <c r="BF348" s="407"/>
      <c r="BG348" s="407"/>
      <c r="BH348" s="407"/>
      <c r="BI348" s="407"/>
      <c r="BJ348" s="407"/>
      <c r="BK348" s="407"/>
      <c r="BL348" s="407"/>
      <c r="BM348" s="407"/>
      <c r="BN348" s="407"/>
      <c r="BO348" s="408"/>
    </row>
    <row r="349" spans="1:67" ht="35.1" customHeight="1" x14ac:dyDescent="0.25">
      <c r="A349" s="25">
        <f t="shared" si="15"/>
        <v>338</v>
      </c>
      <c r="B349" s="409"/>
      <c r="C349" s="409"/>
      <c r="D349" s="410"/>
      <c r="E349" s="410"/>
      <c r="F349" s="410"/>
      <c r="G349" s="410"/>
      <c r="H349" s="410"/>
      <c r="I349" s="411"/>
      <c r="J349" s="412"/>
      <c r="K349" s="412"/>
      <c r="L349" s="412"/>
      <c r="M349" s="412"/>
      <c r="N349" s="412"/>
      <c r="O349" s="412"/>
      <c r="P349" s="413"/>
      <c r="Q349" s="414"/>
      <c r="R349" s="415"/>
      <c r="S349" s="415"/>
      <c r="T349" s="415"/>
      <c r="U349" s="415"/>
      <c r="V349" s="415"/>
      <c r="W349" s="415"/>
      <c r="X349" s="416"/>
      <c r="Y349" s="417"/>
      <c r="Z349" s="418"/>
      <c r="AA349" s="414"/>
      <c r="AB349" s="415"/>
      <c r="AC349" s="415"/>
      <c r="AD349" s="416"/>
      <c r="AE349" s="419"/>
      <c r="AF349" s="420"/>
      <c r="AG349" s="421"/>
      <c r="AH349" s="419"/>
      <c r="AI349" s="420"/>
      <c r="AJ349" s="421"/>
      <c r="AK349" s="411"/>
      <c r="AL349" s="412"/>
      <c r="AM349" s="412"/>
      <c r="AN349" s="413"/>
      <c r="AO349" s="400"/>
      <c r="AP349" s="401"/>
      <c r="AQ349" s="401"/>
      <c r="AR349" s="401"/>
      <c r="AS349" s="401"/>
      <c r="AT349" s="401"/>
      <c r="AU349" s="401"/>
      <c r="AV349" s="402"/>
      <c r="AW349" s="403"/>
      <c r="AX349" s="404"/>
      <c r="AY349" s="405"/>
      <c r="AZ349" s="406"/>
      <c r="BA349" s="407"/>
      <c r="BB349" s="407"/>
      <c r="BC349" s="407"/>
      <c r="BD349" s="407"/>
      <c r="BE349" s="407"/>
      <c r="BF349" s="407"/>
      <c r="BG349" s="407"/>
      <c r="BH349" s="407"/>
      <c r="BI349" s="407"/>
      <c r="BJ349" s="407"/>
      <c r="BK349" s="407"/>
      <c r="BL349" s="407"/>
      <c r="BM349" s="407"/>
      <c r="BN349" s="407"/>
      <c r="BO349" s="408"/>
    </row>
    <row r="350" spans="1:67" ht="35.1" customHeight="1" x14ac:dyDescent="0.25">
      <c r="A350" s="25">
        <f t="shared" si="15"/>
        <v>339</v>
      </c>
      <c r="B350" s="409"/>
      <c r="C350" s="409"/>
      <c r="D350" s="410"/>
      <c r="E350" s="410"/>
      <c r="F350" s="410"/>
      <c r="G350" s="410"/>
      <c r="H350" s="410"/>
      <c r="I350" s="411"/>
      <c r="J350" s="412"/>
      <c r="K350" s="412"/>
      <c r="L350" s="412"/>
      <c r="M350" s="412"/>
      <c r="N350" s="412"/>
      <c r="O350" s="412"/>
      <c r="P350" s="413"/>
      <c r="Q350" s="414"/>
      <c r="R350" s="415"/>
      <c r="S350" s="415"/>
      <c r="T350" s="415"/>
      <c r="U350" s="415"/>
      <c r="V350" s="415"/>
      <c r="W350" s="415"/>
      <c r="X350" s="416"/>
      <c r="Y350" s="417"/>
      <c r="Z350" s="418"/>
      <c r="AA350" s="414"/>
      <c r="AB350" s="415"/>
      <c r="AC350" s="415"/>
      <c r="AD350" s="416"/>
      <c r="AE350" s="419"/>
      <c r="AF350" s="420"/>
      <c r="AG350" s="421"/>
      <c r="AH350" s="419"/>
      <c r="AI350" s="420"/>
      <c r="AJ350" s="421"/>
      <c r="AK350" s="411"/>
      <c r="AL350" s="412"/>
      <c r="AM350" s="412"/>
      <c r="AN350" s="413"/>
      <c r="AO350" s="400"/>
      <c r="AP350" s="401"/>
      <c r="AQ350" s="401"/>
      <c r="AR350" s="401"/>
      <c r="AS350" s="401"/>
      <c r="AT350" s="401"/>
      <c r="AU350" s="401"/>
      <c r="AV350" s="402"/>
      <c r="AW350" s="403"/>
      <c r="AX350" s="404"/>
      <c r="AY350" s="405"/>
      <c r="AZ350" s="406"/>
      <c r="BA350" s="407"/>
      <c r="BB350" s="407"/>
      <c r="BC350" s="407"/>
      <c r="BD350" s="407"/>
      <c r="BE350" s="407"/>
      <c r="BF350" s="407"/>
      <c r="BG350" s="407"/>
      <c r="BH350" s="407"/>
      <c r="BI350" s="407"/>
      <c r="BJ350" s="407"/>
      <c r="BK350" s="407"/>
      <c r="BL350" s="407"/>
      <c r="BM350" s="407"/>
      <c r="BN350" s="407"/>
      <c r="BO350" s="408"/>
    </row>
    <row r="351" spans="1:67" ht="35.1" customHeight="1" x14ac:dyDescent="0.25">
      <c r="A351" s="25">
        <f t="shared" si="15"/>
        <v>340</v>
      </c>
      <c r="B351" s="409"/>
      <c r="C351" s="409"/>
      <c r="D351" s="410"/>
      <c r="E351" s="410"/>
      <c r="F351" s="410"/>
      <c r="G351" s="410"/>
      <c r="H351" s="410"/>
      <c r="I351" s="411"/>
      <c r="J351" s="412"/>
      <c r="K351" s="412"/>
      <c r="L351" s="412"/>
      <c r="M351" s="412"/>
      <c r="N351" s="412"/>
      <c r="O351" s="412"/>
      <c r="P351" s="413"/>
      <c r="Q351" s="414"/>
      <c r="R351" s="415"/>
      <c r="S351" s="415"/>
      <c r="T351" s="415"/>
      <c r="U351" s="415"/>
      <c r="V351" s="415"/>
      <c r="W351" s="415"/>
      <c r="X351" s="416"/>
      <c r="Y351" s="417"/>
      <c r="Z351" s="418"/>
      <c r="AA351" s="414"/>
      <c r="AB351" s="415"/>
      <c r="AC351" s="415"/>
      <c r="AD351" s="416"/>
      <c r="AE351" s="419"/>
      <c r="AF351" s="420"/>
      <c r="AG351" s="421"/>
      <c r="AH351" s="419"/>
      <c r="AI351" s="420"/>
      <c r="AJ351" s="421"/>
      <c r="AK351" s="411"/>
      <c r="AL351" s="412"/>
      <c r="AM351" s="412"/>
      <c r="AN351" s="413"/>
      <c r="AO351" s="400"/>
      <c r="AP351" s="401"/>
      <c r="AQ351" s="401"/>
      <c r="AR351" s="401"/>
      <c r="AS351" s="401"/>
      <c r="AT351" s="401"/>
      <c r="AU351" s="401"/>
      <c r="AV351" s="402"/>
      <c r="AW351" s="403"/>
      <c r="AX351" s="404"/>
      <c r="AY351" s="405"/>
      <c r="AZ351" s="406"/>
      <c r="BA351" s="407"/>
      <c r="BB351" s="407"/>
      <c r="BC351" s="407"/>
      <c r="BD351" s="407"/>
      <c r="BE351" s="407"/>
      <c r="BF351" s="407"/>
      <c r="BG351" s="407"/>
      <c r="BH351" s="407"/>
      <c r="BI351" s="407"/>
      <c r="BJ351" s="407"/>
      <c r="BK351" s="407"/>
      <c r="BL351" s="407"/>
      <c r="BM351" s="407"/>
      <c r="BN351" s="407"/>
      <c r="BO351" s="408"/>
    </row>
    <row r="352" spans="1:67" ht="35.1" customHeight="1" x14ac:dyDescent="0.25">
      <c r="A352" s="24">
        <f>ROW(A341)</f>
        <v>341</v>
      </c>
      <c r="B352" s="409"/>
      <c r="C352" s="409"/>
      <c r="D352" s="410"/>
      <c r="E352" s="410"/>
      <c r="F352" s="410"/>
      <c r="G352" s="410"/>
      <c r="H352" s="410"/>
      <c r="I352" s="411"/>
      <c r="J352" s="412"/>
      <c r="K352" s="412"/>
      <c r="L352" s="412"/>
      <c r="M352" s="412"/>
      <c r="N352" s="412"/>
      <c r="O352" s="412"/>
      <c r="P352" s="413"/>
      <c r="Q352" s="414"/>
      <c r="R352" s="415"/>
      <c r="S352" s="415"/>
      <c r="T352" s="415"/>
      <c r="U352" s="415"/>
      <c r="V352" s="415"/>
      <c r="W352" s="415"/>
      <c r="X352" s="416"/>
      <c r="Y352" s="417"/>
      <c r="Z352" s="418"/>
      <c r="AA352" s="414"/>
      <c r="AB352" s="415"/>
      <c r="AC352" s="415"/>
      <c r="AD352" s="416"/>
      <c r="AE352" s="419"/>
      <c r="AF352" s="420"/>
      <c r="AG352" s="421"/>
      <c r="AH352" s="419"/>
      <c r="AI352" s="420"/>
      <c r="AJ352" s="421"/>
      <c r="AK352" s="411"/>
      <c r="AL352" s="412"/>
      <c r="AM352" s="412"/>
      <c r="AN352" s="413"/>
      <c r="AO352" s="400"/>
      <c r="AP352" s="401"/>
      <c r="AQ352" s="401"/>
      <c r="AR352" s="401"/>
      <c r="AS352" s="401"/>
      <c r="AT352" s="401"/>
      <c r="AU352" s="401"/>
      <c r="AV352" s="402"/>
      <c r="AW352" s="403"/>
      <c r="AX352" s="404"/>
      <c r="AY352" s="405"/>
      <c r="AZ352" s="406"/>
      <c r="BA352" s="407"/>
      <c r="BB352" s="407"/>
      <c r="BC352" s="407"/>
      <c r="BD352" s="407"/>
      <c r="BE352" s="407"/>
      <c r="BF352" s="407"/>
      <c r="BG352" s="407"/>
      <c r="BH352" s="407"/>
      <c r="BI352" s="407"/>
      <c r="BJ352" s="407"/>
      <c r="BK352" s="407"/>
      <c r="BL352" s="407"/>
      <c r="BM352" s="407"/>
      <c r="BN352" s="407"/>
      <c r="BO352" s="408"/>
    </row>
    <row r="353" spans="1:67" ht="35.1" customHeight="1" x14ac:dyDescent="0.25">
      <c r="A353" s="25">
        <f t="shared" si="15"/>
        <v>342</v>
      </c>
      <c r="B353" s="409"/>
      <c r="C353" s="409"/>
      <c r="D353" s="410"/>
      <c r="E353" s="410"/>
      <c r="F353" s="410"/>
      <c r="G353" s="410"/>
      <c r="H353" s="410"/>
      <c r="I353" s="411"/>
      <c r="J353" s="412"/>
      <c r="K353" s="412"/>
      <c r="L353" s="412"/>
      <c r="M353" s="412"/>
      <c r="N353" s="412"/>
      <c r="O353" s="412"/>
      <c r="P353" s="413"/>
      <c r="Q353" s="414"/>
      <c r="R353" s="415"/>
      <c r="S353" s="415"/>
      <c r="T353" s="415"/>
      <c r="U353" s="415"/>
      <c r="V353" s="415"/>
      <c r="W353" s="415"/>
      <c r="X353" s="416"/>
      <c r="Y353" s="417"/>
      <c r="Z353" s="418"/>
      <c r="AA353" s="414"/>
      <c r="AB353" s="415"/>
      <c r="AC353" s="415"/>
      <c r="AD353" s="416"/>
      <c r="AE353" s="419"/>
      <c r="AF353" s="420"/>
      <c r="AG353" s="421"/>
      <c r="AH353" s="419"/>
      <c r="AI353" s="420"/>
      <c r="AJ353" s="421"/>
      <c r="AK353" s="411"/>
      <c r="AL353" s="412"/>
      <c r="AM353" s="412"/>
      <c r="AN353" s="413"/>
      <c r="AO353" s="400"/>
      <c r="AP353" s="401"/>
      <c r="AQ353" s="401"/>
      <c r="AR353" s="401"/>
      <c r="AS353" s="401"/>
      <c r="AT353" s="401"/>
      <c r="AU353" s="401"/>
      <c r="AV353" s="402"/>
      <c r="AW353" s="403"/>
      <c r="AX353" s="404"/>
      <c r="AY353" s="405"/>
      <c r="AZ353" s="406"/>
      <c r="BA353" s="407"/>
      <c r="BB353" s="407"/>
      <c r="BC353" s="407"/>
      <c r="BD353" s="407"/>
      <c r="BE353" s="407"/>
      <c r="BF353" s="407"/>
      <c r="BG353" s="407"/>
      <c r="BH353" s="407"/>
      <c r="BI353" s="407"/>
      <c r="BJ353" s="407"/>
      <c r="BK353" s="407"/>
      <c r="BL353" s="407"/>
      <c r="BM353" s="407"/>
      <c r="BN353" s="407"/>
      <c r="BO353" s="408"/>
    </row>
    <row r="354" spans="1:67" ht="35.1" customHeight="1" x14ac:dyDescent="0.25">
      <c r="A354" s="25">
        <f t="shared" si="15"/>
        <v>343</v>
      </c>
      <c r="B354" s="409"/>
      <c r="C354" s="409"/>
      <c r="D354" s="410"/>
      <c r="E354" s="410"/>
      <c r="F354" s="410"/>
      <c r="G354" s="410"/>
      <c r="H354" s="410"/>
      <c r="I354" s="411"/>
      <c r="J354" s="412"/>
      <c r="K354" s="412"/>
      <c r="L354" s="412"/>
      <c r="M354" s="412"/>
      <c r="N354" s="412"/>
      <c r="O354" s="412"/>
      <c r="P354" s="413"/>
      <c r="Q354" s="414"/>
      <c r="R354" s="415"/>
      <c r="S354" s="415"/>
      <c r="T354" s="415"/>
      <c r="U354" s="415"/>
      <c r="V354" s="415"/>
      <c r="W354" s="415"/>
      <c r="X354" s="416"/>
      <c r="Y354" s="417"/>
      <c r="Z354" s="418"/>
      <c r="AA354" s="414"/>
      <c r="AB354" s="415"/>
      <c r="AC354" s="415"/>
      <c r="AD354" s="416"/>
      <c r="AE354" s="419"/>
      <c r="AF354" s="420"/>
      <c r="AG354" s="421"/>
      <c r="AH354" s="419"/>
      <c r="AI354" s="420"/>
      <c r="AJ354" s="421"/>
      <c r="AK354" s="411"/>
      <c r="AL354" s="412"/>
      <c r="AM354" s="412"/>
      <c r="AN354" s="413"/>
      <c r="AO354" s="400"/>
      <c r="AP354" s="401"/>
      <c r="AQ354" s="401"/>
      <c r="AR354" s="401"/>
      <c r="AS354" s="401"/>
      <c r="AT354" s="401"/>
      <c r="AU354" s="401"/>
      <c r="AV354" s="402"/>
      <c r="AW354" s="403"/>
      <c r="AX354" s="404"/>
      <c r="AY354" s="405"/>
      <c r="AZ354" s="406"/>
      <c r="BA354" s="407"/>
      <c r="BB354" s="407"/>
      <c r="BC354" s="407"/>
      <c r="BD354" s="407"/>
      <c r="BE354" s="407"/>
      <c r="BF354" s="407"/>
      <c r="BG354" s="407"/>
      <c r="BH354" s="407"/>
      <c r="BI354" s="407"/>
      <c r="BJ354" s="407"/>
      <c r="BK354" s="407"/>
      <c r="BL354" s="407"/>
      <c r="BM354" s="407"/>
      <c r="BN354" s="407"/>
      <c r="BO354" s="408"/>
    </row>
    <row r="355" spans="1:67" ht="35.1" customHeight="1" x14ac:dyDescent="0.25">
      <c r="A355" s="25">
        <f t="shared" si="15"/>
        <v>344</v>
      </c>
      <c r="B355" s="409"/>
      <c r="C355" s="409"/>
      <c r="D355" s="410"/>
      <c r="E355" s="410"/>
      <c r="F355" s="410"/>
      <c r="G355" s="410"/>
      <c r="H355" s="410"/>
      <c r="I355" s="411"/>
      <c r="J355" s="412"/>
      <c r="K355" s="412"/>
      <c r="L355" s="412"/>
      <c r="M355" s="412"/>
      <c r="N355" s="412"/>
      <c r="O355" s="412"/>
      <c r="P355" s="413"/>
      <c r="Q355" s="414"/>
      <c r="R355" s="415"/>
      <c r="S355" s="415"/>
      <c r="T355" s="415"/>
      <c r="U355" s="415"/>
      <c r="V355" s="415"/>
      <c r="W355" s="415"/>
      <c r="X355" s="416"/>
      <c r="Y355" s="417"/>
      <c r="Z355" s="418"/>
      <c r="AA355" s="414"/>
      <c r="AB355" s="415"/>
      <c r="AC355" s="415"/>
      <c r="AD355" s="416"/>
      <c r="AE355" s="419"/>
      <c r="AF355" s="420"/>
      <c r="AG355" s="421"/>
      <c r="AH355" s="419"/>
      <c r="AI355" s="420"/>
      <c r="AJ355" s="421"/>
      <c r="AK355" s="411"/>
      <c r="AL355" s="412"/>
      <c r="AM355" s="412"/>
      <c r="AN355" s="413"/>
      <c r="AO355" s="400"/>
      <c r="AP355" s="401"/>
      <c r="AQ355" s="401"/>
      <c r="AR355" s="401"/>
      <c r="AS355" s="401"/>
      <c r="AT355" s="401"/>
      <c r="AU355" s="401"/>
      <c r="AV355" s="402"/>
      <c r="AW355" s="403"/>
      <c r="AX355" s="404"/>
      <c r="AY355" s="405"/>
      <c r="AZ355" s="406"/>
      <c r="BA355" s="407"/>
      <c r="BB355" s="407"/>
      <c r="BC355" s="407"/>
      <c r="BD355" s="407"/>
      <c r="BE355" s="407"/>
      <c r="BF355" s="407"/>
      <c r="BG355" s="407"/>
      <c r="BH355" s="407"/>
      <c r="BI355" s="407"/>
      <c r="BJ355" s="407"/>
      <c r="BK355" s="407"/>
      <c r="BL355" s="407"/>
      <c r="BM355" s="407"/>
      <c r="BN355" s="407"/>
      <c r="BO355" s="408"/>
    </row>
    <row r="356" spans="1:67" ht="35.1" customHeight="1" x14ac:dyDescent="0.25">
      <c r="A356" s="25">
        <f t="shared" si="15"/>
        <v>345</v>
      </c>
      <c r="B356" s="409"/>
      <c r="C356" s="409"/>
      <c r="D356" s="410"/>
      <c r="E356" s="410"/>
      <c r="F356" s="410"/>
      <c r="G356" s="410"/>
      <c r="H356" s="410"/>
      <c r="I356" s="411"/>
      <c r="J356" s="412"/>
      <c r="K356" s="412"/>
      <c r="L356" s="412"/>
      <c r="M356" s="412"/>
      <c r="N356" s="412"/>
      <c r="O356" s="412"/>
      <c r="P356" s="413"/>
      <c r="Q356" s="414"/>
      <c r="R356" s="415"/>
      <c r="S356" s="415"/>
      <c r="T356" s="415"/>
      <c r="U356" s="415"/>
      <c r="V356" s="415"/>
      <c r="W356" s="415"/>
      <c r="X356" s="416"/>
      <c r="Y356" s="417"/>
      <c r="Z356" s="418"/>
      <c r="AA356" s="414"/>
      <c r="AB356" s="415"/>
      <c r="AC356" s="415"/>
      <c r="AD356" s="416"/>
      <c r="AE356" s="419"/>
      <c r="AF356" s="420"/>
      <c r="AG356" s="421"/>
      <c r="AH356" s="419"/>
      <c r="AI356" s="420"/>
      <c r="AJ356" s="421"/>
      <c r="AK356" s="411"/>
      <c r="AL356" s="412"/>
      <c r="AM356" s="412"/>
      <c r="AN356" s="413"/>
      <c r="AO356" s="400"/>
      <c r="AP356" s="401"/>
      <c r="AQ356" s="401"/>
      <c r="AR356" s="401"/>
      <c r="AS356" s="401"/>
      <c r="AT356" s="401"/>
      <c r="AU356" s="401"/>
      <c r="AV356" s="402"/>
      <c r="AW356" s="403"/>
      <c r="AX356" s="404"/>
      <c r="AY356" s="405"/>
      <c r="AZ356" s="406"/>
      <c r="BA356" s="407"/>
      <c r="BB356" s="407"/>
      <c r="BC356" s="407"/>
      <c r="BD356" s="407"/>
      <c r="BE356" s="407"/>
      <c r="BF356" s="407"/>
      <c r="BG356" s="407"/>
      <c r="BH356" s="407"/>
      <c r="BI356" s="407"/>
      <c r="BJ356" s="407"/>
      <c r="BK356" s="407"/>
      <c r="BL356" s="407"/>
      <c r="BM356" s="407"/>
      <c r="BN356" s="407"/>
      <c r="BO356" s="408"/>
    </row>
    <row r="357" spans="1:67" ht="35.1" customHeight="1" x14ac:dyDescent="0.25">
      <c r="A357" s="25">
        <f t="shared" si="15"/>
        <v>346</v>
      </c>
      <c r="B357" s="409"/>
      <c r="C357" s="409"/>
      <c r="D357" s="410"/>
      <c r="E357" s="410"/>
      <c r="F357" s="410"/>
      <c r="G357" s="410"/>
      <c r="H357" s="410"/>
      <c r="I357" s="411"/>
      <c r="J357" s="412"/>
      <c r="K357" s="412"/>
      <c r="L357" s="412"/>
      <c r="M357" s="412"/>
      <c r="N357" s="412"/>
      <c r="O357" s="412"/>
      <c r="P357" s="413"/>
      <c r="Q357" s="414"/>
      <c r="R357" s="415"/>
      <c r="S357" s="415"/>
      <c r="T357" s="415"/>
      <c r="U357" s="415"/>
      <c r="V357" s="415"/>
      <c r="W357" s="415"/>
      <c r="X357" s="416"/>
      <c r="Y357" s="417"/>
      <c r="Z357" s="418"/>
      <c r="AA357" s="414"/>
      <c r="AB357" s="415"/>
      <c r="AC357" s="415"/>
      <c r="AD357" s="416"/>
      <c r="AE357" s="419"/>
      <c r="AF357" s="420"/>
      <c r="AG357" s="421"/>
      <c r="AH357" s="419"/>
      <c r="AI357" s="420"/>
      <c r="AJ357" s="421"/>
      <c r="AK357" s="411"/>
      <c r="AL357" s="412"/>
      <c r="AM357" s="412"/>
      <c r="AN357" s="413"/>
      <c r="AO357" s="400"/>
      <c r="AP357" s="401"/>
      <c r="AQ357" s="401"/>
      <c r="AR357" s="401"/>
      <c r="AS357" s="401"/>
      <c r="AT357" s="401"/>
      <c r="AU357" s="401"/>
      <c r="AV357" s="402"/>
      <c r="AW357" s="403"/>
      <c r="AX357" s="404"/>
      <c r="AY357" s="405"/>
      <c r="AZ357" s="406"/>
      <c r="BA357" s="407"/>
      <c r="BB357" s="407"/>
      <c r="BC357" s="407"/>
      <c r="BD357" s="407"/>
      <c r="BE357" s="407"/>
      <c r="BF357" s="407"/>
      <c r="BG357" s="407"/>
      <c r="BH357" s="407"/>
      <c r="BI357" s="407"/>
      <c r="BJ357" s="407"/>
      <c r="BK357" s="407"/>
      <c r="BL357" s="407"/>
      <c r="BM357" s="407"/>
      <c r="BN357" s="407"/>
      <c r="BO357" s="408"/>
    </row>
    <row r="358" spans="1:67" ht="35.1" customHeight="1" x14ac:dyDescent="0.25">
      <c r="A358" s="25">
        <f t="shared" si="15"/>
        <v>347</v>
      </c>
      <c r="B358" s="409"/>
      <c r="C358" s="409"/>
      <c r="D358" s="410"/>
      <c r="E358" s="410"/>
      <c r="F358" s="410"/>
      <c r="G358" s="410"/>
      <c r="H358" s="410"/>
      <c r="I358" s="411"/>
      <c r="J358" s="412"/>
      <c r="K358" s="412"/>
      <c r="L358" s="412"/>
      <c r="M358" s="412"/>
      <c r="N358" s="412"/>
      <c r="O358" s="412"/>
      <c r="P358" s="413"/>
      <c r="Q358" s="414"/>
      <c r="R358" s="415"/>
      <c r="S358" s="415"/>
      <c r="T358" s="415"/>
      <c r="U358" s="415"/>
      <c r="V358" s="415"/>
      <c r="W358" s="415"/>
      <c r="X358" s="416"/>
      <c r="Y358" s="417"/>
      <c r="Z358" s="418"/>
      <c r="AA358" s="414"/>
      <c r="AB358" s="415"/>
      <c r="AC358" s="415"/>
      <c r="AD358" s="416"/>
      <c r="AE358" s="419"/>
      <c r="AF358" s="420"/>
      <c r="AG358" s="421"/>
      <c r="AH358" s="419"/>
      <c r="AI358" s="420"/>
      <c r="AJ358" s="421"/>
      <c r="AK358" s="411"/>
      <c r="AL358" s="412"/>
      <c r="AM358" s="412"/>
      <c r="AN358" s="413"/>
      <c r="AO358" s="400"/>
      <c r="AP358" s="401"/>
      <c r="AQ358" s="401"/>
      <c r="AR358" s="401"/>
      <c r="AS358" s="401"/>
      <c r="AT358" s="401"/>
      <c r="AU358" s="401"/>
      <c r="AV358" s="402"/>
      <c r="AW358" s="403"/>
      <c r="AX358" s="404"/>
      <c r="AY358" s="405"/>
      <c r="AZ358" s="406"/>
      <c r="BA358" s="407"/>
      <c r="BB358" s="407"/>
      <c r="BC358" s="407"/>
      <c r="BD358" s="407"/>
      <c r="BE358" s="407"/>
      <c r="BF358" s="407"/>
      <c r="BG358" s="407"/>
      <c r="BH358" s="407"/>
      <c r="BI358" s="407"/>
      <c r="BJ358" s="407"/>
      <c r="BK358" s="407"/>
      <c r="BL358" s="407"/>
      <c r="BM358" s="407"/>
      <c r="BN358" s="407"/>
      <c r="BO358" s="408"/>
    </row>
    <row r="359" spans="1:67" ht="35.1" customHeight="1" x14ac:dyDescent="0.25">
      <c r="A359" s="25">
        <f t="shared" si="15"/>
        <v>348</v>
      </c>
      <c r="B359" s="409"/>
      <c r="C359" s="409"/>
      <c r="D359" s="410"/>
      <c r="E359" s="410"/>
      <c r="F359" s="410"/>
      <c r="G359" s="410"/>
      <c r="H359" s="410"/>
      <c r="I359" s="411"/>
      <c r="J359" s="412"/>
      <c r="K359" s="412"/>
      <c r="L359" s="412"/>
      <c r="M359" s="412"/>
      <c r="N359" s="412"/>
      <c r="O359" s="412"/>
      <c r="P359" s="413"/>
      <c r="Q359" s="414"/>
      <c r="R359" s="415"/>
      <c r="S359" s="415"/>
      <c r="T359" s="415"/>
      <c r="U359" s="415"/>
      <c r="V359" s="415"/>
      <c r="W359" s="415"/>
      <c r="X359" s="416"/>
      <c r="Y359" s="417"/>
      <c r="Z359" s="418"/>
      <c r="AA359" s="414"/>
      <c r="AB359" s="415"/>
      <c r="AC359" s="415"/>
      <c r="AD359" s="416"/>
      <c r="AE359" s="419"/>
      <c r="AF359" s="420"/>
      <c r="AG359" s="421"/>
      <c r="AH359" s="419"/>
      <c r="AI359" s="420"/>
      <c r="AJ359" s="421"/>
      <c r="AK359" s="411"/>
      <c r="AL359" s="412"/>
      <c r="AM359" s="412"/>
      <c r="AN359" s="413"/>
      <c r="AO359" s="400"/>
      <c r="AP359" s="401"/>
      <c r="AQ359" s="401"/>
      <c r="AR359" s="401"/>
      <c r="AS359" s="401"/>
      <c r="AT359" s="401"/>
      <c r="AU359" s="401"/>
      <c r="AV359" s="402"/>
      <c r="AW359" s="403"/>
      <c r="AX359" s="404"/>
      <c r="AY359" s="405"/>
      <c r="AZ359" s="406"/>
      <c r="BA359" s="407"/>
      <c r="BB359" s="407"/>
      <c r="BC359" s="407"/>
      <c r="BD359" s="407"/>
      <c r="BE359" s="407"/>
      <c r="BF359" s="407"/>
      <c r="BG359" s="407"/>
      <c r="BH359" s="407"/>
      <c r="BI359" s="407"/>
      <c r="BJ359" s="407"/>
      <c r="BK359" s="407"/>
      <c r="BL359" s="407"/>
      <c r="BM359" s="407"/>
      <c r="BN359" s="407"/>
      <c r="BO359" s="408"/>
    </row>
    <row r="360" spans="1:67" ht="35.1" customHeight="1" x14ac:dyDescent="0.25">
      <c r="A360" s="25">
        <f t="shared" si="15"/>
        <v>349</v>
      </c>
      <c r="B360" s="409"/>
      <c r="C360" s="409"/>
      <c r="D360" s="410"/>
      <c r="E360" s="410"/>
      <c r="F360" s="410"/>
      <c r="G360" s="410"/>
      <c r="H360" s="410"/>
      <c r="I360" s="411"/>
      <c r="J360" s="412"/>
      <c r="K360" s="412"/>
      <c r="L360" s="412"/>
      <c r="M360" s="412"/>
      <c r="N360" s="412"/>
      <c r="O360" s="412"/>
      <c r="P360" s="413"/>
      <c r="Q360" s="414"/>
      <c r="R360" s="415"/>
      <c r="S360" s="415"/>
      <c r="T360" s="415"/>
      <c r="U360" s="415"/>
      <c r="V360" s="415"/>
      <c r="W360" s="415"/>
      <c r="X360" s="416"/>
      <c r="Y360" s="417"/>
      <c r="Z360" s="418"/>
      <c r="AA360" s="414"/>
      <c r="AB360" s="415"/>
      <c r="AC360" s="415"/>
      <c r="AD360" s="416"/>
      <c r="AE360" s="419"/>
      <c r="AF360" s="420"/>
      <c r="AG360" s="421"/>
      <c r="AH360" s="419"/>
      <c r="AI360" s="420"/>
      <c r="AJ360" s="421"/>
      <c r="AK360" s="411"/>
      <c r="AL360" s="412"/>
      <c r="AM360" s="412"/>
      <c r="AN360" s="413"/>
      <c r="AO360" s="400"/>
      <c r="AP360" s="401"/>
      <c r="AQ360" s="401"/>
      <c r="AR360" s="401"/>
      <c r="AS360" s="401"/>
      <c r="AT360" s="401"/>
      <c r="AU360" s="401"/>
      <c r="AV360" s="402"/>
      <c r="AW360" s="403"/>
      <c r="AX360" s="404"/>
      <c r="AY360" s="405"/>
      <c r="AZ360" s="406"/>
      <c r="BA360" s="407"/>
      <c r="BB360" s="407"/>
      <c r="BC360" s="407"/>
      <c r="BD360" s="407"/>
      <c r="BE360" s="407"/>
      <c r="BF360" s="407"/>
      <c r="BG360" s="407"/>
      <c r="BH360" s="407"/>
      <c r="BI360" s="407"/>
      <c r="BJ360" s="407"/>
      <c r="BK360" s="407"/>
      <c r="BL360" s="407"/>
      <c r="BM360" s="407"/>
      <c r="BN360" s="407"/>
      <c r="BO360" s="408"/>
    </row>
    <row r="361" spans="1:67" ht="35.1" customHeight="1" x14ac:dyDescent="0.25">
      <c r="A361" s="25">
        <f t="shared" si="15"/>
        <v>350</v>
      </c>
      <c r="B361" s="409"/>
      <c r="C361" s="409"/>
      <c r="D361" s="410"/>
      <c r="E361" s="410"/>
      <c r="F361" s="410"/>
      <c r="G361" s="410"/>
      <c r="H361" s="410"/>
      <c r="I361" s="411"/>
      <c r="J361" s="412"/>
      <c r="K361" s="412"/>
      <c r="L361" s="412"/>
      <c r="M361" s="412"/>
      <c r="N361" s="412"/>
      <c r="O361" s="412"/>
      <c r="P361" s="413"/>
      <c r="Q361" s="414"/>
      <c r="R361" s="415"/>
      <c r="S361" s="415"/>
      <c r="T361" s="415"/>
      <c r="U361" s="415"/>
      <c r="V361" s="415"/>
      <c r="W361" s="415"/>
      <c r="X361" s="416"/>
      <c r="Y361" s="417"/>
      <c r="Z361" s="418"/>
      <c r="AA361" s="414"/>
      <c r="AB361" s="415"/>
      <c r="AC361" s="415"/>
      <c r="AD361" s="416"/>
      <c r="AE361" s="419"/>
      <c r="AF361" s="420"/>
      <c r="AG361" s="421"/>
      <c r="AH361" s="419"/>
      <c r="AI361" s="420"/>
      <c r="AJ361" s="421"/>
      <c r="AK361" s="411"/>
      <c r="AL361" s="412"/>
      <c r="AM361" s="412"/>
      <c r="AN361" s="413"/>
      <c r="AO361" s="400"/>
      <c r="AP361" s="401"/>
      <c r="AQ361" s="401"/>
      <c r="AR361" s="401"/>
      <c r="AS361" s="401"/>
      <c r="AT361" s="401"/>
      <c r="AU361" s="401"/>
      <c r="AV361" s="402"/>
      <c r="AW361" s="403"/>
      <c r="AX361" s="404"/>
      <c r="AY361" s="405"/>
      <c r="AZ361" s="406"/>
      <c r="BA361" s="407"/>
      <c r="BB361" s="407"/>
      <c r="BC361" s="407"/>
      <c r="BD361" s="407"/>
      <c r="BE361" s="407"/>
      <c r="BF361" s="407"/>
      <c r="BG361" s="407"/>
      <c r="BH361" s="407"/>
      <c r="BI361" s="407"/>
      <c r="BJ361" s="407"/>
      <c r="BK361" s="407"/>
      <c r="BL361" s="407"/>
      <c r="BM361" s="407"/>
      <c r="BN361" s="407"/>
      <c r="BO361" s="408"/>
    </row>
    <row r="362" spans="1:67" ht="35.1" customHeight="1" x14ac:dyDescent="0.25">
      <c r="A362" s="24">
        <f>ROW(A351)</f>
        <v>351</v>
      </c>
      <c r="B362" s="409"/>
      <c r="C362" s="409"/>
      <c r="D362" s="410"/>
      <c r="E362" s="410"/>
      <c r="F362" s="410"/>
      <c r="G362" s="410"/>
      <c r="H362" s="410"/>
      <c r="I362" s="411"/>
      <c r="J362" s="412"/>
      <c r="K362" s="412"/>
      <c r="L362" s="412"/>
      <c r="M362" s="412"/>
      <c r="N362" s="412"/>
      <c r="O362" s="412"/>
      <c r="P362" s="413"/>
      <c r="Q362" s="414"/>
      <c r="R362" s="415"/>
      <c r="S362" s="415"/>
      <c r="T362" s="415"/>
      <c r="U362" s="415"/>
      <c r="V362" s="415"/>
      <c r="W362" s="415"/>
      <c r="X362" s="416"/>
      <c r="Y362" s="417"/>
      <c r="Z362" s="418"/>
      <c r="AA362" s="414"/>
      <c r="AB362" s="415"/>
      <c r="AC362" s="415"/>
      <c r="AD362" s="416"/>
      <c r="AE362" s="419"/>
      <c r="AF362" s="420"/>
      <c r="AG362" s="421"/>
      <c r="AH362" s="419"/>
      <c r="AI362" s="420"/>
      <c r="AJ362" s="421"/>
      <c r="AK362" s="411"/>
      <c r="AL362" s="412"/>
      <c r="AM362" s="412"/>
      <c r="AN362" s="413"/>
      <c r="AO362" s="400"/>
      <c r="AP362" s="401"/>
      <c r="AQ362" s="401"/>
      <c r="AR362" s="401"/>
      <c r="AS362" s="401"/>
      <c r="AT362" s="401"/>
      <c r="AU362" s="401"/>
      <c r="AV362" s="402"/>
      <c r="AW362" s="403"/>
      <c r="AX362" s="404"/>
      <c r="AY362" s="405"/>
      <c r="AZ362" s="406"/>
      <c r="BA362" s="407"/>
      <c r="BB362" s="407"/>
      <c r="BC362" s="407"/>
      <c r="BD362" s="407"/>
      <c r="BE362" s="407"/>
      <c r="BF362" s="407"/>
      <c r="BG362" s="407"/>
      <c r="BH362" s="407"/>
      <c r="BI362" s="407"/>
      <c r="BJ362" s="407"/>
      <c r="BK362" s="407"/>
      <c r="BL362" s="407"/>
      <c r="BM362" s="407"/>
      <c r="BN362" s="407"/>
      <c r="BO362" s="408"/>
    </row>
    <row r="363" spans="1:67" ht="35.1" customHeight="1" x14ac:dyDescent="0.25">
      <c r="A363" s="25">
        <f t="shared" si="15"/>
        <v>352</v>
      </c>
      <c r="B363" s="409"/>
      <c r="C363" s="409"/>
      <c r="D363" s="410"/>
      <c r="E363" s="410"/>
      <c r="F363" s="410"/>
      <c r="G363" s="410"/>
      <c r="H363" s="410"/>
      <c r="I363" s="411"/>
      <c r="J363" s="412"/>
      <c r="K363" s="412"/>
      <c r="L363" s="412"/>
      <c r="M363" s="412"/>
      <c r="N363" s="412"/>
      <c r="O363" s="412"/>
      <c r="P363" s="413"/>
      <c r="Q363" s="414"/>
      <c r="R363" s="415"/>
      <c r="S363" s="415"/>
      <c r="T363" s="415"/>
      <c r="U363" s="415"/>
      <c r="V363" s="415"/>
      <c r="W363" s="415"/>
      <c r="X363" s="416"/>
      <c r="Y363" s="417"/>
      <c r="Z363" s="418"/>
      <c r="AA363" s="414"/>
      <c r="AB363" s="415"/>
      <c r="AC363" s="415"/>
      <c r="AD363" s="416"/>
      <c r="AE363" s="419"/>
      <c r="AF363" s="420"/>
      <c r="AG363" s="421"/>
      <c r="AH363" s="419"/>
      <c r="AI363" s="420"/>
      <c r="AJ363" s="421"/>
      <c r="AK363" s="411"/>
      <c r="AL363" s="412"/>
      <c r="AM363" s="412"/>
      <c r="AN363" s="413"/>
      <c r="AO363" s="400"/>
      <c r="AP363" s="401"/>
      <c r="AQ363" s="401"/>
      <c r="AR363" s="401"/>
      <c r="AS363" s="401"/>
      <c r="AT363" s="401"/>
      <c r="AU363" s="401"/>
      <c r="AV363" s="402"/>
      <c r="AW363" s="403"/>
      <c r="AX363" s="404"/>
      <c r="AY363" s="405"/>
      <c r="AZ363" s="406"/>
      <c r="BA363" s="407"/>
      <c r="BB363" s="407"/>
      <c r="BC363" s="407"/>
      <c r="BD363" s="407"/>
      <c r="BE363" s="407"/>
      <c r="BF363" s="407"/>
      <c r="BG363" s="407"/>
      <c r="BH363" s="407"/>
      <c r="BI363" s="407"/>
      <c r="BJ363" s="407"/>
      <c r="BK363" s="407"/>
      <c r="BL363" s="407"/>
      <c r="BM363" s="407"/>
      <c r="BN363" s="407"/>
      <c r="BO363" s="408"/>
    </row>
    <row r="364" spans="1:67" ht="35.1" customHeight="1" x14ac:dyDescent="0.25">
      <c r="A364" s="25">
        <f t="shared" si="15"/>
        <v>353</v>
      </c>
      <c r="B364" s="409"/>
      <c r="C364" s="409"/>
      <c r="D364" s="410"/>
      <c r="E364" s="410"/>
      <c r="F364" s="410"/>
      <c r="G364" s="410"/>
      <c r="H364" s="410"/>
      <c r="I364" s="411"/>
      <c r="J364" s="412"/>
      <c r="K364" s="412"/>
      <c r="L364" s="412"/>
      <c r="M364" s="412"/>
      <c r="N364" s="412"/>
      <c r="O364" s="412"/>
      <c r="P364" s="413"/>
      <c r="Q364" s="414"/>
      <c r="R364" s="415"/>
      <c r="S364" s="415"/>
      <c r="T364" s="415"/>
      <c r="U364" s="415"/>
      <c r="V364" s="415"/>
      <c r="W364" s="415"/>
      <c r="X364" s="416"/>
      <c r="Y364" s="417"/>
      <c r="Z364" s="418"/>
      <c r="AA364" s="414"/>
      <c r="AB364" s="415"/>
      <c r="AC364" s="415"/>
      <c r="AD364" s="416"/>
      <c r="AE364" s="419"/>
      <c r="AF364" s="420"/>
      <c r="AG364" s="421"/>
      <c r="AH364" s="419"/>
      <c r="AI364" s="420"/>
      <c r="AJ364" s="421"/>
      <c r="AK364" s="411"/>
      <c r="AL364" s="412"/>
      <c r="AM364" s="412"/>
      <c r="AN364" s="413"/>
      <c r="AO364" s="400"/>
      <c r="AP364" s="401"/>
      <c r="AQ364" s="401"/>
      <c r="AR364" s="401"/>
      <c r="AS364" s="401"/>
      <c r="AT364" s="401"/>
      <c r="AU364" s="401"/>
      <c r="AV364" s="402"/>
      <c r="AW364" s="403"/>
      <c r="AX364" s="404"/>
      <c r="AY364" s="405"/>
      <c r="AZ364" s="406"/>
      <c r="BA364" s="407"/>
      <c r="BB364" s="407"/>
      <c r="BC364" s="407"/>
      <c r="BD364" s="407"/>
      <c r="BE364" s="407"/>
      <c r="BF364" s="407"/>
      <c r="BG364" s="407"/>
      <c r="BH364" s="407"/>
      <c r="BI364" s="407"/>
      <c r="BJ364" s="407"/>
      <c r="BK364" s="407"/>
      <c r="BL364" s="407"/>
      <c r="BM364" s="407"/>
      <c r="BN364" s="407"/>
      <c r="BO364" s="408"/>
    </row>
    <row r="365" spans="1:67" ht="35.1" customHeight="1" x14ac:dyDescent="0.25">
      <c r="A365" s="25">
        <f t="shared" si="15"/>
        <v>354</v>
      </c>
      <c r="B365" s="409"/>
      <c r="C365" s="409"/>
      <c r="D365" s="410"/>
      <c r="E365" s="410"/>
      <c r="F365" s="410"/>
      <c r="G365" s="410"/>
      <c r="H365" s="410"/>
      <c r="I365" s="411"/>
      <c r="J365" s="412"/>
      <c r="K365" s="412"/>
      <c r="L365" s="412"/>
      <c r="M365" s="412"/>
      <c r="N365" s="412"/>
      <c r="O365" s="412"/>
      <c r="P365" s="413"/>
      <c r="Q365" s="414"/>
      <c r="R365" s="415"/>
      <c r="S365" s="415"/>
      <c r="T365" s="415"/>
      <c r="U365" s="415"/>
      <c r="V365" s="415"/>
      <c r="W365" s="415"/>
      <c r="X365" s="416"/>
      <c r="Y365" s="417"/>
      <c r="Z365" s="418"/>
      <c r="AA365" s="414"/>
      <c r="AB365" s="415"/>
      <c r="AC365" s="415"/>
      <c r="AD365" s="416"/>
      <c r="AE365" s="419"/>
      <c r="AF365" s="420"/>
      <c r="AG365" s="421"/>
      <c r="AH365" s="419"/>
      <c r="AI365" s="420"/>
      <c r="AJ365" s="421"/>
      <c r="AK365" s="411"/>
      <c r="AL365" s="412"/>
      <c r="AM365" s="412"/>
      <c r="AN365" s="413"/>
      <c r="AO365" s="400"/>
      <c r="AP365" s="401"/>
      <c r="AQ365" s="401"/>
      <c r="AR365" s="401"/>
      <c r="AS365" s="401"/>
      <c r="AT365" s="401"/>
      <c r="AU365" s="401"/>
      <c r="AV365" s="402"/>
      <c r="AW365" s="403"/>
      <c r="AX365" s="404"/>
      <c r="AY365" s="405"/>
      <c r="AZ365" s="406"/>
      <c r="BA365" s="407"/>
      <c r="BB365" s="407"/>
      <c r="BC365" s="407"/>
      <c r="BD365" s="407"/>
      <c r="BE365" s="407"/>
      <c r="BF365" s="407"/>
      <c r="BG365" s="407"/>
      <c r="BH365" s="407"/>
      <c r="BI365" s="407"/>
      <c r="BJ365" s="407"/>
      <c r="BK365" s="407"/>
      <c r="BL365" s="407"/>
      <c r="BM365" s="407"/>
      <c r="BN365" s="407"/>
      <c r="BO365" s="408"/>
    </row>
    <row r="366" spans="1:67" ht="35.1" customHeight="1" x14ac:dyDescent="0.25">
      <c r="A366" s="25">
        <f t="shared" si="15"/>
        <v>355</v>
      </c>
      <c r="B366" s="409"/>
      <c r="C366" s="409"/>
      <c r="D366" s="410"/>
      <c r="E366" s="410"/>
      <c r="F366" s="410"/>
      <c r="G366" s="410"/>
      <c r="H366" s="410"/>
      <c r="I366" s="411"/>
      <c r="J366" s="412"/>
      <c r="K366" s="412"/>
      <c r="L366" s="412"/>
      <c r="M366" s="412"/>
      <c r="N366" s="412"/>
      <c r="O366" s="412"/>
      <c r="P366" s="413"/>
      <c r="Q366" s="414"/>
      <c r="R366" s="415"/>
      <c r="S366" s="415"/>
      <c r="T366" s="415"/>
      <c r="U366" s="415"/>
      <c r="V366" s="415"/>
      <c r="W366" s="415"/>
      <c r="X366" s="416"/>
      <c r="Y366" s="417"/>
      <c r="Z366" s="418"/>
      <c r="AA366" s="414"/>
      <c r="AB366" s="415"/>
      <c r="AC366" s="415"/>
      <c r="AD366" s="416"/>
      <c r="AE366" s="419"/>
      <c r="AF366" s="420"/>
      <c r="AG366" s="421"/>
      <c r="AH366" s="419"/>
      <c r="AI366" s="420"/>
      <c r="AJ366" s="421"/>
      <c r="AK366" s="411"/>
      <c r="AL366" s="412"/>
      <c r="AM366" s="412"/>
      <c r="AN366" s="413"/>
      <c r="AO366" s="400"/>
      <c r="AP366" s="401"/>
      <c r="AQ366" s="401"/>
      <c r="AR366" s="401"/>
      <c r="AS366" s="401"/>
      <c r="AT366" s="401"/>
      <c r="AU366" s="401"/>
      <c r="AV366" s="402"/>
      <c r="AW366" s="403"/>
      <c r="AX366" s="404"/>
      <c r="AY366" s="405"/>
      <c r="AZ366" s="406"/>
      <c r="BA366" s="407"/>
      <c r="BB366" s="407"/>
      <c r="BC366" s="407"/>
      <c r="BD366" s="407"/>
      <c r="BE366" s="407"/>
      <c r="BF366" s="407"/>
      <c r="BG366" s="407"/>
      <c r="BH366" s="407"/>
      <c r="BI366" s="407"/>
      <c r="BJ366" s="407"/>
      <c r="BK366" s="407"/>
      <c r="BL366" s="407"/>
      <c r="BM366" s="407"/>
      <c r="BN366" s="407"/>
      <c r="BO366" s="408"/>
    </row>
    <row r="367" spans="1:67" ht="35.1" customHeight="1" x14ac:dyDescent="0.25">
      <c r="A367" s="25">
        <f t="shared" si="15"/>
        <v>356</v>
      </c>
      <c r="B367" s="409"/>
      <c r="C367" s="409"/>
      <c r="D367" s="410"/>
      <c r="E367" s="410"/>
      <c r="F367" s="410"/>
      <c r="G367" s="410"/>
      <c r="H367" s="410"/>
      <c r="I367" s="411"/>
      <c r="J367" s="412"/>
      <c r="K367" s="412"/>
      <c r="L367" s="412"/>
      <c r="M367" s="412"/>
      <c r="N367" s="412"/>
      <c r="O367" s="412"/>
      <c r="P367" s="413"/>
      <c r="Q367" s="414"/>
      <c r="R367" s="415"/>
      <c r="S367" s="415"/>
      <c r="T367" s="415"/>
      <c r="U367" s="415"/>
      <c r="V367" s="415"/>
      <c r="W367" s="415"/>
      <c r="X367" s="416"/>
      <c r="Y367" s="417"/>
      <c r="Z367" s="418"/>
      <c r="AA367" s="414"/>
      <c r="AB367" s="415"/>
      <c r="AC367" s="415"/>
      <c r="AD367" s="416"/>
      <c r="AE367" s="419"/>
      <c r="AF367" s="420"/>
      <c r="AG367" s="421"/>
      <c r="AH367" s="419"/>
      <c r="AI367" s="420"/>
      <c r="AJ367" s="421"/>
      <c r="AK367" s="411"/>
      <c r="AL367" s="412"/>
      <c r="AM367" s="412"/>
      <c r="AN367" s="413"/>
      <c r="AO367" s="400"/>
      <c r="AP367" s="401"/>
      <c r="AQ367" s="401"/>
      <c r="AR367" s="401"/>
      <c r="AS367" s="401"/>
      <c r="AT367" s="401"/>
      <c r="AU367" s="401"/>
      <c r="AV367" s="402"/>
      <c r="AW367" s="403"/>
      <c r="AX367" s="404"/>
      <c r="AY367" s="405"/>
      <c r="AZ367" s="406"/>
      <c r="BA367" s="407"/>
      <c r="BB367" s="407"/>
      <c r="BC367" s="407"/>
      <c r="BD367" s="407"/>
      <c r="BE367" s="407"/>
      <c r="BF367" s="407"/>
      <c r="BG367" s="407"/>
      <c r="BH367" s="407"/>
      <c r="BI367" s="407"/>
      <c r="BJ367" s="407"/>
      <c r="BK367" s="407"/>
      <c r="BL367" s="407"/>
      <c r="BM367" s="407"/>
      <c r="BN367" s="407"/>
      <c r="BO367" s="408"/>
    </row>
    <row r="368" spans="1:67" ht="35.1" customHeight="1" x14ac:dyDescent="0.25">
      <c r="A368" s="25">
        <f t="shared" si="15"/>
        <v>357</v>
      </c>
      <c r="B368" s="409"/>
      <c r="C368" s="409"/>
      <c r="D368" s="410"/>
      <c r="E368" s="410"/>
      <c r="F368" s="410"/>
      <c r="G368" s="410"/>
      <c r="H368" s="410"/>
      <c r="I368" s="411"/>
      <c r="J368" s="412"/>
      <c r="K368" s="412"/>
      <c r="L368" s="412"/>
      <c r="M368" s="412"/>
      <c r="N368" s="412"/>
      <c r="O368" s="412"/>
      <c r="P368" s="413"/>
      <c r="Q368" s="414"/>
      <c r="R368" s="415"/>
      <c r="S368" s="415"/>
      <c r="T368" s="415"/>
      <c r="U368" s="415"/>
      <c r="V368" s="415"/>
      <c r="W368" s="415"/>
      <c r="X368" s="416"/>
      <c r="Y368" s="417"/>
      <c r="Z368" s="418"/>
      <c r="AA368" s="414"/>
      <c r="AB368" s="415"/>
      <c r="AC368" s="415"/>
      <c r="AD368" s="416"/>
      <c r="AE368" s="419"/>
      <c r="AF368" s="420"/>
      <c r="AG368" s="421"/>
      <c r="AH368" s="419"/>
      <c r="AI368" s="420"/>
      <c r="AJ368" s="421"/>
      <c r="AK368" s="411"/>
      <c r="AL368" s="412"/>
      <c r="AM368" s="412"/>
      <c r="AN368" s="413"/>
      <c r="AO368" s="400"/>
      <c r="AP368" s="401"/>
      <c r="AQ368" s="401"/>
      <c r="AR368" s="401"/>
      <c r="AS368" s="401"/>
      <c r="AT368" s="401"/>
      <c r="AU368" s="401"/>
      <c r="AV368" s="402"/>
      <c r="AW368" s="403"/>
      <c r="AX368" s="404"/>
      <c r="AY368" s="405"/>
      <c r="AZ368" s="406"/>
      <c r="BA368" s="407"/>
      <c r="BB368" s="407"/>
      <c r="BC368" s="407"/>
      <c r="BD368" s="407"/>
      <c r="BE368" s="407"/>
      <c r="BF368" s="407"/>
      <c r="BG368" s="407"/>
      <c r="BH368" s="407"/>
      <c r="BI368" s="407"/>
      <c r="BJ368" s="407"/>
      <c r="BK368" s="407"/>
      <c r="BL368" s="407"/>
      <c r="BM368" s="407"/>
      <c r="BN368" s="407"/>
      <c r="BO368" s="408"/>
    </row>
    <row r="369" spans="1:67" ht="35.1" customHeight="1" x14ac:dyDescent="0.25">
      <c r="A369" s="25">
        <f t="shared" si="15"/>
        <v>358</v>
      </c>
      <c r="B369" s="409"/>
      <c r="C369" s="409"/>
      <c r="D369" s="410"/>
      <c r="E369" s="410"/>
      <c r="F369" s="410"/>
      <c r="G369" s="410"/>
      <c r="H369" s="410"/>
      <c r="I369" s="411"/>
      <c r="J369" s="412"/>
      <c r="K369" s="412"/>
      <c r="L369" s="412"/>
      <c r="M369" s="412"/>
      <c r="N369" s="412"/>
      <c r="O369" s="412"/>
      <c r="P369" s="413"/>
      <c r="Q369" s="414"/>
      <c r="R369" s="415"/>
      <c r="S369" s="415"/>
      <c r="T369" s="415"/>
      <c r="U369" s="415"/>
      <c r="V369" s="415"/>
      <c r="W369" s="415"/>
      <c r="X369" s="416"/>
      <c r="Y369" s="417"/>
      <c r="Z369" s="418"/>
      <c r="AA369" s="414"/>
      <c r="AB369" s="415"/>
      <c r="AC369" s="415"/>
      <c r="AD369" s="416"/>
      <c r="AE369" s="419"/>
      <c r="AF369" s="420"/>
      <c r="AG369" s="421"/>
      <c r="AH369" s="419"/>
      <c r="AI369" s="420"/>
      <c r="AJ369" s="421"/>
      <c r="AK369" s="411"/>
      <c r="AL369" s="412"/>
      <c r="AM369" s="412"/>
      <c r="AN369" s="413"/>
      <c r="AO369" s="400"/>
      <c r="AP369" s="401"/>
      <c r="AQ369" s="401"/>
      <c r="AR369" s="401"/>
      <c r="AS369" s="401"/>
      <c r="AT369" s="401"/>
      <c r="AU369" s="401"/>
      <c r="AV369" s="402"/>
      <c r="AW369" s="403"/>
      <c r="AX369" s="404"/>
      <c r="AY369" s="405"/>
      <c r="AZ369" s="406"/>
      <c r="BA369" s="407"/>
      <c r="BB369" s="407"/>
      <c r="BC369" s="407"/>
      <c r="BD369" s="407"/>
      <c r="BE369" s="407"/>
      <c r="BF369" s="407"/>
      <c r="BG369" s="407"/>
      <c r="BH369" s="407"/>
      <c r="BI369" s="407"/>
      <c r="BJ369" s="407"/>
      <c r="BK369" s="407"/>
      <c r="BL369" s="407"/>
      <c r="BM369" s="407"/>
      <c r="BN369" s="407"/>
      <c r="BO369" s="408"/>
    </row>
    <row r="370" spans="1:67" ht="35.1" customHeight="1" x14ac:dyDescent="0.25">
      <c r="A370" s="25">
        <f t="shared" si="15"/>
        <v>359</v>
      </c>
      <c r="B370" s="409"/>
      <c r="C370" s="409"/>
      <c r="D370" s="410"/>
      <c r="E370" s="410"/>
      <c r="F370" s="410"/>
      <c r="G370" s="410"/>
      <c r="H370" s="410"/>
      <c r="I370" s="411"/>
      <c r="J370" s="412"/>
      <c r="K370" s="412"/>
      <c r="L370" s="412"/>
      <c r="M370" s="412"/>
      <c r="N370" s="412"/>
      <c r="O370" s="412"/>
      <c r="P370" s="413"/>
      <c r="Q370" s="414"/>
      <c r="R370" s="415"/>
      <c r="S370" s="415"/>
      <c r="T370" s="415"/>
      <c r="U370" s="415"/>
      <c r="V370" s="415"/>
      <c r="W370" s="415"/>
      <c r="X370" s="416"/>
      <c r="Y370" s="417"/>
      <c r="Z370" s="418"/>
      <c r="AA370" s="414"/>
      <c r="AB370" s="415"/>
      <c r="AC370" s="415"/>
      <c r="AD370" s="416"/>
      <c r="AE370" s="419"/>
      <c r="AF370" s="420"/>
      <c r="AG370" s="421"/>
      <c r="AH370" s="419"/>
      <c r="AI370" s="420"/>
      <c r="AJ370" s="421"/>
      <c r="AK370" s="411"/>
      <c r="AL370" s="412"/>
      <c r="AM370" s="412"/>
      <c r="AN370" s="413"/>
      <c r="AO370" s="400"/>
      <c r="AP370" s="401"/>
      <c r="AQ370" s="401"/>
      <c r="AR370" s="401"/>
      <c r="AS370" s="401"/>
      <c r="AT370" s="401"/>
      <c r="AU370" s="401"/>
      <c r="AV370" s="402"/>
      <c r="AW370" s="403"/>
      <c r="AX370" s="404"/>
      <c r="AY370" s="405"/>
      <c r="AZ370" s="406"/>
      <c r="BA370" s="407"/>
      <c r="BB370" s="407"/>
      <c r="BC370" s="407"/>
      <c r="BD370" s="407"/>
      <c r="BE370" s="407"/>
      <c r="BF370" s="407"/>
      <c r="BG370" s="407"/>
      <c r="BH370" s="407"/>
      <c r="BI370" s="407"/>
      <c r="BJ370" s="407"/>
      <c r="BK370" s="407"/>
      <c r="BL370" s="407"/>
      <c r="BM370" s="407"/>
      <c r="BN370" s="407"/>
      <c r="BO370" s="408"/>
    </row>
    <row r="371" spans="1:67" ht="35.1" customHeight="1" x14ac:dyDescent="0.25">
      <c r="A371" s="25">
        <f t="shared" si="15"/>
        <v>360</v>
      </c>
      <c r="B371" s="409"/>
      <c r="C371" s="409"/>
      <c r="D371" s="410"/>
      <c r="E371" s="410"/>
      <c r="F371" s="410"/>
      <c r="G371" s="410"/>
      <c r="H371" s="410"/>
      <c r="I371" s="411"/>
      <c r="J371" s="412"/>
      <c r="K371" s="412"/>
      <c r="L371" s="412"/>
      <c r="M371" s="412"/>
      <c r="N371" s="412"/>
      <c r="O371" s="412"/>
      <c r="P371" s="413"/>
      <c r="Q371" s="414"/>
      <c r="R371" s="415"/>
      <c r="S371" s="415"/>
      <c r="T371" s="415"/>
      <c r="U371" s="415"/>
      <c r="V371" s="415"/>
      <c r="W371" s="415"/>
      <c r="X371" s="416"/>
      <c r="Y371" s="417"/>
      <c r="Z371" s="418"/>
      <c r="AA371" s="414"/>
      <c r="AB371" s="415"/>
      <c r="AC371" s="415"/>
      <c r="AD371" s="416"/>
      <c r="AE371" s="419"/>
      <c r="AF371" s="420"/>
      <c r="AG371" s="421"/>
      <c r="AH371" s="419"/>
      <c r="AI371" s="420"/>
      <c r="AJ371" s="421"/>
      <c r="AK371" s="411"/>
      <c r="AL371" s="412"/>
      <c r="AM371" s="412"/>
      <c r="AN371" s="413"/>
      <c r="AO371" s="400"/>
      <c r="AP371" s="401"/>
      <c r="AQ371" s="401"/>
      <c r="AR371" s="401"/>
      <c r="AS371" s="401"/>
      <c r="AT371" s="401"/>
      <c r="AU371" s="401"/>
      <c r="AV371" s="402"/>
      <c r="AW371" s="403"/>
      <c r="AX371" s="404"/>
      <c r="AY371" s="405"/>
      <c r="AZ371" s="406"/>
      <c r="BA371" s="407"/>
      <c r="BB371" s="407"/>
      <c r="BC371" s="407"/>
      <c r="BD371" s="407"/>
      <c r="BE371" s="407"/>
      <c r="BF371" s="407"/>
      <c r="BG371" s="407"/>
      <c r="BH371" s="407"/>
      <c r="BI371" s="407"/>
      <c r="BJ371" s="407"/>
      <c r="BK371" s="407"/>
      <c r="BL371" s="407"/>
      <c r="BM371" s="407"/>
      <c r="BN371" s="407"/>
      <c r="BO371" s="408"/>
    </row>
    <row r="372" spans="1:67" ht="35.1" customHeight="1" x14ac:dyDescent="0.25">
      <c r="A372" s="24">
        <f>ROW(A361)</f>
        <v>361</v>
      </c>
      <c r="B372" s="409"/>
      <c r="C372" s="409"/>
      <c r="D372" s="410"/>
      <c r="E372" s="410"/>
      <c r="F372" s="410"/>
      <c r="G372" s="410"/>
      <c r="H372" s="410"/>
      <c r="I372" s="411"/>
      <c r="J372" s="412"/>
      <c r="K372" s="412"/>
      <c r="L372" s="412"/>
      <c r="M372" s="412"/>
      <c r="N372" s="412"/>
      <c r="O372" s="412"/>
      <c r="P372" s="413"/>
      <c r="Q372" s="414"/>
      <c r="R372" s="415"/>
      <c r="S372" s="415"/>
      <c r="T372" s="415"/>
      <c r="U372" s="415"/>
      <c r="V372" s="415"/>
      <c r="W372" s="415"/>
      <c r="X372" s="416"/>
      <c r="Y372" s="417"/>
      <c r="Z372" s="418"/>
      <c r="AA372" s="414"/>
      <c r="AB372" s="415"/>
      <c r="AC372" s="415"/>
      <c r="AD372" s="416"/>
      <c r="AE372" s="419"/>
      <c r="AF372" s="420"/>
      <c r="AG372" s="421"/>
      <c r="AH372" s="419"/>
      <c r="AI372" s="420"/>
      <c r="AJ372" s="421"/>
      <c r="AK372" s="411"/>
      <c r="AL372" s="412"/>
      <c r="AM372" s="412"/>
      <c r="AN372" s="413"/>
      <c r="AO372" s="400"/>
      <c r="AP372" s="401"/>
      <c r="AQ372" s="401"/>
      <c r="AR372" s="401"/>
      <c r="AS372" s="401"/>
      <c r="AT372" s="401"/>
      <c r="AU372" s="401"/>
      <c r="AV372" s="402"/>
      <c r="AW372" s="403"/>
      <c r="AX372" s="404"/>
      <c r="AY372" s="405"/>
      <c r="AZ372" s="406"/>
      <c r="BA372" s="407"/>
      <c r="BB372" s="407"/>
      <c r="BC372" s="407"/>
      <c r="BD372" s="407"/>
      <c r="BE372" s="407"/>
      <c r="BF372" s="407"/>
      <c r="BG372" s="407"/>
      <c r="BH372" s="407"/>
      <c r="BI372" s="407"/>
      <c r="BJ372" s="407"/>
      <c r="BK372" s="407"/>
      <c r="BL372" s="407"/>
      <c r="BM372" s="407"/>
      <c r="BN372" s="407"/>
      <c r="BO372" s="408"/>
    </row>
    <row r="373" spans="1:67" ht="35.1" customHeight="1" x14ac:dyDescent="0.25">
      <c r="A373" s="25">
        <f t="shared" si="15"/>
        <v>362</v>
      </c>
      <c r="B373" s="409"/>
      <c r="C373" s="409"/>
      <c r="D373" s="410"/>
      <c r="E373" s="410"/>
      <c r="F373" s="410"/>
      <c r="G373" s="410"/>
      <c r="H373" s="410"/>
      <c r="I373" s="411"/>
      <c r="J373" s="412"/>
      <c r="K373" s="412"/>
      <c r="L373" s="412"/>
      <c r="M373" s="412"/>
      <c r="N373" s="412"/>
      <c r="O373" s="412"/>
      <c r="P373" s="413"/>
      <c r="Q373" s="414"/>
      <c r="R373" s="415"/>
      <c r="S373" s="415"/>
      <c r="T373" s="415"/>
      <c r="U373" s="415"/>
      <c r="V373" s="415"/>
      <c r="W373" s="415"/>
      <c r="X373" s="416"/>
      <c r="Y373" s="417"/>
      <c r="Z373" s="418"/>
      <c r="AA373" s="414"/>
      <c r="AB373" s="415"/>
      <c r="AC373" s="415"/>
      <c r="AD373" s="416"/>
      <c r="AE373" s="419"/>
      <c r="AF373" s="420"/>
      <c r="AG373" s="421"/>
      <c r="AH373" s="419"/>
      <c r="AI373" s="420"/>
      <c r="AJ373" s="421"/>
      <c r="AK373" s="411"/>
      <c r="AL373" s="412"/>
      <c r="AM373" s="412"/>
      <c r="AN373" s="413"/>
      <c r="AO373" s="400"/>
      <c r="AP373" s="401"/>
      <c r="AQ373" s="401"/>
      <c r="AR373" s="401"/>
      <c r="AS373" s="401"/>
      <c r="AT373" s="401"/>
      <c r="AU373" s="401"/>
      <c r="AV373" s="402"/>
      <c r="AW373" s="403"/>
      <c r="AX373" s="404"/>
      <c r="AY373" s="405"/>
      <c r="AZ373" s="406"/>
      <c r="BA373" s="407"/>
      <c r="BB373" s="407"/>
      <c r="BC373" s="407"/>
      <c r="BD373" s="407"/>
      <c r="BE373" s="407"/>
      <c r="BF373" s="407"/>
      <c r="BG373" s="407"/>
      <c r="BH373" s="407"/>
      <c r="BI373" s="407"/>
      <c r="BJ373" s="407"/>
      <c r="BK373" s="407"/>
      <c r="BL373" s="407"/>
      <c r="BM373" s="407"/>
      <c r="BN373" s="407"/>
      <c r="BO373" s="408"/>
    </row>
    <row r="374" spans="1:67" ht="35.1" customHeight="1" x14ac:dyDescent="0.25">
      <c r="A374" s="25">
        <f t="shared" si="15"/>
        <v>363</v>
      </c>
      <c r="B374" s="409"/>
      <c r="C374" s="409"/>
      <c r="D374" s="410"/>
      <c r="E374" s="410"/>
      <c r="F374" s="410"/>
      <c r="G374" s="410"/>
      <c r="H374" s="410"/>
      <c r="I374" s="411"/>
      <c r="J374" s="412"/>
      <c r="K374" s="412"/>
      <c r="L374" s="412"/>
      <c r="M374" s="412"/>
      <c r="N374" s="412"/>
      <c r="O374" s="412"/>
      <c r="P374" s="413"/>
      <c r="Q374" s="414"/>
      <c r="R374" s="415"/>
      <c r="S374" s="415"/>
      <c r="T374" s="415"/>
      <c r="U374" s="415"/>
      <c r="V374" s="415"/>
      <c r="W374" s="415"/>
      <c r="X374" s="416"/>
      <c r="Y374" s="417"/>
      <c r="Z374" s="418"/>
      <c r="AA374" s="414"/>
      <c r="AB374" s="415"/>
      <c r="AC374" s="415"/>
      <c r="AD374" s="416"/>
      <c r="AE374" s="419"/>
      <c r="AF374" s="420"/>
      <c r="AG374" s="421"/>
      <c r="AH374" s="419"/>
      <c r="AI374" s="420"/>
      <c r="AJ374" s="421"/>
      <c r="AK374" s="411"/>
      <c r="AL374" s="412"/>
      <c r="AM374" s="412"/>
      <c r="AN374" s="413"/>
      <c r="AO374" s="400"/>
      <c r="AP374" s="401"/>
      <c r="AQ374" s="401"/>
      <c r="AR374" s="401"/>
      <c r="AS374" s="401"/>
      <c r="AT374" s="401"/>
      <c r="AU374" s="401"/>
      <c r="AV374" s="402"/>
      <c r="AW374" s="403"/>
      <c r="AX374" s="404"/>
      <c r="AY374" s="405"/>
      <c r="AZ374" s="406"/>
      <c r="BA374" s="407"/>
      <c r="BB374" s="407"/>
      <c r="BC374" s="407"/>
      <c r="BD374" s="407"/>
      <c r="BE374" s="407"/>
      <c r="BF374" s="407"/>
      <c r="BG374" s="407"/>
      <c r="BH374" s="407"/>
      <c r="BI374" s="407"/>
      <c r="BJ374" s="407"/>
      <c r="BK374" s="407"/>
      <c r="BL374" s="407"/>
      <c r="BM374" s="407"/>
      <c r="BN374" s="407"/>
      <c r="BO374" s="408"/>
    </row>
    <row r="375" spans="1:67" ht="35.1" customHeight="1" x14ac:dyDescent="0.25">
      <c r="A375" s="25">
        <f t="shared" si="15"/>
        <v>364</v>
      </c>
      <c r="B375" s="409"/>
      <c r="C375" s="409"/>
      <c r="D375" s="410"/>
      <c r="E375" s="410"/>
      <c r="F375" s="410"/>
      <c r="G375" s="410"/>
      <c r="H375" s="410"/>
      <c r="I375" s="411"/>
      <c r="J375" s="412"/>
      <c r="K375" s="412"/>
      <c r="L375" s="412"/>
      <c r="M375" s="412"/>
      <c r="N375" s="412"/>
      <c r="O375" s="412"/>
      <c r="P375" s="413"/>
      <c r="Q375" s="414"/>
      <c r="R375" s="415"/>
      <c r="S375" s="415"/>
      <c r="T375" s="415"/>
      <c r="U375" s="415"/>
      <c r="V375" s="415"/>
      <c r="W375" s="415"/>
      <c r="X375" s="416"/>
      <c r="Y375" s="417"/>
      <c r="Z375" s="418"/>
      <c r="AA375" s="414"/>
      <c r="AB375" s="415"/>
      <c r="AC375" s="415"/>
      <c r="AD375" s="416"/>
      <c r="AE375" s="419"/>
      <c r="AF375" s="420"/>
      <c r="AG375" s="421"/>
      <c r="AH375" s="419"/>
      <c r="AI375" s="420"/>
      <c r="AJ375" s="421"/>
      <c r="AK375" s="411"/>
      <c r="AL375" s="412"/>
      <c r="AM375" s="412"/>
      <c r="AN375" s="413"/>
      <c r="AO375" s="400"/>
      <c r="AP375" s="401"/>
      <c r="AQ375" s="401"/>
      <c r="AR375" s="401"/>
      <c r="AS375" s="401"/>
      <c r="AT375" s="401"/>
      <c r="AU375" s="401"/>
      <c r="AV375" s="402"/>
      <c r="AW375" s="403"/>
      <c r="AX375" s="404"/>
      <c r="AY375" s="405"/>
      <c r="AZ375" s="406"/>
      <c r="BA375" s="407"/>
      <c r="BB375" s="407"/>
      <c r="BC375" s="407"/>
      <c r="BD375" s="407"/>
      <c r="BE375" s="407"/>
      <c r="BF375" s="407"/>
      <c r="BG375" s="407"/>
      <c r="BH375" s="407"/>
      <c r="BI375" s="407"/>
      <c r="BJ375" s="407"/>
      <c r="BK375" s="407"/>
      <c r="BL375" s="407"/>
      <c r="BM375" s="407"/>
      <c r="BN375" s="407"/>
      <c r="BO375" s="408"/>
    </row>
    <row r="376" spans="1:67" ht="35.1" customHeight="1" x14ac:dyDescent="0.25">
      <c r="A376" s="25">
        <f t="shared" si="15"/>
        <v>365</v>
      </c>
      <c r="B376" s="409"/>
      <c r="C376" s="409"/>
      <c r="D376" s="410"/>
      <c r="E376" s="410"/>
      <c r="F376" s="410"/>
      <c r="G376" s="410"/>
      <c r="H376" s="410"/>
      <c r="I376" s="411"/>
      <c r="J376" s="412"/>
      <c r="K376" s="412"/>
      <c r="L376" s="412"/>
      <c r="M376" s="412"/>
      <c r="N376" s="412"/>
      <c r="O376" s="412"/>
      <c r="P376" s="413"/>
      <c r="Q376" s="414"/>
      <c r="R376" s="415"/>
      <c r="S376" s="415"/>
      <c r="T376" s="415"/>
      <c r="U376" s="415"/>
      <c r="V376" s="415"/>
      <c r="W376" s="415"/>
      <c r="X376" s="416"/>
      <c r="Y376" s="417"/>
      <c r="Z376" s="418"/>
      <c r="AA376" s="414"/>
      <c r="AB376" s="415"/>
      <c r="AC376" s="415"/>
      <c r="AD376" s="416"/>
      <c r="AE376" s="419"/>
      <c r="AF376" s="420"/>
      <c r="AG376" s="421"/>
      <c r="AH376" s="419"/>
      <c r="AI376" s="420"/>
      <c r="AJ376" s="421"/>
      <c r="AK376" s="411"/>
      <c r="AL376" s="412"/>
      <c r="AM376" s="412"/>
      <c r="AN376" s="413"/>
      <c r="AO376" s="400"/>
      <c r="AP376" s="401"/>
      <c r="AQ376" s="401"/>
      <c r="AR376" s="401"/>
      <c r="AS376" s="401"/>
      <c r="AT376" s="401"/>
      <c r="AU376" s="401"/>
      <c r="AV376" s="402"/>
      <c r="AW376" s="403"/>
      <c r="AX376" s="404"/>
      <c r="AY376" s="405"/>
      <c r="AZ376" s="406"/>
      <c r="BA376" s="407"/>
      <c r="BB376" s="407"/>
      <c r="BC376" s="407"/>
      <c r="BD376" s="407"/>
      <c r="BE376" s="407"/>
      <c r="BF376" s="407"/>
      <c r="BG376" s="407"/>
      <c r="BH376" s="407"/>
      <c r="BI376" s="407"/>
      <c r="BJ376" s="407"/>
      <c r="BK376" s="407"/>
      <c r="BL376" s="407"/>
      <c r="BM376" s="407"/>
      <c r="BN376" s="407"/>
      <c r="BO376" s="408"/>
    </row>
    <row r="377" spans="1:67" ht="35.1" customHeight="1" x14ac:dyDescent="0.25">
      <c r="A377" s="25">
        <f t="shared" ref="A377:A381" si="16">ROW(A366)</f>
        <v>366</v>
      </c>
      <c r="B377" s="409"/>
      <c r="C377" s="409"/>
      <c r="D377" s="410"/>
      <c r="E377" s="410"/>
      <c r="F377" s="410"/>
      <c r="G377" s="410"/>
      <c r="H377" s="410"/>
      <c r="I377" s="411"/>
      <c r="J377" s="412"/>
      <c r="K377" s="412"/>
      <c r="L377" s="412"/>
      <c r="M377" s="412"/>
      <c r="N377" s="412"/>
      <c r="O377" s="412"/>
      <c r="P377" s="413"/>
      <c r="Q377" s="414"/>
      <c r="R377" s="415"/>
      <c r="S377" s="415"/>
      <c r="T377" s="415"/>
      <c r="U377" s="415"/>
      <c r="V377" s="415"/>
      <c r="W377" s="415"/>
      <c r="X377" s="416"/>
      <c r="Y377" s="417"/>
      <c r="Z377" s="418"/>
      <c r="AA377" s="414"/>
      <c r="AB377" s="415"/>
      <c r="AC377" s="415"/>
      <c r="AD377" s="416"/>
      <c r="AE377" s="419"/>
      <c r="AF377" s="420"/>
      <c r="AG377" s="421"/>
      <c r="AH377" s="419"/>
      <c r="AI377" s="420"/>
      <c r="AJ377" s="421"/>
      <c r="AK377" s="411"/>
      <c r="AL377" s="412"/>
      <c r="AM377" s="412"/>
      <c r="AN377" s="413"/>
      <c r="AO377" s="400"/>
      <c r="AP377" s="401"/>
      <c r="AQ377" s="401"/>
      <c r="AR377" s="401"/>
      <c r="AS377" s="401"/>
      <c r="AT377" s="401"/>
      <c r="AU377" s="401"/>
      <c r="AV377" s="402"/>
      <c r="AW377" s="403"/>
      <c r="AX377" s="404"/>
      <c r="AY377" s="405"/>
      <c r="AZ377" s="406"/>
      <c r="BA377" s="407"/>
      <c r="BB377" s="407"/>
      <c r="BC377" s="407"/>
      <c r="BD377" s="407"/>
      <c r="BE377" s="407"/>
      <c r="BF377" s="407"/>
      <c r="BG377" s="407"/>
      <c r="BH377" s="407"/>
      <c r="BI377" s="407"/>
      <c r="BJ377" s="407"/>
      <c r="BK377" s="407"/>
      <c r="BL377" s="407"/>
      <c r="BM377" s="407"/>
      <c r="BN377" s="407"/>
      <c r="BO377" s="408"/>
    </row>
    <row r="378" spans="1:67" ht="35.1" customHeight="1" x14ac:dyDescent="0.25">
      <c r="A378" s="25">
        <f t="shared" si="16"/>
        <v>367</v>
      </c>
      <c r="B378" s="409"/>
      <c r="C378" s="409"/>
      <c r="D378" s="410"/>
      <c r="E378" s="410"/>
      <c r="F378" s="410"/>
      <c r="G378" s="410"/>
      <c r="H378" s="410"/>
      <c r="I378" s="411"/>
      <c r="J378" s="412"/>
      <c r="K378" s="412"/>
      <c r="L378" s="412"/>
      <c r="M378" s="412"/>
      <c r="N378" s="412"/>
      <c r="O378" s="412"/>
      <c r="P378" s="413"/>
      <c r="Q378" s="414"/>
      <c r="R378" s="415"/>
      <c r="S378" s="415"/>
      <c r="T378" s="415"/>
      <c r="U378" s="415"/>
      <c r="V378" s="415"/>
      <c r="W378" s="415"/>
      <c r="X378" s="416"/>
      <c r="Y378" s="417"/>
      <c r="Z378" s="418"/>
      <c r="AA378" s="414"/>
      <c r="AB378" s="415"/>
      <c r="AC378" s="415"/>
      <c r="AD378" s="416"/>
      <c r="AE378" s="419"/>
      <c r="AF378" s="420"/>
      <c r="AG378" s="421"/>
      <c r="AH378" s="419"/>
      <c r="AI378" s="420"/>
      <c r="AJ378" s="421"/>
      <c r="AK378" s="411"/>
      <c r="AL378" s="412"/>
      <c r="AM378" s="412"/>
      <c r="AN378" s="413"/>
      <c r="AO378" s="400"/>
      <c r="AP378" s="401"/>
      <c r="AQ378" s="401"/>
      <c r="AR378" s="401"/>
      <c r="AS378" s="401"/>
      <c r="AT378" s="401"/>
      <c r="AU378" s="401"/>
      <c r="AV378" s="402"/>
      <c r="AW378" s="403"/>
      <c r="AX378" s="404"/>
      <c r="AY378" s="405"/>
      <c r="AZ378" s="406"/>
      <c r="BA378" s="407"/>
      <c r="BB378" s="407"/>
      <c r="BC378" s="407"/>
      <c r="BD378" s="407"/>
      <c r="BE378" s="407"/>
      <c r="BF378" s="407"/>
      <c r="BG378" s="407"/>
      <c r="BH378" s="407"/>
      <c r="BI378" s="407"/>
      <c r="BJ378" s="407"/>
      <c r="BK378" s="407"/>
      <c r="BL378" s="407"/>
      <c r="BM378" s="407"/>
      <c r="BN378" s="407"/>
      <c r="BO378" s="408"/>
    </row>
    <row r="379" spans="1:67" ht="35.1" customHeight="1" x14ac:dyDescent="0.25">
      <c r="A379" s="25">
        <f t="shared" si="16"/>
        <v>368</v>
      </c>
      <c r="B379" s="409"/>
      <c r="C379" s="409"/>
      <c r="D379" s="410"/>
      <c r="E379" s="410"/>
      <c r="F379" s="410"/>
      <c r="G379" s="410"/>
      <c r="H379" s="410"/>
      <c r="I379" s="411"/>
      <c r="J379" s="412"/>
      <c r="K379" s="412"/>
      <c r="L379" s="412"/>
      <c r="M379" s="412"/>
      <c r="N379" s="412"/>
      <c r="O379" s="412"/>
      <c r="P379" s="413"/>
      <c r="Q379" s="414"/>
      <c r="R379" s="415"/>
      <c r="S379" s="415"/>
      <c r="T379" s="415"/>
      <c r="U379" s="415"/>
      <c r="V379" s="415"/>
      <c r="W379" s="415"/>
      <c r="X379" s="416"/>
      <c r="Y379" s="417"/>
      <c r="Z379" s="418"/>
      <c r="AA379" s="414"/>
      <c r="AB379" s="415"/>
      <c r="AC379" s="415"/>
      <c r="AD379" s="416"/>
      <c r="AE379" s="419"/>
      <c r="AF379" s="420"/>
      <c r="AG379" s="421"/>
      <c r="AH379" s="419"/>
      <c r="AI379" s="420"/>
      <c r="AJ379" s="421"/>
      <c r="AK379" s="411"/>
      <c r="AL379" s="412"/>
      <c r="AM379" s="412"/>
      <c r="AN379" s="413"/>
      <c r="AO379" s="400"/>
      <c r="AP379" s="401"/>
      <c r="AQ379" s="401"/>
      <c r="AR379" s="401"/>
      <c r="AS379" s="401"/>
      <c r="AT379" s="401"/>
      <c r="AU379" s="401"/>
      <c r="AV379" s="402"/>
      <c r="AW379" s="403"/>
      <c r="AX379" s="404"/>
      <c r="AY379" s="405"/>
      <c r="AZ379" s="406"/>
      <c r="BA379" s="407"/>
      <c r="BB379" s="407"/>
      <c r="BC379" s="407"/>
      <c r="BD379" s="407"/>
      <c r="BE379" s="407"/>
      <c r="BF379" s="407"/>
      <c r="BG379" s="407"/>
      <c r="BH379" s="407"/>
      <c r="BI379" s="407"/>
      <c r="BJ379" s="407"/>
      <c r="BK379" s="407"/>
      <c r="BL379" s="407"/>
      <c r="BM379" s="407"/>
      <c r="BN379" s="407"/>
      <c r="BO379" s="408"/>
    </row>
    <row r="380" spans="1:67" ht="35.1" customHeight="1" x14ac:dyDescent="0.25">
      <c r="A380" s="25">
        <f t="shared" si="16"/>
        <v>369</v>
      </c>
      <c r="B380" s="409"/>
      <c r="C380" s="409"/>
      <c r="D380" s="410"/>
      <c r="E380" s="410"/>
      <c r="F380" s="410"/>
      <c r="G380" s="410"/>
      <c r="H380" s="410"/>
      <c r="I380" s="411"/>
      <c r="J380" s="412"/>
      <c r="K380" s="412"/>
      <c r="L380" s="412"/>
      <c r="M380" s="412"/>
      <c r="N380" s="412"/>
      <c r="O380" s="412"/>
      <c r="P380" s="413"/>
      <c r="Q380" s="414"/>
      <c r="R380" s="415"/>
      <c r="S380" s="415"/>
      <c r="T380" s="415"/>
      <c r="U380" s="415"/>
      <c r="V380" s="415"/>
      <c r="W380" s="415"/>
      <c r="X380" s="416"/>
      <c r="Y380" s="417"/>
      <c r="Z380" s="418"/>
      <c r="AA380" s="414"/>
      <c r="AB380" s="415"/>
      <c r="AC380" s="415"/>
      <c r="AD380" s="416"/>
      <c r="AE380" s="419"/>
      <c r="AF380" s="420"/>
      <c r="AG380" s="421"/>
      <c r="AH380" s="419"/>
      <c r="AI380" s="420"/>
      <c r="AJ380" s="421"/>
      <c r="AK380" s="411"/>
      <c r="AL380" s="412"/>
      <c r="AM380" s="412"/>
      <c r="AN380" s="413"/>
      <c r="AO380" s="400"/>
      <c r="AP380" s="401"/>
      <c r="AQ380" s="401"/>
      <c r="AR380" s="401"/>
      <c r="AS380" s="401"/>
      <c r="AT380" s="401"/>
      <c r="AU380" s="401"/>
      <c r="AV380" s="402"/>
      <c r="AW380" s="403"/>
      <c r="AX380" s="404"/>
      <c r="AY380" s="405"/>
      <c r="AZ380" s="406"/>
      <c r="BA380" s="407"/>
      <c r="BB380" s="407"/>
      <c r="BC380" s="407"/>
      <c r="BD380" s="407"/>
      <c r="BE380" s="407"/>
      <c r="BF380" s="407"/>
      <c r="BG380" s="407"/>
      <c r="BH380" s="407"/>
      <c r="BI380" s="407"/>
      <c r="BJ380" s="407"/>
      <c r="BK380" s="407"/>
      <c r="BL380" s="407"/>
      <c r="BM380" s="407"/>
      <c r="BN380" s="407"/>
      <c r="BO380" s="408"/>
    </row>
    <row r="381" spans="1:67" ht="35.1" customHeight="1" x14ac:dyDescent="0.25">
      <c r="A381" s="25">
        <f t="shared" si="16"/>
        <v>370</v>
      </c>
      <c r="B381" s="409"/>
      <c r="C381" s="409"/>
      <c r="D381" s="410"/>
      <c r="E381" s="410"/>
      <c r="F381" s="410"/>
      <c r="G381" s="410"/>
      <c r="H381" s="410"/>
      <c r="I381" s="411"/>
      <c r="J381" s="412"/>
      <c r="K381" s="412"/>
      <c r="L381" s="412"/>
      <c r="M381" s="412"/>
      <c r="N381" s="412"/>
      <c r="O381" s="412"/>
      <c r="P381" s="413"/>
      <c r="Q381" s="414"/>
      <c r="R381" s="415"/>
      <c r="S381" s="415"/>
      <c r="T381" s="415"/>
      <c r="U381" s="415"/>
      <c r="V381" s="415"/>
      <c r="W381" s="415"/>
      <c r="X381" s="416"/>
      <c r="Y381" s="417"/>
      <c r="Z381" s="418"/>
      <c r="AA381" s="414"/>
      <c r="AB381" s="415"/>
      <c r="AC381" s="415"/>
      <c r="AD381" s="416"/>
      <c r="AE381" s="419"/>
      <c r="AF381" s="420"/>
      <c r="AG381" s="421"/>
      <c r="AH381" s="419"/>
      <c r="AI381" s="420"/>
      <c r="AJ381" s="421"/>
      <c r="AK381" s="411"/>
      <c r="AL381" s="412"/>
      <c r="AM381" s="412"/>
      <c r="AN381" s="413"/>
      <c r="AO381" s="400"/>
      <c r="AP381" s="401"/>
      <c r="AQ381" s="401"/>
      <c r="AR381" s="401"/>
      <c r="AS381" s="401"/>
      <c r="AT381" s="401"/>
      <c r="AU381" s="401"/>
      <c r="AV381" s="402"/>
      <c r="AW381" s="403"/>
      <c r="AX381" s="404"/>
      <c r="AY381" s="405"/>
      <c r="AZ381" s="406"/>
      <c r="BA381" s="407"/>
      <c r="BB381" s="407"/>
      <c r="BC381" s="407"/>
      <c r="BD381" s="407"/>
      <c r="BE381" s="407"/>
      <c r="BF381" s="407"/>
      <c r="BG381" s="407"/>
      <c r="BH381" s="407"/>
      <c r="BI381" s="407"/>
      <c r="BJ381" s="407"/>
      <c r="BK381" s="407"/>
      <c r="BL381" s="407"/>
      <c r="BM381" s="407"/>
      <c r="BN381" s="407"/>
      <c r="BO381" s="408"/>
    </row>
    <row r="382" spans="1:67" ht="35.1" customHeight="1" x14ac:dyDescent="0.25">
      <c r="A382" s="24">
        <f>ROW(A371)</f>
        <v>371</v>
      </c>
      <c r="B382" s="409"/>
      <c r="C382" s="409"/>
      <c r="D382" s="410"/>
      <c r="E382" s="410"/>
      <c r="F382" s="410"/>
      <c r="G382" s="410"/>
      <c r="H382" s="410"/>
      <c r="I382" s="411"/>
      <c r="J382" s="412"/>
      <c r="K382" s="412"/>
      <c r="L382" s="412"/>
      <c r="M382" s="412"/>
      <c r="N382" s="412"/>
      <c r="O382" s="412"/>
      <c r="P382" s="413"/>
      <c r="Q382" s="414"/>
      <c r="R382" s="415"/>
      <c r="S382" s="415"/>
      <c r="T382" s="415"/>
      <c r="U382" s="415"/>
      <c r="V382" s="415"/>
      <c r="W382" s="415"/>
      <c r="X382" s="416"/>
      <c r="Y382" s="417"/>
      <c r="Z382" s="418"/>
      <c r="AA382" s="414"/>
      <c r="AB382" s="415"/>
      <c r="AC382" s="415"/>
      <c r="AD382" s="416"/>
      <c r="AE382" s="419"/>
      <c r="AF382" s="420"/>
      <c r="AG382" s="421"/>
      <c r="AH382" s="419"/>
      <c r="AI382" s="420"/>
      <c r="AJ382" s="421"/>
      <c r="AK382" s="411"/>
      <c r="AL382" s="412"/>
      <c r="AM382" s="412"/>
      <c r="AN382" s="413"/>
      <c r="AO382" s="400"/>
      <c r="AP382" s="401"/>
      <c r="AQ382" s="401"/>
      <c r="AR382" s="401"/>
      <c r="AS382" s="401"/>
      <c r="AT382" s="401"/>
      <c r="AU382" s="401"/>
      <c r="AV382" s="402"/>
      <c r="AW382" s="403"/>
      <c r="AX382" s="404"/>
      <c r="AY382" s="405"/>
      <c r="AZ382" s="406"/>
      <c r="BA382" s="407"/>
      <c r="BB382" s="407"/>
      <c r="BC382" s="407"/>
      <c r="BD382" s="407"/>
      <c r="BE382" s="407"/>
      <c r="BF382" s="407"/>
      <c r="BG382" s="407"/>
      <c r="BH382" s="407"/>
      <c r="BI382" s="407"/>
      <c r="BJ382" s="407"/>
      <c r="BK382" s="407"/>
      <c r="BL382" s="407"/>
      <c r="BM382" s="407"/>
      <c r="BN382" s="407"/>
      <c r="BO382" s="408"/>
    </row>
    <row r="383" spans="1:67" ht="35.1" customHeight="1" x14ac:dyDescent="0.25">
      <c r="A383" s="25">
        <f t="shared" ref="A383:A391" si="17">ROW(A372)</f>
        <v>372</v>
      </c>
      <c r="B383" s="409"/>
      <c r="C383" s="409"/>
      <c r="D383" s="410"/>
      <c r="E383" s="410"/>
      <c r="F383" s="410"/>
      <c r="G383" s="410"/>
      <c r="H383" s="410"/>
      <c r="I383" s="411"/>
      <c r="J383" s="412"/>
      <c r="K383" s="412"/>
      <c r="L383" s="412"/>
      <c r="M383" s="412"/>
      <c r="N383" s="412"/>
      <c r="O383" s="412"/>
      <c r="P383" s="413"/>
      <c r="Q383" s="414"/>
      <c r="R383" s="415"/>
      <c r="S383" s="415"/>
      <c r="T383" s="415"/>
      <c r="U383" s="415"/>
      <c r="V383" s="415"/>
      <c r="W383" s="415"/>
      <c r="X383" s="416"/>
      <c r="Y383" s="417"/>
      <c r="Z383" s="418"/>
      <c r="AA383" s="414"/>
      <c r="AB383" s="415"/>
      <c r="AC383" s="415"/>
      <c r="AD383" s="416"/>
      <c r="AE383" s="419"/>
      <c r="AF383" s="420"/>
      <c r="AG383" s="421"/>
      <c r="AH383" s="419"/>
      <c r="AI383" s="420"/>
      <c r="AJ383" s="421"/>
      <c r="AK383" s="411"/>
      <c r="AL383" s="412"/>
      <c r="AM383" s="412"/>
      <c r="AN383" s="413"/>
      <c r="AO383" s="400"/>
      <c r="AP383" s="401"/>
      <c r="AQ383" s="401"/>
      <c r="AR383" s="401"/>
      <c r="AS383" s="401"/>
      <c r="AT383" s="401"/>
      <c r="AU383" s="401"/>
      <c r="AV383" s="402"/>
      <c r="AW383" s="403"/>
      <c r="AX383" s="404"/>
      <c r="AY383" s="405"/>
      <c r="AZ383" s="406"/>
      <c r="BA383" s="407"/>
      <c r="BB383" s="407"/>
      <c r="BC383" s="407"/>
      <c r="BD383" s="407"/>
      <c r="BE383" s="407"/>
      <c r="BF383" s="407"/>
      <c r="BG383" s="407"/>
      <c r="BH383" s="407"/>
      <c r="BI383" s="407"/>
      <c r="BJ383" s="407"/>
      <c r="BK383" s="407"/>
      <c r="BL383" s="407"/>
      <c r="BM383" s="407"/>
      <c r="BN383" s="407"/>
      <c r="BO383" s="408"/>
    </row>
    <row r="384" spans="1:67" ht="35.1" customHeight="1" x14ac:dyDescent="0.25">
      <c r="A384" s="25">
        <f t="shared" si="17"/>
        <v>373</v>
      </c>
      <c r="B384" s="409"/>
      <c r="C384" s="409"/>
      <c r="D384" s="410"/>
      <c r="E384" s="410"/>
      <c r="F384" s="410"/>
      <c r="G384" s="410"/>
      <c r="H384" s="410"/>
      <c r="I384" s="411"/>
      <c r="J384" s="412"/>
      <c r="K384" s="412"/>
      <c r="L384" s="412"/>
      <c r="M384" s="412"/>
      <c r="N384" s="412"/>
      <c r="O384" s="412"/>
      <c r="P384" s="413"/>
      <c r="Q384" s="414"/>
      <c r="R384" s="415"/>
      <c r="S384" s="415"/>
      <c r="T384" s="415"/>
      <c r="U384" s="415"/>
      <c r="V384" s="415"/>
      <c r="W384" s="415"/>
      <c r="X384" s="416"/>
      <c r="Y384" s="417"/>
      <c r="Z384" s="418"/>
      <c r="AA384" s="414"/>
      <c r="AB384" s="415"/>
      <c r="AC384" s="415"/>
      <c r="AD384" s="416"/>
      <c r="AE384" s="419"/>
      <c r="AF384" s="420"/>
      <c r="AG384" s="421"/>
      <c r="AH384" s="419"/>
      <c r="AI384" s="420"/>
      <c r="AJ384" s="421"/>
      <c r="AK384" s="411"/>
      <c r="AL384" s="412"/>
      <c r="AM384" s="412"/>
      <c r="AN384" s="413"/>
      <c r="AO384" s="400"/>
      <c r="AP384" s="401"/>
      <c r="AQ384" s="401"/>
      <c r="AR384" s="401"/>
      <c r="AS384" s="401"/>
      <c r="AT384" s="401"/>
      <c r="AU384" s="401"/>
      <c r="AV384" s="402"/>
      <c r="AW384" s="403"/>
      <c r="AX384" s="404"/>
      <c r="AY384" s="405"/>
      <c r="AZ384" s="406"/>
      <c r="BA384" s="407"/>
      <c r="BB384" s="407"/>
      <c r="BC384" s="407"/>
      <c r="BD384" s="407"/>
      <c r="BE384" s="407"/>
      <c r="BF384" s="407"/>
      <c r="BG384" s="407"/>
      <c r="BH384" s="407"/>
      <c r="BI384" s="407"/>
      <c r="BJ384" s="407"/>
      <c r="BK384" s="407"/>
      <c r="BL384" s="407"/>
      <c r="BM384" s="407"/>
      <c r="BN384" s="407"/>
      <c r="BO384" s="408"/>
    </row>
    <row r="385" spans="1:67" ht="35.1" customHeight="1" x14ac:dyDescent="0.25">
      <c r="A385" s="25">
        <f t="shared" si="17"/>
        <v>374</v>
      </c>
      <c r="B385" s="409"/>
      <c r="C385" s="409"/>
      <c r="D385" s="410"/>
      <c r="E385" s="410"/>
      <c r="F385" s="410"/>
      <c r="G385" s="410"/>
      <c r="H385" s="410"/>
      <c r="I385" s="411"/>
      <c r="J385" s="412"/>
      <c r="K385" s="412"/>
      <c r="L385" s="412"/>
      <c r="M385" s="412"/>
      <c r="N385" s="412"/>
      <c r="O385" s="412"/>
      <c r="P385" s="413"/>
      <c r="Q385" s="414"/>
      <c r="R385" s="415"/>
      <c r="S385" s="415"/>
      <c r="T385" s="415"/>
      <c r="U385" s="415"/>
      <c r="V385" s="415"/>
      <c r="W385" s="415"/>
      <c r="X385" s="416"/>
      <c r="Y385" s="417"/>
      <c r="Z385" s="418"/>
      <c r="AA385" s="414"/>
      <c r="AB385" s="415"/>
      <c r="AC385" s="415"/>
      <c r="AD385" s="416"/>
      <c r="AE385" s="419"/>
      <c r="AF385" s="420"/>
      <c r="AG385" s="421"/>
      <c r="AH385" s="419"/>
      <c r="AI385" s="420"/>
      <c r="AJ385" s="421"/>
      <c r="AK385" s="411"/>
      <c r="AL385" s="412"/>
      <c r="AM385" s="412"/>
      <c r="AN385" s="413"/>
      <c r="AO385" s="400"/>
      <c r="AP385" s="401"/>
      <c r="AQ385" s="401"/>
      <c r="AR385" s="401"/>
      <c r="AS385" s="401"/>
      <c r="AT385" s="401"/>
      <c r="AU385" s="401"/>
      <c r="AV385" s="402"/>
      <c r="AW385" s="403"/>
      <c r="AX385" s="404"/>
      <c r="AY385" s="405"/>
      <c r="AZ385" s="406"/>
      <c r="BA385" s="407"/>
      <c r="BB385" s="407"/>
      <c r="BC385" s="407"/>
      <c r="BD385" s="407"/>
      <c r="BE385" s="407"/>
      <c r="BF385" s="407"/>
      <c r="BG385" s="407"/>
      <c r="BH385" s="407"/>
      <c r="BI385" s="407"/>
      <c r="BJ385" s="407"/>
      <c r="BK385" s="407"/>
      <c r="BL385" s="407"/>
      <c r="BM385" s="407"/>
      <c r="BN385" s="407"/>
      <c r="BO385" s="408"/>
    </row>
    <row r="386" spans="1:67" ht="35.1" customHeight="1" x14ac:dyDescent="0.25">
      <c r="A386" s="25">
        <f t="shared" si="17"/>
        <v>375</v>
      </c>
      <c r="B386" s="409"/>
      <c r="C386" s="409"/>
      <c r="D386" s="410"/>
      <c r="E386" s="410"/>
      <c r="F386" s="410"/>
      <c r="G386" s="410"/>
      <c r="H386" s="410"/>
      <c r="I386" s="411"/>
      <c r="J386" s="412"/>
      <c r="K386" s="412"/>
      <c r="L386" s="412"/>
      <c r="M386" s="412"/>
      <c r="N386" s="412"/>
      <c r="O386" s="412"/>
      <c r="P386" s="413"/>
      <c r="Q386" s="414"/>
      <c r="R386" s="415"/>
      <c r="S386" s="415"/>
      <c r="T386" s="415"/>
      <c r="U386" s="415"/>
      <c r="V386" s="415"/>
      <c r="W386" s="415"/>
      <c r="X386" s="416"/>
      <c r="Y386" s="417"/>
      <c r="Z386" s="418"/>
      <c r="AA386" s="414"/>
      <c r="AB386" s="415"/>
      <c r="AC386" s="415"/>
      <c r="AD386" s="416"/>
      <c r="AE386" s="419"/>
      <c r="AF386" s="420"/>
      <c r="AG386" s="421"/>
      <c r="AH386" s="419"/>
      <c r="AI386" s="420"/>
      <c r="AJ386" s="421"/>
      <c r="AK386" s="411"/>
      <c r="AL386" s="412"/>
      <c r="AM386" s="412"/>
      <c r="AN386" s="413"/>
      <c r="AO386" s="400"/>
      <c r="AP386" s="401"/>
      <c r="AQ386" s="401"/>
      <c r="AR386" s="401"/>
      <c r="AS386" s="401"/>
      <c r="AT386" s="401"/>
      <c r="AU386" s="401"/>
      <c r="AV386" s="402"/>
      <c r="AW386" s="403"/>
      <c r="AX386" s="404"/>
      <c r="AY386" s="405"/>
      <c r="AZ386" s="406"/>
      <c r="BA386" s="407"/>
      <c r="BB386" s="407"/>
      <c r="BC386" s="407"/>
      <c r="BD386" s="407"/>
      <c r="BE386" s="407"/>
      <c r="BF386" s="407"/>
      <c r="BG386" s="407"/>
      <c r="BH386" s="407"/>
      <c r="BI386" s="407"/>
      <c r="BJ386" s="407"/>
      <c r="BK386" s="407"/>
      <c r="BL386" s="407"/>
      <c r="BM386" s="407"/>
      <c r="BN386" s="407"/>
      <c r="BO386" s="408"/>
    </row>
    <row r="387" spans="1:67" ht="35.1" customHeight="1" x14ac:dyDescent="0.25">
      <c r="A387" s="25">
        <f t="shared" si="17"/>
        <v>376</v>
      </c>
      <c r="B387" s="409"/>
      <c r="C387" s="409"/>
      <c r="D387" s="410"/>
      <c r="E387" s="410"/>
      <c r="F387" s="410"/>
      <c r="G387" s="410"/>
      <c r="H387" s="410"/>
      <c r="I387" s="411"/>
      <c r="J387" s="412"/>
      <c r="K387" s="412"/>
      <c r="L387" s="412"/>
      <c r="M387" s="412"/>
      <c r="N387" s="412"/>
      <c r="O387" s="412"/>
      <c r="P387" s="413"/>
      <c r="Q387" s="414"/>
      <c r="R387" s="415"/>
      <c r="S387" s="415"/>
      <c r="T387" s="415"/>
      <c r="U387" s="415"/>
      <c r="V387" s="415"/>
      <c r="W387" s="415"/>
      <c r="X387" s="416"/>
      <c r="Y387" s="417"/>
      <c r="Z387" s="418"/>
      <c r="AA387" s="414"/>
      <c r="AB387" s="415"/>
      <c r="AC387" s="415"/>
      <c r="AD387" s="416"/>
      <c r="AE387" s="419"/>
      <c r="AF387" s="420"/>
      <c r="AG387" s="421"/>
      <c r="AH387" s="419"/>
      <c r="AI387" s="420"/>
      <c r="AJ387" s="421"/>
      <c r="AK387" s="411"/>
      <c r="AL387" s="412"/>
      <c r="AM387" s="412"/>
      <c r="AN387" s="413"/>
      <c r="AO387" s="400"/>
      <c r="AP387" s="401"/>
      <c r="AQ387" s="401"/>
      <c r="AR387" s="401"/>
      <c r="AS387" s="401"/>
      <c r="AT387" s="401"/>
      <c r="AU387" s="401"/>
      <c r="AV387" s="402"/>
      <c r="AW387" s="403"/>
      <c r="AX387" s="404"/>
      <c r="AY387" s="405"/>
      <c r="AZ387" s="406"/>
      <c r="BA387" s="407"/>
      <c r="BB387" s="407"/>
      <c r="BC387" s="407"/>
      <c r="BD387" s="407"/>
      <c r="BE387" s="407"/>
      <c r="BF387" s="407"/>
      <c r="BG387" s="407"/>
      <c r="BH387" s="407"/>
      <c r="BI387" s="407"/>
      <c r="BJ387" s="407"/>
      <c r="BK387" s="407"/>
      <c r="BL387" s="407"/>
      <c r="BM387" s="407"/>
      <c r="BN387" s="407"/>
      <c r="BO387" s="408"/>
    </row>
    <row r="388" spans="1:67" ht="35.1" customHeight="1" x14ac:dyDescent="0.25">
      <c r="A388" s="25">
        <f t="shared" si="17"/>
        <v>377</v>
      </c>
      <c r="B388" s="409"/>
      <c r="C388" s="409"/>
      <c r="D388" s="410"/>
      <c r="E388" s="410"/>
      <c r="F388" s="410"/>
      <c r="G388" s="410"/>
      <c r="H388" s="410"/>
      <c r="I388" s="411"/>
      <c r="J388" s="412"/>
      <c r="K388" s="412"/>
      <c r="L388" s="412"/>
      <c r="M388" s="412"/>
      <c r="N388" s="412"/>
      <c r="O388" s="412"/>
      <c r="P388" s="413"/>
      <c r="Q388" s="414"/>
      <c r="R388" s="415"/>
      <c r="S388" s="415"/>
      <c r="T388" s="415"/>
      <c r="U388" s="415"/>
      <c r="V388" s="415"/>
      <c r="W388" s="415"/>
      <c r="X388" s="416"/>
      <c r="Y388" s="417"/>
      <c r="Z388" s="418"/>
      <c r="AA388" s="414"/>
      <c r="AB388" s="415"/>
      <c r="AC388" s="415"/>
      <c r="AD388" s="416"/>
      <c r="AE388" s="419"/>
      <c r="AF388" s="420"/>
      <c r="AG388" s="421"/>
      <c r="AH388" s="419"/>
      <c r="AI388" s="420"/>
      <c r="AJ388" s="421"/>
      <c r="AK388" s="411"/>
      <c r="AL388" s="412"/>
      <c r="AM388" s="412"/>
      <c r="AN388" s="413"/>
      <c r="AO388" s="400"/>
      <c r="AP388" s="401"/>
      <c r="AQ388" s="401"/>
      <c r="AR388" s="401"/>
      <c r="AS388" s="401"/>
      <c r="AT388" s="401"/>
      <c r="AU388" s="401"/>
      <c r="AV388" s="402"/>
      <c r="AW388" s="403"/>
      <c r="AX388" s="404"/>
      <c r="AY388" s="405"/>
      <c r="AZ388" s="406"/>
      <c r="BA388" s="407"/>
      <c r="BB388" s="407"/>
      <c r="BC388" s="407"/>
      <c r="BD388" s="407"/>
      <c r="BE388" s="407"/>
      <c r="BF388" s="407"/>
      <c r="BG388" s="407"/>
      <c r="BH388" s="407"/>
      <c r="BI388" s="407"/>
      <c r="BJ388" s="407"/>
      <c r="BK388" s="407"/>
      <c r="BL388" s="407"/>
      <c r="BM388" s="407"/>
      <c r="BN388" s="407"/>
      <c r="BO388" s="408"/>
    </row>
    <row r="389" spans="1:67" ht="35.1" customHeight="1" x14ac:dyDescent="0.25">
      <c r="A389" s="25">
        <f t="shared" si="17"/>
        <v>378</v>
      </c>
      <c r="B389" s="409"/>
      <c r="C389" s="409"/>
      <c r="D389" s="410"/>
      <c r="E389" s="410"/>
      <c r="F389" s="410"/>
      <c r="G389" s="410"/>
      <c r="H389" s="410"/>
      <c r="I389" s="411"/>
      <c r="J389" s="412"/>
      <c r="K389" s="412"/>
      <c r="L389" s="412"/>
      <c r="M389" s="412"/>
      <c r="N389" s="412"/>
      <c r="O389" s="412"/>
      <c r="P389" s="413"/>
      <c r="Q389" s="414"/>
      <c r="R389" s="415"/>
      <c r="S389" s="415"/>
      <c r="T389" s="415"/>
      <c r="U389" s="415"/>
      <c r="V389" s="415"/>
      <c r="W389" s="415"/>
      <c r="X389" s="416"/>
      <c r="Y389" s="417"/>
      <c r="Z389" s="418"/>
      <c r="AA389" s="414"/>
      <c r="AB389" s="415"/>
      <c r="AC389" s="415"/>
      <c r="AD389" s="416"/>
      <c r="AE389" s="419"/>
      <c r="AF389" s="420"/>
      <c r="AG389" s="421"/>
      <c r="AH389" s="419"/>
      <c r="AI389" s="420"/>
      <c r="AJ389" s="421"/>
      <c r="AK389" s="411"/>
      <c r="AL389" s="412"/>
      <c r="AM389" s="412"/>
      <c r="AN389" s="413"/>
      <c r="AO389" s="400"/>
      <c r="AP389" s="401"/>
      <c r="AQ389" s="401"/>
      <c r="AR389" s="401"/>
      <c r="AS389" s="401"/>
      <c r="AT389" s="401"/>
      <c r="AU389" s="401"/>
      <c r="AV389" s="402"/>
      <c r="AW389" s="403"/>
      <c r="AX389" s="404"/>
      <c r="AY389" s="405"/>
      <c r="AZ389" s="406"/>
      <c r="BA389" s="407"/>
      <c r="BB389" s="407"/>
      <c r="BC389" s="407"/>
      <c r="BD389" s="407"/>
      <c r="BE389" s="407"/>
      <c r="BF389" s="407"/>
      <c r="BG389" s="407"/>
      <c r="BH389" s="407"/>
      <c r="BI389" s="407"/>
      <c r="BJ389" s="407"/>
      <c r="BK389" s="407"/>
      <c r="BL389" s="407"/>
      <c r="BM389" s="407"/>
      <c r="BN389" s="407"/>
      <c r="BO389" s="408"/>
    </row>
    <row r="390" spans="1:67" ht="35.1" customHeight="1" x14ac:dyDescent="0.25">
      <c r="A390" s="25">
        <f t="shared" si="17"/>
        <v>379</v>
      </c>
      <c r="B390" s="409"/>
      <c r="C390" s="409"/>
      <c r="D390" s="410"/>
      <c r="E390" s="410"/>
      <c r="F390" s="410"/>
      <c r="G390" s="410"/>
      <c r="H390" s="410"/>
      <c r="I390" s="411"/>
      <c r="J390" s="412"/>
      <c r="K390" s="412"/>
      <c r="L390" s="412"/>
      <c r="M390" s="412"/>
      <c r="N390" s="412"/>
      <c r="O390" s="412"/>
      <c r="P390" s="413"/>
      <c r="Q390" s="414"/>
      <c r="R390" s="415"/>
      <c r="S390" s="415"/>
      <c r="T390" s="415"/>
      <c r="U390" s="415"/>
      <c r="V390" s="415"/>
      <c r="W390" s="415"/>
      <c r="X390" s="416"/>
      <c r="Y390" s="417"/>
      <c r="Z390" s="418"/>
      <c r="AA390" s="414"/>
      <c r="AB390" s="415"/>
      <c r="AC390" s="415"/>
      <c r="AD390" s="416"/>
      <c r="AE390" s="419"/>
      <c r="AF390" s="420"/>
      <c r="AG390" s="421"/>
      <c r="AH390" s="419"/>
      <c r="AI390" s="420"/>
      <c r="AJ390" s="421"/>
      <c r="AK390" s="411"/>
      <c r="AL390" s="412"/>
      <c r="AM390" s="412"/>
      <c r="AN390" s="413"/>
      <c r="AO390" s="400"/>
      <c r="AP390" s="401"/>
      <c r="AQ390" s="401"/>
      <c r="AR390" s="401"/>
      <c r="AS390" s="401"/>
      <c r="AT390" s="401"/>
      <c r="AU390" s="401"/>
      <c r="AV390" s="402"/>
      <c r="AW390" s="403"/>
      <c r="AX390" s="404"/>
      <c r="AY390" s="405"/>
      <c r="AZ390" s="406"/>
      <c r="BA390" s="407"/>
      <c r="BB390" s="407"/>
      <c r="BC390" s="407"/>
      <c r="BD390" s="407"/>
      <c r="BE390" s="407"/>
      <c r="BF390" s="407"/>
      <c r="BG390" s="407"/>
      <c r="BH390" s="407"/>
      <c r="BI390" s="407"/>
      <c r="BJ390" s="407"/>
      <c r="BK390" s="407"/>
      <c r="BL390" s="407"/>
      <c r="BM390" s="407"/>
      <c r="BN390" s="407"/>
      <c r="BO390" s="408"/>
    </row>
    <row r="391" spans="1:67" ht="35.1" customHeight="1" x14ac:dyDescent="0.25">
      <c r="A391" s="25">
        <f t="shared" si="17"/>
        <v>380</v>
      </c>
      <c r="B391" s="409"/>
      <c r="C391" s="409"/>
      <c r="D391" s="410"/>
      <c r="E391" s="410"/>
      <c r="F391" s="410"/>
      <c r="G391" s="410"/>
      <c r="H391" s="410"/>
      <c r="I391" s="411"/>
      <c r="J391" s="412"/>
      <c r="K391" s="412"/>
      <c r="L391" s="412"/>
      <c r="M391" s="412"/>
      <c r="N391" s="412"/>
      <c r="O391" s="412"/>
      <c r="P391" s="413"/>
      <c r="Q391" s="414"/>
      <c r="R391" s="415"/>
      <c r="S391" s="415"/>
      <c r="T391" s="415"/>
      <c r="U391" s="415"/>
      <c r="V391" s="415"/>
      <c r="W391" s="415"/>
      <c r="X391" s="416"/>
      <c r="Y391" s="417"/>
      <c r="Z391" s="418"/>
      <c r="AA391" s="414"/>
      <c r="AB391" s="415"/>
      <c r="AC391" s="415"/>
      <c r="AD391" s="416"/>
      <c r="AE391" s="419"/>
      <c r="AF391" s="420"/>
      <c r="AG391" s="421"/>
      <c r="AH391" s="419"/>
      <c r="AI391" s="420"/>
      <c r="AJ391" s="421"/>
      <c r="AK391" s="411"/>
      <c r="AL391" s="412"/>
      <c r="AM391" s="412"/>
      <c r="AN391" s="413"/>
      <c r="AO391" s="400"/>
      <c r="AP391" s="401"/>
      <c r="AQ391" s="401"/>
      <c r="AR391" s="401"/>
      <c r="AS391" s="401"/>
      <c r="AT391" s="401"/>
      <c r="AU391" s="401"/>
      <c r="AV391" s="402"/>
      <c r="AW391" s="403"/>
      <c r="AX391" s="404"/>
      <c r="AY391" s="405"/>
      <c r="AZ391" s="406"/>
      <c r="BA391" s="407"/>
      <c r="BB391" s="407"/>
      <c r="BC391" s="407"/>
      <c r="BD391" s="407"/>
      <c r="BE391" s="407"/>
      <c r="BF391" s="407"/>
      <c r="BG391" s="407"/>
      <c r="BH391" s="407"/>
      <c r="BI391" s="407"/>
      <c r="BJ391" s="407"/>
      <c r="BK391" s="407"/>
      <c r="BL391" s="407"/>
      <c r="BM391" s="407"/>
      <c r="BN391" s="407"/>
      <c r="BO391" s="408"/>
    </row>
    <row r="392" spans="1:67" ht="35.1" customHeight="1" x14ac:dyDescent="0.25">
      <c r="A392" s="24">
        <f>ROW(A381)</f>
        <v>381</v>
      </c>
      <c r="B392" s="409"/>
      <c r="C392" s="409"/>
      <c r="D392" s="410"/>
      <c r="E392" s="410"/>
      <c r="F392" s="410"/>
      <c r="G392" s="410"/>
      <c r="H392" s="410"/>
      <c r="I392" s="411"/>
      <c r="J392" s="412"/>
      <c r="K392" s="412"/>
      <c r="L392" s="412"/>
      <c r="M392" s="412"/>
      <c r="N392" s="412"/>
      <c r="O392" s="412"/>
      <c r="P392" s="413"/>
      <c r="Q392" s="414"/>
      <c r="R392" s="415"/>
      <c r="S392" s="415"/>
      <c r="T392" s="415"/>
      <c r="U392" s="415"/>
      <c r="V392" s="415"/>
      <c r="W392" s="415"/>
      <c r="X392" s="416"/>
      <c r="Y392" s="417"/>
      <c r="Z392" s="418"/>
      <c r="AA392" s="414"/>
      <c r="AB392" s="415"/>
      <c r="AC392" s="415"/>
      <c r="AD392" s="416"/>
      <c r="AE392" s="419"/>
      <c r="AF392" s="420"/>
      <c r="AG392" s="421"/>
      <c r="AH392" s="419"/>
      <c r="AI392" s="420"/>
      <c r="AJ392" s="421"/>
      <c r="AK392" s="411"/>
      <c r="AL392" s="412"/>
      <c r="AM392" s="412"/>
      <c r="AN392" s="413"/>
      <c r="AO392" s="400"/>
      <c r="AP392" s="401"/>
      <c r="AQ392" s="401"/>
      <c r="AR392" s="401"/>
      <c r="AS392" s="401"/>
      <c r="AT392" s="401"/>
      <c r="AU392" s="401"/>
      <c r="AV392" s="402"/>
      <c r="AW392" s="403"/>
      <c r="AX392" s="404"/>
      <c r="AY392" s="405"/>
      <c r="AZ392" s="406"/>
      <c r="BA392" s="407"/>
      <c r="BB392" s="407"/>
      <c r="BC392" s="407"/>
      <c r="BD392" s="407"/>
      <c r="BE392" s="407"/>
      <c r="BF392" s="407"/>
      <c r="BG392" s="407"/>
      <c r="BH392" s="407"/>
      <c r="BI392" s="407"/>
      <c r="BJ392" s="407"/>
      <c r="BK392" s="407"/>
      <c r="BL392" s="407"/>
      <c r="BM392" s="407"/>
      <c r="BN392" s="407"/>
      <c r="BO392" s="408"/>
    </row>
    <row r="393" spans="1:67" ht="35.1" customHeight="1" x14ac:dyDescent="0.25">
      <c r="A393" s="25">
        <f t="shared" ref="A393:A401" si="18">ROW(A382)</f>
        <v>382</v>
      </c>
      <c r="B393" s="409"/>
      <c r="C393" s="409"/>
      <c r="D393" s="410"/>
      <c r="E393" s="410"/>
      <c r="F393" s="410"/>
      <c r="G393" s="410"/>
      <c r="H393" s="410"/>
      <c r="I393" s="411"/>
      <c r="J393" s="412"/>
      <c r="K393" s="412"/>
      <c r="L393" s="412"/>
      <c r="M393" s="412"/>
      <c r="N393" s="412"/>
      <c r="O393" s="412"/>
      <c r="P393" s="413"/>
      <c r="Q393" s="414"/>
      <c r="R393" s="415"/>
      <c r="S393" s="415"/>
      <c r="T393" s="415"/>
      <c r="U393" s="415"/>
      <c r="V393" s="415"/>
      <c r="W393" s="415"/>
      <c r="X393" s="416"/>
      <c r="Y393" s="417"/>
      <c r="Z393" s="418"/>
      <c r="AA393" s="414"/>
      <c r="AB393" s="415"/>
      <c r="AC393" s="415"/>
      <c r="AD393" s="416"/>
      <c r="AE393" s="419"/>
      <c r="AF393" s="420"/>
      <c r="AG393" s="421"/>
      <c r="AH393" s="419"/>
      <c r="AI393" s="420"/>
      <c r="AJ393" s="421"/>
      <c r="AK393" s="411"/>
      <c r="AL393" s="412"/>
      <c r="AM393" s="412"/>
      <c r="AN393" s="413"/>
      <c r="AO393" s="400"/>
      <c r="AP393" s="401"/>
      <c r="AQ393" s="401"/>
      <c r="AR393" s="401"/>
      <c r="AS393" s="401"/>
      <c r="AT393" s="401"/>
      <c r="AU393" s="401"/>
      <c r="AV393" s="402"/>
      <c r="AW393" s="403"/>
      <c r="AX393" s="404"/>
      <c r="AY393" s="405"/>
      <c r="AZ393" s="406"/>
      <c r="BA393" s="407"/>
      <c r="BB393" s="407"/>
      <c r="BC393" s="407"/>
      <c r="BD393" s="407"/>
      <c r="BE393" s="407"/>
      <c r="BF393" s="407"/>
      <c r="BG393" s="407"/>
      <c r="BH393" s="407"/>
      <c r="BI393" s="407"/>
      <c r="BJ393" s="407"/>
      <c r="BK393" s="407"/>
      <c r="BL393" s="407"/>
      <c r="BM393" s="407"/>
      <c r="BN393" s="407"/>
      <c r="BO393" s="408"/>
    </row>
    <row r="394" spans="1:67" ht="35.1" customHeight="1" x14ac:dyDescent="0.25">
      <c r="A394" s="25">
        <f t="shared" si="18"/>
        <v>383</v>
      </c>
      <c r="B394" s="409"/>
      <c r="C394" s="409"/>
      <c r="D394" s="410"/>
      <c r="E394" s="410"/>
      <c r="F394" s="410"/>
      <c r="G394" s="410"/>
      <c r="H394" s="410"/>
      <c r="I394" s="411"/>
      <c r="J394" s="412"/>
      <c r="K394" s="412"/>
      <c r="L394" s="412"/>
      <c r="M394" s="412"/>
      <c r="N394" s="412"/>
      <c r="O394" s="412"/>
      <c r="P394" s="413"/>
      <c r="Q394" s="414"/>
      <c r="R394" s="415"/>
      <c r="S394" s="415"/>
      <c r="T394" s="415"/>
      <c r="U394" s="415"/>
      <c r="V394" s="415"/>
      <c r="W394" s="415"/>
      <c r="X394" s="416"/>
      <c r="Y394" s="417"/>
      <c r="Z394" s="418"/>
      <c r="AA394" s="414"/>
      <c r="AB394" s="415"/>
      <c r="AC394" s="415"/>
      <c r="AD394" s="416"/>
      <c r="AE394" s="419"/>
      <c r="AF394" s="420"/>
      <c r="AG394" s="421"/>
      <c r="AH394" s="419"/>
      <c r="AI394" s="420"/>
      <c r="AJ394" s="421"/>
      <c r="AK394" s="411"/>
      <c r="AL394" s="412"/>
      <c r="AM394" s="412"/>
      <c r="AN394" s="413"/>
      <c r="AO394" s="400"/>
      <c r="AP394" s="401"/>
      <c r="AQ394" s="401"/>
      <c r="AR394" s="401"/>
      <c r="AS394" s="401"/>
      <c r="AT394" s="401"/>
      <c r="AU394" s="401"/>
      <c r="AV394" s="402"/>
      <c r="AW394" s="403"/>
      <c r="AX394" s="404"/>
      <c r="AY394" s="405"/>
      <c r="AZ394" s="406"/>
      <c r="BA394" s="407"/>
      <c r="BB394" s="407"/>
      <c r="BC394" s="407"/>
      <c r="BD394" s="407"/>
      <c r="BE394" s="407"/>
      <c r="BF394" s="407"/>
      <c r="BG394" s="407"/>
      <c r="BH394" s="407"/>
      <c r="BI394" s="407"/>
      <c r="BJ394" s="407"/>
      <c r="BK394" s="407"/>
      <c r="BL394" s="407"/>
      <c r="BM394" s="407"/>
      <c r="BN394" s="407"/>
      <c r="BO394" s="408"/>
    </row>
    <row r="395" spans="1:67" ht="35.1" customHeight="1" x14ac:dyDescent="0.25">
      <c r="A395" s="25">
        <f t="shared" si="18"/>
        <v>384</v>
      </c>
      <c r="B395" s="409"/>
      <c r="C395" s="409"/>
      <c r="D395" s="410"/>
      <c r="E395" s="410"/>
      <c r="F395" s="410"/>
      <c r="G395" s="410"/>
      <c r="H395" s="410"/>
      <c r="I395" s="411"/>
      <c r="J395" s="412"/>
      <c r="K395" s="412"/>
      <c r="L395" s="412"/>
      <c r="M395" s="412"/>
      <c r="N395" s="412"/>
      <c r="O395" s="412"/>
      <c r="P395" s="413"/>
      <c r="Q395" s="414"/>
      <c r="R395" s="415"/>
      <c r="S395" s="415"/>
      <c r="T395" s="415"/>
      <c r="U395" s="415"/>
      <c r="V395" s="415"/>
      <c r="W395" s="415"/>
      <c r="X395" s="416"/>
      <c r="Y395" s="417"/>
      <c r="Z395" s="418"/>
      <c r="AA395" s="414"/>
      <c r="AB395" s="415"/>
      <c r="AC395" s="415"/>
      <c r="AD395" s="416"/>
      <c r="AE395" s="419"/>
      <c r="AF395" s="420"/>
      <c r="AG395" s="421"/>
      <c r="AH395" s="419"/>
      <c r="AI395" s="420"/>
      <c r="AJ395" s="421"/>
      <c r="AK395" s="411"/>
      <c r="AL395" s="412"/>
      <c r="AM395" s="412"/>
      <c r="AN395" s="413"/>
      <c r="AO395" s="400"/>
      <c r="AP395" s="401"/>
      <c r="AQ395" s="401"/>
      <c r="AR395" s="401"/>
      <c r="AS395" s="401"/>
      <c r="AT395" s="401"/>
      <c r="AU395" s="401"/>
      <c r="AV395" s="402"/>
      <c r="AW395" s="403"/>
      <c r="AX395" s="404"/>
      <c r="AY395" s="405"/>
      <c r="AZ395" s="406"/>
      <c r="BA395" s="407"/>
      <c r="BB395" s="407"/>
      <c r="BC395" s="407"/>
      <c r="BD395" s="407"/>
      <c r="BE395" s="407"/>
      <c r="BF395" s="407"/>
      <c r="BG395" s="407"/>
      <c r="BH395" s="407"/>
      <c r="BI395" s="407"/>
      <c r="BJ395" s="407"/>
      <c r="BK395" s="407"/>
      <c r="BL395" s="407"/>
      <c r="BM395" s="407"/>
      <c r="BN395" s="407"/>
      <c r="BO395" s="408"/>
    </row>
    <row r="396" spans="1:67" ht="35.1" customHeight="1" x14ac:dyDescent="0.25">
      <c r="A396" s="25">
        <f t="shared" si="18"/>
        <v>385</v>
      </c>
      <c r="B396" s="409"/>
      <c r="C396" s="409"/>
      <c r="D396" s="410"/>
      <c r="E396" s="410"/>
      <c r="F396" s="410"/>
      <c r="G396" s="410"/>
      <c r="H396" s="410"/>
      <c r="I396" s="411"/>
      <c r="J396" s="412"/>
      <c r="K396" s="412"/>
      <c r="L396" s="412"/>
      <c r="M396" s="412"/>
      <c r="N396" s="412"/>
      <c r="O396" s="412"/>
      <c r="P396" s="413"/>
      <c r="Q396" s="414"/>
      <c r="R396" s="415"/>
      <c r="S396" s="415"/>
      <c r="T396" s="415"/>
      <c r="U396" s="415"/>
      <c r="V396" s="415"/>
      <c r="W396" s="415"/>
      <c r="X396" s="416"/>
      <c r="Y396" s="417"/>
      <c r="Z396" s="418"/>
      <c r="AA396" s="414"/>
      <c r="AB396" s="415"/>
      <c r="AC396" s="415"/>
      <c r="AD396" s="416"/>
      <c r="AE396" s="419"/>
      <c r="AF396" s="420"/>
      <c r="AG396" s="421"/>
      <c r="AH396" s="419"/>
      <c r="AI396" s="420"/>
      <c r="AJ396" s="421"/>
      <c r="AK396" s="411"/>
      <c r="AL396" s="412"/>
      <c r="AM396" s="412"/>
      <c r="AN396" s="413"/>
      <c r="AO396" s="400"/>
      <c r="AP396" s="401"/>
      <c r="AQ396" s="401"/>
      <c r="AR396" s="401"/>
      <c r="AS396" s="401"/>
      <c r="AT396" s="401"/>
      <c r="AU396" s="401"/>
      <c r="AV396" s="402"/>
      <c r="AW396" s="403"/>
      <c r="AX396" s="404"/>
      <c r="AY396" s="405"/>
      <c r="AZ396" s="406"/>
      <c r="BA396" s="407"/>
      <c r="BB396" s="407"/>
      <c r="BC396" s="407"/>
      <c r="BD396" s="407"/>
      <c r="BE396" s="407"/>
      <c r="BF396" s="407"/>
      <c r="BG396" s="407"/>
      <c r="BH396" s="407"/>
      <c r="BI396" s="407"/>
      <c r="BJ396" s="407"/>
      <c r="BK396" s="407"/>
      <c r="BL396" s="407"/>
      <c r="BM396" s="407"/>
      <c r="BN396" s="407"/>
      <c r="BO396" s="408"/>
    </row>
    <row r="397" spans="1:67" ht="35.1" customHeight="1" x14ac:dyDescent="0.25">
      <c r="A397" s="25">
        <f t="shared" si="18"/>
        <v>386</v>
      </c>
      <c r="B397" s="409"/>
      <c r="C397" s="409"/>
      <c r="D397" s="410"/>
      <c r="E397" s="410"/>
      <c r="F397" s="410"/>
      <c r="G397" s="410"/>
      <c r="H397" s="410"/>
      <c r="I397" s="411"/>
      <c r="J397" s="412"/>
      <c r="K397" s="412"/>
      <c r="L397" s="412"/>
      <c r="M397" s="412"/>
      <c r="N397" s="412"/>
      <c r="O397" s="412"/>
      <c r="P397" s="413"/>
      <c r="Q397" s="414"/>
      <c r="R397" s="415"/>
      <c r="S397" s="415"/>
      <c r="T397" s="415"/>
      <c r="U397" s="415"/>
      <c r="V397" s="415"/>
      <c r="W397" s="415"/>
      <c r="X397" s="416"/>
      <c r="Y397" s="417"/>
      <c r="Z397" s="418"/>
      <c r="AA397" s="414"/>
      <c r="AB397" s="415"/>
      <c r="AC397" s="415"/>
      <c r="AD397" s="416"/>
      <c r="AE397" s="419"/>
      <c r="AF397" s="420"/>
      <c r="AG397" s="421"/>
      <c r="AH397" s="419"/>
      <c r="AI397" s="420"/>
      <c r="AJ397" s="421"/>
      <c r="AK397" s="411"/>
      <c r="AL397" s="412"/>
      <c r="AM397" s="412"/>
      <c r="AN397" s="413"/>
      <c r="AO397" s="400"/>
      <c r="AP397" s="401"/>
      <c r="AQ397" s="401"/>
      <c r="AR397" s="401"/>
      <c r="AS397" s="401"/>
      <c r="AT397" s="401"/>
      <c r="AU397" s="401"/>
      <c r="AV397" s="402"/>
      <c r="AW397" s="403"/>
      <c r="AX397" s="404"/>
      <c r="AY397" s="405"/>
      <c r="AZ397" s="406"/>
      <c r="BA397" s="407"/>
      <c r="BB397" s="407"/>
      <c r="BC397" s="407"/>
      <c r="BD397" s="407"/>
      <c r="BE397" s="407"/>
      <c r="BF397" s="407"/>
      <c r="BG397" s="407"/>
      <c r="BH397" s="407"/>
      <c r="BI397" s="407"/>
      <c r="BJ397" s="407"/>
      <c r="BK397" s="407"/>
      <c r="BL397" s="407"/>
      <c r="BM397" s="407"/>
      <c r="BN397" s="407"/>
      <c r="BO397" s="408"/>
    </row>
    <row r="398" spans="1:67" ht="35.1" customHeight="1" x14ac:dyDescent="0.25">
      <c r="A398" s="25">
        <f t="shared" si="18"/>
        <v>387</v>
      </c>
      <c r="B398" s="409"/>
      <c r="C398" s="409"/>
      <c r="D398" s="410"/>
      <c r="E398" s="410"/>
      <c r="F398" s="410"/>
      <c r="G398" s="410"/>
      <c r="H398" s="410"/>
      <c r="I398" s="411"/>
      <c r="J398" s="412"/>
      <c r="K398" s="412"/>
      <c r="L398" s="412"/>
      <c r="M398" s="412"/>
      <c r="N398" s="412"/>
      <c r="O398" s="412"/>
      <c r="P398" s="413"/>
      <c r="Q398" s="414"/>
      <c r="R398" s="415"/>
      <c r="S398" s="415"/>
      <c r="T398" s="415"/>
      <c r="U398" s="415"/>
      <c r="V398" s="415"/>
      <c r="W398" s="415"/>
      <c r="X398" s="416"/>
      <c r="Y398" s="417"/>
      <c r="Z398" s="418"/>
      <c r="AA398" s="414"/>
      <c r="AB398" s="415"/>
      <c r="AC398" s="415"/>
      <c r="AD398" s="416"/>
      <c r="AE398" s="419"/>
      <c r="AF398" s="420"/>
      <c r="AG398" s="421"/>
      <c r="AH398" s="419"/>
      <c r="AI398" s="420"/>
      <c r="AJ398" s="421"/>
      <c r="AK398" s="411"/>
      <c r="AL398" s="412"/>
      <c r="AM398" s="412"/>
      <c r="AN398" s="413"/>
      <c r="AO398" s="400"/>
      <c r="AP398" s="401"/>
      <c r="AQ398" s="401"/>
      <c r="AR398" s="401"/>
      <c r="AS398" s="401"/>
      <c r="AT398" s="401"/>
      <c r="AU398" s="401"/>
      <c r="AV398" s="402"/>
      <c r="AW398" s="403"/>
      <c r="AX398" s="404"/>
      <c r="AY398" s="405"/>
      <c r="AZ398" s="406"/>
      <c r="BA398" s="407"/>
      <c r="BB398" s="407"/>
      <c r="BC398" s="407"/>
      <c r="BD398" s="407"/>
      <c r="BE398" s="407"/>
      <c r="BF398" s="407"/>
      <c r="BG398" s="407"/>
      <c r="BH398" s="407"/>
      <c r="BI398" s="407"/>
      <c r="BJ398" s="407"/>
      <c r="BK398" s="407"/>
      <c r="BL398" s="407"/>
      <c r="BM398" s="407"/>
      <c r="BN398" s="407"/>
      <c r="BO398" s="408"/>
    </row>
    <row r="399" spans="1:67" ht="35.1" customHeight="1" x14ac:dyDescent="0.25">
      <c r="A399" s="25">
        <f t="shared" si="18"/>
        <v>388</v>
      </c>
      <c r="B399" s="409"/>
      <c r="C399" s="409"/>
      <c r="D399" s="410"/>
      <c r="E399" s="410"/>
      <c r="F399" s="410"/>
      <c r="G399" s="410"/>
      <c r="H399" s="410"/>
      <c r="I399" s="411"/>
      <c r="J399" s="412"/>
      <c r="K399" s="412"/>
      <c r="L399" s="412"/>
      <c r="M399" s="412"/>
      <c r="N399" s="412"/>
      <c r="O399" s="412"/>
      <c r="P399" s="413"/>
      <c r="Q399" s="414"/>
      <c r="R399" s="415"/>
      <c r="S399" s="415"/>
      <c r="T399" s="415"/>
      <c r="U399" s="415"/>
      <c r="V399" s="415"/>
      <c r="W399" s="415"/>
      <c r="X399" s="416"/>
      <c r="Y399" s="417"/>
      <c r="Z399" s="418"/>
      <c r="AA399" s="414"/>
      <c r="AB399" s="415"/>
      <c r="AC399" s="415"/>
      <c r="AD399" s="416"/>
      <c r="AE399" s="419"/>
      <c r="AF399" s="420"/>
      <c r="AG399" s="421"/>
      <c r="AH399" s="419"/>
      <c r="AI399" s="420"/>
      <c r="AJ399" s="421"/>
      <c r="AK399" s="411"/>
      <c r="AL399" s="412"/>
      <c r="AM399" s="412"/>
      <c r="AN399" s="413"/>
      <c r="AO399" s="400"/>
      <c r="AP399" s="401"/>
      <c r="AQ399" s="401"/>
      <c r="AR399" s="401"/>
      <c r="AS399" s="401"/>
      <c r="AT399" s="401"/>
      <c r="AU399" s="401"/>
      <c r="AV399" s="402"/>
      <c r="AW399" s="403"/>
      <c r="AX399" s="404"/>
      <c r="AY399" s="405"/>
      <c r="AZ399" s="406"/>
      <c r="BA399" s="407"/>
      <c r="BB399" s="407"/>
      <c r="BC399" s="407"/>
      <c r="BD399" s="407"/>
      <c r="BE399" s="407"/>
      <c r="BF399" s="407"/>
      <c r="BG399" s="407"/>
      <c r="BH399" s="407"/>
      <c r="BI399" s="407"/>
      <c r="BJ399" s="407"/>
      <c r="BK399" s="407"/>
      <c r="BL399" s="407"/>
      <c r="BM399" s="407"/>
      <c r="BN399" s="407"/>
      <c r="BO399" s="408"/>
    </row>
    <row r="400" spans="1:67" ht="35.1" customHeight="1" x14ac:dyDescent="0.25">
      <c r="A400" s="25">
        <f t="shared" si="18"/>
        <v>389</v>
      </c>
      <c r="B400" s="409"/>
      <c r="C400" s="409"/>
      <c r="D400" s="410"/>
      <c r="E400" s="410"/>
      <c r="F400" s="410"/>
      <c r="G400" s="410"/>
      <c r="H400" s="410"/>
      <c r="I400" s="411"/>
      <c r="J400" s="412"/>
      <c r="K400" s="412"/>
      <c r="L400" s="412"/>
      <c r="M400" s="412"/>
      <c r="N400" s="412"/>
      <c r="O400" s="412"/>
      <c r="P400" s="413"/>
      <c r="Q400" s="414"/>
      <c r="R400" s="415"/>
      <c r="S400" s="415"/>
      <c r="T400" s="415"/>
      <c r="U400" s="415"/>
      <c r="V400" s="415"/>
      <c r="W400" s="415"/>
      <c r="X400" s="416"/>
      <c r="Y400" s="417"/>
      <c r="Z400" s="418"/>
      <c r="AA400" s="414"/>
      <c r="AB400" s="415"/>
      <c r="AC400" s="415"/>
      <c r="AD400" s="416"/>
      <c r="AE400" s="419"/>
      <c r="AF400" s="420"/>
      <c r="AG400" s="421"/>
      <c r="AH400" s="419"/>
      <c r="AI400" s="420"/>
      <c r="AJ400" s="421"/>
      <c r="AK400" s="411"/>
      <c r="AL400" s="412"/>
      <c r="AM400" s="412"/>
      <c r="AN400" s="413"/>
      <c r="AO400" s="400"/>
      <c r="AP400" s="401"/>
      <c r="AQ400" s="401"/>
      <c r="AR400" s="401"/>
      <c r="AS400" s="401"/>
      <c r="AT400" s="401"/>
      <c r="AU400" s="401"/>
      <c r="AV400" s="402"/>
      <c r="AW400" s="403"/>
      <c r="AX400" s="404"/>
      <c r="AY400" s="405"/>
      <c r="AZ400" s="406"/>
      <c r="BA400" s="407"/>
      <c r="BB400" s="407"/>
      <c r="BC400" s="407"/>
      <c r="BD400" s="407"/>
      <c r="BE400" s="407"/>
      <c r="BF400" s="407"/>
      <c r="BG400" s="407"/>
      <c r="BH400" s="407"/>
      <c r="BI400" s="407"/>
      <c r="BJ400" s="407"/>
      <c r="BK400" s="407"/>
      <c r="BL400" s="407"/>
      <c r="BM400" s="407"/>
      <c r="BN400" s="407"/>
      <c r="BO400" s="408"/>
    </row>
    <row r="401" spans="1:67" ht="35.1" customHeight="1" x14ac:dyDescent="0.25">
      <c r="A401" s="25">
        <f t="shared" si="18"/>
        <v>390</v>
      </c>
      <c r="B401" s="409"/>
      <c r="C401" s="409"/>
      <c r="D401" s="410"/>
      <c r="E401" s="410"/>
      <c r="F401" s="410"/>
      <c r="G401" s="410"/>
      <c r="H401" s="410"/>
      <c r="I401" s="411"/>
      <c r="J401" s="412"/>
      <c r="K401" s="412"/>
      <c r="L401" s="412"/>
      <c r="M401" s="412"/>
      <c r="N401" s="412"/>
      <c r="O401" s="412"/>
      <c r="P401" s="413"/>
      <c r="Q401" s="414"/>
      <c r="R401" s="415"/>
      <c r="S401" s="415"/>
      <c r="T401" s="415"/>
      <c r="U401" s="415"/>
      <c r="V401" s="415"/>
      <c r="W401" s="415"/>
      <c r="X401" s="416"/>
      <c r="Y401" s="417"/>
      <c r="Z401" s="418"/>
      <c r="AA401" s="414"/>
      <c r="AB401" s="415"/>
      <c r="AC401" s="415"/>
      <c r="AD401" s="416"/>
      <c r="AE401" s="419"/>
      <c r="AF401" s="420"/>
      <c r="AG401" s="421"/>
      <c r="AH401" s="419"/>
      <c r="AI401" s="420"/>
      <c r="AJ401" s="421"/>
      <c r="AK401" s="411"/>
      <c r="AL401" s="412"/>
      <c r="AM401" s="412"/>
      <c r="AN401" s="413"/>
      <c r="AO401" s="400"/>
      <c r="AP401" s="401"/>
      <c r="AQ401" s="401"/>
      <c r="AR401" s="401"/>
      <c r="AS401" s="401"/>
      <c r="AT401" s="401"/>
      <c r="AU401" s="401"/>
      <c r="AV401" s="402"/>
      <c r="AW401" s="403"/>
      <c r="AX401" s="404"/>
      <c r="AY401" s="405"/>
      <c r="AZ401" s="406"/>
      <c r="BA401" s="407"/>
      <c r="BB401" s="407"/>
      <c r="BC401" s="407"/>
      <c r="BD401" s="407"/>
      <c r="BE401" s="407"/>
      <c r="BF401" s="407"/>
      <c r="BG401" s="407"/>
      <c r="BH401" s="407"/>
      <c r="BI401" s="407"/>
      <c r="BJ401" s="407"/>
      <c r="BK401" s="407"/>
      <c r="BL401" s="407"/>
      <c r="BM401" s="407"/>
      <c r="BN401" s="407"/>
      <c r="BO401" s="408"/>
    </row>
    <row r="402" spans="1:67" ht="35.1" customHeight="1" x14ac:dyDescent="0.25">
      <c r="A402" s="24">
        <f>ROW(A391)</f>
        <v>391</v>
      </c>
      <c r="B402" s="409"/>
      <c r="C402" s="409"/>
      <c r="D402" s="410"/>
      <c r="E402" s="410"/>
      <c r="F402" s="410"/>
      <c r="G402" s="410"/>
      <c r="H402" s="410"/>
      <c r="I402" s="411"/>
      <c r="J402" s="412"/>
      <c r="K402" s="412"/>
      <c r="L402" s="412"/>
      <c r="M402" s="412"/>
      <c r="N402" s="412"/>
      <c r="O402" s="412"/>
      <c r="P402" s="413"/>
      <c r="Q402" s="414"/>
      <c r="R402" s="415"/>
      <c r="S402" s="415"/>
      <c r="T402" s="415"/>
      <c r="U402" s="415"/>
      <c r="V402" s="415"/>
      <c r="W402" s="415"/>
      <c r="X402" s="416"/>
      <c r="Y402" s="417"/>
      <c r="Z402" s="418"/>
      <c r="AA402" s="414"/>
      <c r="AB402" s="415"/>
      <c r="AC402" s="415"/>
      <c r="AD402" s="416"/>
      <c r="AE402" s="419"/>
      <c r="AF402" s="420"/>
      <c r="AG402" s="421"/>
      <c r="AH402" s="419"/>
      <c r="AI402" s="420"/>
      <c r="AJ402" s="421"/>
      <c r="AK402" s="411"/>
      <c r="AL402" s="412"/>
      <c r="AM402" s="412"/>
      <c r="AN402" s="413"/>
      <c r="AO402" s="400"/>
      <c r="AP402" s="401"/>
      <c r="AQ402" s="401"/>
      <c r="AR402" s="401"/>
      <c r="AS402" s="401"/>
      <c r="AT402" s="401"/>
      <c r="AU402" s="401"/>
      <c r="AV402" s="402"/>
      <c r="AW402" s="403"/>
      <c r="AX402" s="404"/>
      <c r="AY402" s="405"/>
      <c r="AZ402" s="406"/>
      <c r="BA402" s="407"/>
      <c r="BB402" s="407"/>
      <c r="BC402" s="407"/>
      <c r="BD402" s="407"/>
      <c r="BE402" s="407"/>
      <c r="BF402" s="407"/>
      <c r="BG402" s="407"/>
      <c r="BH402" s="407"/>
      <c r="BI402" s="407"/>
      <c r="BJ402" s="407"/>
      <c r="BK402" s="407"/>
      <c r="BL402" s="407"/>
      <c r="BM402" s="407"/>
      <c r="BN402" s="407"/>
      <c r="BO402" s="408"/>
    </row>
    <row r="403" spans="1:67" ht="35.1" customHeight="1" x14ac:dyDescent="0.25">
      <c r="A403" s="25">
        <f t="shared" ref="A403:A411" si="19">ROW(A392)</f>
        <v>392</v>
      </c>
      <c r="B403" s="409"/>
      <c r="C403" s="409"/>
      <c r="D403" s="410"/>
      <c r="E403" s="410"/>
      <c r="F403" s="410"/>
      <c r="G403" s="410"/>
      <c r="H403" s="410"/>
      <c r="I403" s="411"/>
      <c r="J403" s="412"/>
      <c r="K403" s="412"/>
      <c r="L403" s="412"/>
      <c r="M403" s="412"/>
      <c r="N403" s="412"/>
      <c r="O403" s="412"/>
      <c r="P403" s="413"/>
      <c r="Q403" s="414"/>
      <c r="R403" s="415"/>
      <c r="S403" s="415"/>
      <c r="T403" s="415"/>
      <c r="U403" s="415"/>
      <c r="V403" s="415"/>
      <c r="W403" s="415"/>
      <c r="X403" s="416"/>
      <c r="Y403" s="417"/>
      <c r="Z403" s="418"/>
      <c r="AA403" s="414"/>
      <c r="AB403" s="415"/>
      <c r="AC403" s="415"/>
      <c r="AD403" s="416"/>
      <c r="AE403" s="419"/>
      <c r="AF403" s="420"/>
      <c r="AG403" s="421"/>
      <c r="AH403" s="419"/>
      <c r="AI403" s="420"/>
      <c r="AJ403" s="421"/>
      <c r="AK403" s="411"/>
      <c r="AL403" s="412"/>
      <c r="AM403" s="412"/>
      <c r="AN403" s="413"/>
      <c r="AO403" s="400"/>
      <c r="AP403" s="401"/>
      <c r="AQ403" s="401"/>
      <c r="AR403" s="401"/>
      <c r="AS403" s="401"/>
      <c r="AT403" s="401"/>
      <c r="AU403" s="401"/>
      <c r="AV403" s="402"/>
      <c r="AW403" s="403"/>
      <c r="AX403" s="404"/>
      <c r="AY403" s="405"/>
      <c r="AZ403" s="406"/>
      <c r="BA403" s="407"/>
      <c r="BB403" s="407"/>
      <c r="BC403" s="407"/>
      <c r="BD403" s="407"/>
      <c r="BE403" s="407"/>
      <c r="BF403" s="407"/>
      <c r="BG403" s="407"/>
      <c r="BH403" s="407"/>
      <c r="BI403" s="407"/>
      <c r="BJ403" s="407"/>
      <c r="BK403" s="407"/>
      <c r="BL403" s="407"/>
      <c r="BM403" s="407"/>
      <c r="BN403" s="407"/>
      <c r="BO403" s="408"/>
    </row>
    <row r="404" spans="1:67" ht="35.1" customHeight="1" x14ac:dyDescent="0.25">
      <c r="A404" s="25">
        <f t="shared" si="19"/>
        <v>393</v>
      </c>
      <c r="B404" s="409"/>
      <c r="C404" s="409"/>
      <c r="D404" s="410"/>
      <c r="E404" s="410"/>
      <c r="F404" s="410"/>
      <c r="G404" s="410"/>
      <c r="H404" s="410"/>
      <c r="I404" s="411"/>
      <c r="J404" s="412"/>
      <c r="K404" s="412"/>
      <c r="L404" s="412"/>
      <c r="M404" s="412"/>
      <c r="N404" s="412"/>
      <c r="O404" s="412"/>
      <c r="P404" s="413"/>
      <c r="Q404" s="414"/>
      <c r="R404" s="415"/>
      <c r="S404" s="415"/>
      <c r="T404" s="415"/>
      <c r="U404" s="415"/>
      <c r="V404" s="415"/>
      <c r="W404" s="415"/>
      <c r="X404" s="416"/>
      <c r="Y404" s="417"/>
      <c r="Z404" s="418"/>
      <c r="AA404" s="414"/>
      <c r="AB404" s="415"/>
      <c r="AC404" s="415"/>
      <c r="AD404" s="416"/>
      <c r="AE404" s="419"/>
      <c r="AF404" s="420"/>
      <c r="AG404" s="421"/>
      <c r="AH404" s="419"/>
      <c r="AI404" s="420"/>
      <c r="AJ404" s="421"/>
      <c r="AK404" s="411"/>
      <c r="AL404" s="412"/>
      <c r="AM404" s="412"/>
      <c r="AN404" s="413"/>
      <c r="AO404" s="400"/>
      <c r="AP404" s="401"/>
      <c r="AQ404" s="401"/>
      <c r="AR404" s="401"/>
      <c r="AS404" s="401"/>
      <c r="AT404" s="401"/>
      <c r="AU404" s="401"/>
      <c r="AV404" s="402"/>
      <c r="AW404" s="403"/>
      <c r="AX404" s="404"/>
      <c r="AY404" s="405"/>
      <c r="AZ404" s="406"/>
      <c r="BA404" s="407"/>
      <c r="BB404" s="407"/>
      <c r="BC404" s="407"/>
      <c r="BD404" s="407"/>
      <c r="BE404" s="407"/>
      <c r="BF404" s="407"/>
      <c r="BG404" s="407"/>
      <c r="BH404" s="407"/>
      <c r="BI404" s="407"/>
      <c r="BJ404" s="407"/>
      <c r="BK404" s="407"/>
      <c r="BL404" s="407"/>
      <c r="BM404" s="407"/>
      <c r="BN404" s="407"/>
      <c r="BO404" s="408"/>
    </row>
    <row r="405" spans="1:67" ht="35.1" customHeight="1" x14ac:dyDescent="0.25">
      <c r="A405" s="25">
        <f t="shared" si="19"/>
        <v>394</v>
      </c>
      <c r="B405" s="409"/>
      <c r="C405" s="409"/>
      <c r="D405" s="410"/>
      <c r="E405" s="410"/>
      <c r="F405" s="410"/>
      <c r="G405" s="410"/>
      <c r="H405" s="410"/>
      <c r="I405" s="411"/>
      <c r="J405" s="412"/>
      <c r="K405" s="412"/>
      <c r="L405" s="412"/>
      <c r="M405" s="412"/>
      <c r="N405" s="412"/>
      <c r="O405" s="412"/>
      <c r="P405" s="413"/>
      <c r="Q405" s="414"/>
      <c r="R405" s="415"/>
      <c r="S405" s="415"/>
      <c r="T405" s="415"/>
      <c r="U405" s="415"/>
      <c r="V405" s="415"/>
      <c r="W405" s="415"/>
      <c r="X405" s="416"/>
      <c r="Y405" s="417"/>
      <c r="Z405" s="418"/>
      <c r="AA405" s="414"/>
      <c r="AB405" s="415"/>
      <c r="AC405" s="415"/>
      <c r="AD405" s="416"/>
      <c r="AE405" s="419"/>
      <c r="AF405" s="420"/>
      <c r="AG405" s="421"/>
      <c r="AH405" s="419"/>
      <c r="AI405" s="420"/>
      <c r="AJ405" s="421"/>
      <c r="AK405" s="411"/>
      <c r="AL405" s="412"/>
      <c r="AM405" s="412"/>
      <c r="AN405" s="413"/>
      <c r="AO405" s="400"/>
      <c r="AP405" s="401"/>
      <c r="AQ405" s="401"/>
      <c r="AR405" s="401"/>
      <c r="AS405" s="401"/>
      <c r="AT405" s="401"/>
      <c r="AU405" s="401"/>
      <c r="AV405" s="402"/>
      <c r="AW405" s="403"/>
      <c r="AX405" s="404"/>
      <c r="AY405" s="405"/>
      <c r="AZ405" s="406"/>
      <c r="BA405" s="407"/>
      <c r="BB405" s="407"/>
      <c r="BC405" s="407"/>
      <c r="BD405" s="407"/>
      <c r="BE405" s="407"/>
      <c r="BF405" s="407"/>
      <c r="BG405" s="407"/>
      <c r="BH405" s="407"/>
      <c r="BI405" s="407"/>
      <c r="BJ405" s="407"/>
      <c r="BK405" s="407"/>
      <c r="BL405" s="407"/>
      <c r="BM405" s="407"/>
      <c r="BN405" s="407"/>
      <c r="BO405" s="408"/>
    </row>
    <row r="406" spans="1:67" ht="35.1" customHeight="1" x14ac:dyDescent="0.25">
      <c r="A406" s="25">
        <f t="shared" si="19"/>
        <v>395</v>
      </c>
      <c r="B406" s="409"/>
      <c r="C406" s="409"/>
      <c r="D406" s="410"/>
      <c r="E406" s="410"/>
      <c r="F406" s="410"/>
      <c r="G406" s="410"/>
      <c r="H406" s="410"/>
      <c r="I406" s="411"/>
      <c r="J406" s="412"/>
      <c r="K406" s="412"/>
      <c r="L406" s="412"/>
      <c r="M406" s="412"/>
      <c r="N406" s="412"/>
      <c r="O406" s="412"/>
      <c r="P406" s="413"/>
      <c r="Q406" s="414"/>
      <c r="R406" s="415"/>
      <c r="S406" s="415"/>
      <c r="T406" s="415"/>
      <c r="U406" s="415"/>
      <c r="V406" s="415"/>
      <c r="W406" s="415"/>
      <c r="X406" s="416"/>
      <c r="Y406" s="417"/>
      <c r="Z406" s="418"/>
      <c r="AA406" s="414"/>
      <c r="AB406" s="415"/>
      <c r="AC406" s="415"/>
      <c r="AD406" s="416"/>
      <c r="AE406" s="419"/>
      <c r="AF406" s="420"/>
      <c r="AG406" s="421"/>
      <c r="AH406" s="419"/>
      <c r="AI406" s="420"/>
      <c r="AJ406" s="421"/>
      <c r="AK406" s="411"/>
      <c r="AL406" s="412"/>
      <c r="AM406" s="412"/>
      <c r="AN406" s="413"/>
      <c r="AO406" s="400"/>
      <c r="AP406" s="401"/>
      <c r="AQ406" s="401"/>
      <c r="AR406" s="401"/>
      <c r="AS406" s="401"/>
      <c r="AT406" s="401"/>
      <c r="AU406" s="401"/>
      <c r="AV406" s="402"/>
      <c r="AW406" s="403"/>
      <c r="AX406" s="404"/>
      <c r="AY406" s="405"/>
      <c r="AZ406" s="406"/>
      <c r="BA406" s="407"/>
      <c r="BB406" s="407"/>
      <c r="BC406" s="407"/>
      <c r="BD406" s="407"/>
      <c r="BE406" s="407"/>
      <c r="BF406" s="407"/>
      <c r="BG406" s="407"/>
      <c r="BH406" s="407"/>
      <c r="BI406" s="407"/>
      <c r="BJ406" s="407"/>
      <c r="BK406" s="407"/>
      <c r="BL406" s="407"/>
      <c r="BM406" s="407"/>
      <c r="BN406" s="407"/>
      <c r="BO406" s="408"/>
    </row>
    <row r="407" spans="1:67" ht="35.1" customHeight="1" x14ac:dyDescent="0.25">
      <c r="A407" s="25">
        <f t="shared" si="19"/>
        <v>396</v>
      </c>
      <c r="B407" s="409"/>
      <c r="C407" s="409"/>
      <c r="D407" s="410"/>
      <c r="E407" s="410"/>
      <c r="F407" s="410"/>
      <c r="G407" s="410"/>
      <c r="H407" s="410"/>
      <c r="I407" s="411"/>
      <c r="J407" s="412"/>
      <c r="K407" s="412"/>
      <c r="L407" s="412"/>
      <c r="M407" s="412"/>
      <c r="N407" s="412"/>
      <c r="O407" s="412"/>
      <c r="P407" s="413"/>
      <c r="Q407" s="414"/>
      <c r="R407" s="415"/>
      <c r="S407" s="415"/>
      <c r="T407" s="415"/>
      <c r="U407" s="415"/>
      <c r="V407" s="415"/>
      <c r="W407" s="415"/>
      <c r="X407" s="416"/>
      <c r="Y407" s="417"/>
      <c r="Z407" s="418"/>
      <c r="AA407" s="414"/>
      <c r="AB407" s="415"/>
      <c r="AC407" s="415"/>
      <c r="AD407" s="416"/>
      <c r="AE407" s="419"/>
      <c r="AF407" s="420"/>
      <c r="AG407" s="421"/>
      <c r="AH407" s="419"/>
      <c r="AI407" s="420"/>
      <c r="AJ407" s="421"/>
      <c r="AK407" s="411"/>
      <c r="AL407" s="412"/>
      <c r="AM407" s="412"/>
      <c r="AN407" s="413"/>
      <c r="AO407" s="400"/>
      <c r="AP407" s="401"/>
      <c r="AQ407" s="401"/>
      <c r="AR407" s="401"/>
      <c r="AS407" s="401"/>
      <c r="AT407" s="401"/>
      <c r="AU407" s="401"/>
      <c r="AV407" s="402"/>
      <c r="AW407" s="403"/>
      <c r="AX407" s="404"/>
      <c r="AY407" s="405"/>
      <c r="AZ407" s="406"/>
      <c r="BA407" s="407"/>
      <c r="BB407" s="407"/>
      <c r="BC407" s="407"/>
      <c r="BD407" s="407"/>
      <c r="BE407" s="407"/>
      <c r="BF407" s="407"/>
      <c r="BG407" s="407"/>
      <c r="BH407" s="407"/>
      <c r="BI407" s="407"/>
      <c r="BJ407" s="407"/>
      <c r="BK407" s="407"/>
      <c r="BL407" s="407"/>
      <c r="BM407" s="407"/>
      <c r="BN407" s="407"/>
      <c r="BO407" s="408"/>
    </row>
    <row r="408" spans="1:67" ht="35.1" customHeight="1" x14ac:dyDescent="0.25">
      <c r="A408" s="25">
        <f t="shared" si="19"/>
        <v>397</v>
      </c>
      <c r="B408" s="409"/>
      <c r="C408" s="409"/>
      <c r="D408" s="410"/>
      <c r="E408" s="410"/>
      <c r="F408" s="410"/>
      <c r="G408" s="410"/>
      <c r="H408" s="410"/>
      <c r="I408" s="411"/>
      <c r="J408" s="412"/>
      <c r="K408" s="412"/>
      <c r="L408" s="412"/>
      <c r="M408" s="412"/>
      <c r="N408" s="412"/>
      <c r="O408" s="412"/>
      <c r="P408" s="413"/>
      <c r="Q408" s="414"/>
      <c r="R408" s="415"/>
      <c r="S408" s="415"/>
      <c r="T408" s="415"/>
      <c r="U408" s="415"/>
      <c r="V408" s="415"/>
      <c r="W408" s="415"/>
      <c r="X408" s="416"/>
      <c r="Y408" s="417"/>
      <c r="Z408" s="418"/>
      <c r="AA408" s="414"/>
      <c r="AB408" s="415"/>
      <c r="AC408" s="415"/>
      <c r="AD408" s="416"/>
      <c r="AE408" s="419"/>
      <c r="AF408" s="420"/>
      <c r="AG408" s="421"/>
      <c r="AH408" s="419"/>
      <c r="AI408" s="420"/>
      <c r="AJ408" s="421"/>
      <c r="AK408" s="411"/>
      <c r="AL408" s="412"/>
      <c r="AM408" s="412"/>
      <c r="AN408" s="413"/>
      <c r="AO408" s="400"/>
      <c r="AP408" s="401"/>
      <c r="AQ408" s="401"/>
      <c r="AR408" s="401"/>
      <c r="AS408" s="401"/>
      <c r="AT408" s="401"/>
      <c r="AU408" s="401"/>
      <c r="AV408" s="402"/>
      <c r="AW408" s="403"/>
      <c r="AX408" s="404"/>
      <c r="AY408" s="405"/>
      <c r="AZ408" s="406"/>
      <c r="BA408" s="407"/>
      <c r="BB408" s="407"/>
      <c r="BC408" s="407"/>
      <c r="BD408" s="407"/>
      <c r="BE408" s="407"/>
      <c r="BF408" s="407"/>
      <c r="BG408" s="407"/>
      <c r="BH408" s="407"/>
      <c r="BI408" s="407"/>
      <c r="BJ408" s="407"/>
      <c r="BK408" s="407"/>
      <c r="BL408" s="407"/>
      <c r="BM408" s="407"/>
      <c r="BN408" s="407"/>
      <c r="BO408" s="408"/>
    </row>
    <row r="409" spans="1:67" ht="35.1" customHeight="1" x14ac:dyDescent="0.25">
      <c r="A409" s="25">
        <f t="shared" si="19"/>
        <v>398</v>
      </c>
      <c r="B409" s="409"/>
      <c r="C409" s="409"/>
      <c r="D409" s="410"/>
      <c r="E409" s="410"/>
      <c r="F409" s="410"/>
      <c r="G409" s="410"/>
      <c r="H409" s="410"/>
      <c r="I409" s="411"/>
      <c r="J409" s="412"/>
      <c r="K409" s="412"/>
      <c r="L409" s="412"/>
      <c r="M409" s="412"/>
      <c r="N409" s="412"/>
      <c r="O409" s="412"/>
      <c r="P409" s="413"/>
      <c r="Q409" s="414"/>
      <c r="R409" s="415"/>
      <c r="S409" s="415"/>
      <c r="T409" s="415"/>
      <c r="U409" s="415"/>
      <c r="V409" s="415"/>
      <c r="W409" s="415"/>
      <c r="X409" s="416"/>
      <c r="Y409" s="417"/>
      <c r="Z409" s="418"/>
      <c r="AA409" s="414"/>
      <c r="AB409" s="415"/>
      <c r="AC409" s="415"/>
      <c r="AD409" s="416"/>
      <c r="AE409" s="419"/>
      <c r="AF409" s="420"/>
      <c r="AG409" s="421"/>
      <c r="AH409" s="419"/>
      <c r="AI409" s="420"/>
      <c r="AJ409" s="421"/>
      <c r="AK409" s="411"/>
      <c r="AL409" s="412"/>
      <c r="AM409" s="412"/>
      <c r="AN409" s="413"/>
      <c r="AO409" s="400"/>
      <c r="AP409" s="401"/>
      <c r="AQ409" s="401"/>
      <c r="AR409" s="401"/>
      <c r="AS409" s="401"/>
      <c r="AT409" s="401"/>
      <c r="AU409" s="401"/>
      <c r="AV409" s="402"/>
      <c r="AW409" s="403"/>
      <c r="AX409" s="404"/>
      <c r="AY409" s="405"/>
      <c r="AZ409" s="406"/>
      <c r="BA409" s="407"/>
      <c r="BB409" s="407"/>
      <c r="BC409" s="407"/>
      <c r="BD409" s="407"/>
      <c r="BE409" s="407"/>
      <c r="BF409" s="407"/>
      <c r="BG409" s="407"/>
      <c r="BH409" s="407"/>
      <c r="BI409" s="407"/>
      <c r="BJ409" s="407"/>
      <c r="BK409" s="407"/>
      <c r="BL409" s="407"/>
      <c r="BM409" s="407"/>
      <c r="BN409" s="407"/>
      <c r="BO409" s="408"/>
    </row>
    <row r="410" spans="1:67" ht="35.1" customHeight="1" x14ac:dyDescent="0.25">
      <c r="A410" s="25">
        <f t="shared" si="19"/>
        <v>399</v>
      </c>
      <c r="B410" s="409"/>
      <c r="C410" s="409"/>
      <c r="D410" s="410"/>
      <c r="E410" s="410"/>
      <c r="F410" s="410"/>
      <c r="G410" s="410"/>
      <c r="H410" s="410"/>
      <c r="I410" s="411"/>
      <c r="J410" s="412"/>
      <c r="K410" s="412"/>
      <c r="L410" s="412"/>
      <c r="M410" s="412"/>
      <c r="N410" s="412"/>
      <c r="O410" s="412"/>
      <c r="P410" s="413"/>
      <c r="Q410" s="414"/>
      <c r="R410" s="415"/>
      <c r="S410" s="415"/>
      <c r="T410" s="415"/>
      <c r="U410" s="415"/>
      <c r="V410" s="415"/>
      <c r="W410" s="415"/>
      <c r="X410" s="416"/>
      <c r="Y410" s="417"/>
      <c r="Z410" s="418"/>
      <c r="AA410" s="414"/>
      <c r="AB410" s="415"/>
      <c r="AC410" s="415"/>
      <c r="AD410" s="416"/>
      <c r="AE410" s="419"/>
      <c r="AF410" s="420"/>
      <c r="AG410" s="421"/>
      <c r="AH410" s="419"/>
      <c r="AI410" s="420"/>
      <c r="AJ410" s="421"/>
      <c r="AK410" s="411"/>
      <c r="AL410" s="412"/>
      <c r="AM410" s="412"/>
      <c r="AN410" s="413"/>
      <c r="AO410" s="400"/>
      <c r="AP410" s="401"/>
      <c r="AQ410" s="401"/>
      <c r="AR410" s="401"/>
      <c r="AS410" s="401"/>
      <c r="AT410" s="401"/>
      <c r="AU410" s="401"/>
      <c r="AV410" s="402"/>
      <c r="AW410" s="403"/>
      <c r="AX410" s="404"/>
      <c r="AY410" s="405"/>
      <c r="AZ410" s="406"/>
      <c r="BA410" s="407"/>
      <c r="BB410" s="407"/>
      <c r="BC410" s="407"/>
      <c r="BD410" s="407"/>
      <c r="BE410" s="407"/>
      <c r="BF410" s="407"/>
      <c r="BG410" s="407"/>
      <c r="BH410" s="407"/>
      <c r="BI410" s="407"/>
      <c r="BJ410" s="407"/>
      <c r="BK410" s="407"/>
      <c r="BL410" s="407"/>
      <c r="BM410" s="407"/>
      <c r="BN410" s="407"/>
      <c r="BO410" s="408"/>
    </row>
    <row r="411" spans="1:67" ht="35.1" customHeight="1" x14ac:dyDescent="0.25">
      <c r="A411" s="25">
        <f t="shared" si="19"/>
        <v>400</v>
      </c>
      <c r="B411" s="409"/>
      <c r="C411" s="409"/>
      <c r="D411" s="410"/>
      <c r="E411" s="410"/>
      <c r="F411" s="410"/>
      <c r="G411" s="410"/>
      <c r="H411" s="410"/>
      <c r="I411" s="411"/>
      <c r="J411" s="412"/>
      <c r="K411" s="412"/>
      <c r="L411" s="412"/>
      <c r="M411" s="412"/>
      <c r="N411" s="412"/>
      <c r="O411" s="412"/>
      <c r="P411" s="413"/>
      <c r="Q411" s="414"/>
      <c r="R411" s="415"/>
      <c r="S411" s="415"/>
      <c r="T411" s="415"/>
      <c r="U411" s="415"/>
      <c r="V411" s="415"/>
      <c r="W411" s="415"/>
      <c r="X411" s="416"/>
      <c r="Y411" s="417"/>
      <c r="Z411" s="418"/>
      <c r="AA411" s="414"/>
      <c r="AB411" s="415"/>
      <c r="AC411" s="415"/>
      <c r="AD411" s="416"/>
      <c r="AE411" s="419"/>
      <c r="AF411" s="420"/>
      <c r="AG411" s="421"/>
      <c r="AH411" s="419"/>
      <c r="AI411" s="420"/>
      <c r="AJ411" s="421"/>
      <c r="AK411" s="411"/>
      <c r="AL411" s="412"/>
      <c r="AM411" s="412"/>
      <c r="AN411" s="413"/>
      <c r="AO411" s="400"/>
      <c r="AP411" s="401"/>
      <c r="AQ411" s="401"/>
      <c r="AR411" s="401"/>
      <c r="AS411" s="401"/>
      <c r="AT411" s="401"/>
      <c r="AU411" s="401"/>
      <c r="AV411" s="402"/>
      <c r="AW411" s="403"/>
      <c r="AX411" s="404"/>
      <c r="AY411" s="405"/>
      <c r="AZ411" s="406"/>
      <c r="BA411" s="407"/>
      <c r="BB411" s="407"/>
      <c r="BC411" s="407"/>
      <c r="BD411" s="407"/>
      <c r="BE411" s="407"/>
      <c r="BF411" s="407"/>
      <c r="BG411" s="407"/>
      <c r="BH411" s="407"/>
      <c r="BI411" s="407"/>
      <c r="BJ411" s="407"/>
      <c r="BK411" s="407"/>
      <c r="BL411" s="407"/>
      <c r="BM411" s="407"/>
      <c r="BN411" s="407"/>
      <c r="BO411" s="408"/>
    </row>
    <row r="412" spans="1:67" ht="35.1" customHeight="1" x14ac:dyDescent="0.25">
      <c r="A412" s="24">
        <f>ROW(A401)</f>
        <v>401</v>
      </c>
      <c r="B412" s="409"/>
      <c r="C412" s="409"/>
      <c r="D412" s="410"/>
      <c r="E412" s="410"/>
      <c r="F412" s="410"/>
      <c r="G412" s="410"/>
      <c r="H412" s="410"/>
      <c r="I412" s="411"/>
      <c r="J412" s="412"/>
      <c r="K412" s="412"/>
      <c r="L412" s="412"/>
      <c r="M412" s="412"/>
      <c r="N412" s="412"/>
      <c r="O412" s="412"/>
      <c r="P412" s="413"/>
      <c r="Q412" s="414"/>
      <c r="R412" s="415"/>
      <c r="S412" s="415"/>
      <c r="T412" s="415"/>
      <c r="U412" s="415"/>
      <c r="V412" s="415"/>
      <c r="W412" s="415"/>
      <c r="X412" s="416"/>
      <c r="Y412" s="417"/>
      <c r="Z412" s="418"/>
      <c r="AA412" s="414"/>
      <c r="AB412" s="415"/>
      <c r="AC412" s="415"/>
      <c r="AD412" s="416"/>
      <c r="AE412" s="419"/>
      <c r="AF412" s="420"/>
      <c r="AG412" s="421"/>
      <c r="AH412" s="419"/>
      <c r="AI412" s="420"/>
      <c r="AJ412" s="421"/>
      <c r="AK412" s="411"/>
      <c r="AL412" s="412"/>
      <c r="AM412" s="412"/>
      <c r="AN412" s="413"/>
      <c r="AO412" s="400"/>
      <c r="AP412" s="401"/>
      <c r="AQ412" s="401"/>
      <c r="AR412" s="401"/>
      <c r="AS412" s="401"/>
      <c r="AT412" s="401"/>
      <c r="AU412" s="401"/>
      <c r="AV412" s="402"/>
      <c r="AW412" s="403"/>
      <c r="AX412" s="404"/>
      <c r="AY412" s="405"/>
      <c r="AZ412" s="406"/>
      <c r="BA412" s="407"/>
      <c r="BB412" s="407"/>
      <c r="BC412" s="407"/>
      <c r="BD412" s="407"/>
      <c r="BE412" s="407"/>
      <c r="BF412" s="407"/>
      <c r="BG412" s="407"/>
      <c r="BH412" s="407"/>
      <c r="BI412" s="407"/>
      <c r="BJ412" s="407"/>
      <c r="BK412" s="407"/>
      <c r="BL412" s="407"/>
      <c r="BM412" s="407"/>
      <c r="BN412" s="407"/>
      <c r="BO412" s="408"/>
    </row>
    <row r="413" spans="1:67" ht="35.1" customHeight="1" x14ac:dyDescent="0.25">
      <c r="A413" s="25">
        <f t="shared" ref="A413:A476" si="20">ROW(A402)</f>
        <v>402</v>
      </c>
      <c r="B413" s="409"/>
      <c r="C413" s="409"/>
      <c r="D413" s="410"/>
      <c r="E413" s="410"/>
      <c r="F413" s="410"/>
      <c r="G413" s="410"/>
      <c r="H413" s="410"/>
      <c r="I413" s="411"/>
      <c r="J413" s="412"/>
      <c r="K413" s="412"/>
      <c r="L413" s="412"/>
      <c r="M413" s="412"/>
      <c r="N413" s="412"/>
      <c r="O413" s="412"/>
      <c r="P413" s="413"/>
      <c r="Q413" s="414"/>
      <c r="R413" s="415"/>
      <c r="S413" s="415"/>
      <c r="T413" s="415"/>
      <c r="U413" s="415"/>
      <c r="V413" s="415"/>
      <c r="W413" s="415"/>
      <c r="X413" s="416"/>
      <c r="Y413" s="417"/>
      <c r="Z413" s="418"/>
      <c r="AA413" s="414"/>
      <c r="AB413" s="415"/>
      <c r="AC413" s="415"/>
      <c r="AD413" s="416"/>
      <c r="AE413" s="419"/>
      <c r="AF413" s="420"/>
      <c r="AG413" s="421"/>
      <c r="AH413" s="419"/>
      <c r="AI413" s="420"/>
      <c r="AJ413" s="421"/>
      <c r="AK413" s="411"/>
      <c r="AL413" s="412"/>
      <c r="AM413" s="412"/>
      <c r="AN413" s="413"/>
      <c r="AO413" s="400"/>
      <c r="AP413" s="401"/>
      <c r="AQ413" s="401"/>
      <c r="AR413" s="401"/>
      <c r="AS413" s="401"/>
      <c r="AT413" s="401"/>
      <c r="AU413" s="401"/>
      <c r="AV413" s="402"/>
      <c r="AW413" s="403"/>
      <c r="AX413" s="404"/>
      <c r="AY413" s="405"/>
      <c r="AZ413" s="406"/>
      <c r="BA413" s="407"/>
      <c r="BB413" s="407"/>
      <c r="BC413" s="407"/>
      <c r="BD413" s="407"/>
      <c r="BE413" s="407"/>
      <c r="BF413" s="407"/>
      <c r="BG413" s="407"/>
      <c r="BH413" s="407"/>
      <c r="BI413" s="407"/>
      <c r="BJ413" s="407"/>
      <c r="BK413" s="407"/>
      <c r="BL413" s="407"/>
      <c r="BM413" s="407"/>
      <c r="BN413" s="407"/>
      <c r="BO413" s="408"/>
    </row>
    <row r="414" spans="1:67" ht="35.1" customHeight="1" x14ac:dyDescent="0.25">
      <c r="A414" s="25">
        <f t="shared" si="20"/>
        <v>403</v>
      </c>
      <c r="B414" s="409"/>
      <c r="C414" s="409"/>
      <c r="D414" s="410"/>
      <c r="E414" s="410"/>
      <c r="F414" s="410"/>
      <c r="G414" s="410"/>
      <c r="H414" s="410"/>
      <c r="I414" s="411"/>
      <c r="J414" s="412"/>
      <c r="K414" s="412"/>
      <c r="L414" s="412"/>
      <c r="M414" s="412"/>
      <c r="N414" s="412"/>
      <c r="O414" s="412"/>
      <c r="P414" s="413"/>
      <c r="Q414" s="414"/>
      <c r="R414" s="415"/>
      <c r="S414" s="415"/>
      <c r="T414" s="415"/>
      <c r="U414" s="415"/>
      <c r="V414" s="415"/>
      <c r="W414" s="415"/>
      <c r="X414" s="416"/>
      <c r="Y414" s="417"/>
      <c r="Z414" s="418"/>
      <c r="AA414" s="414"/>
      <c r="AB414" s="415"/>
      <c r="AC414" s="415"/>
      <c r="AD414" s="416"/>
      <c r="AE414" s="419"/>
      <c r="AF414" s="420"/>
      <c r="AG414" s="421"/>
      <c r="AH414" s="419"/>
      <c r="AI414" s="420"/>
      <c r="AJ414" s="421"/>
      <c r="AK414" s="411"/>
      <c r="AL414" s="412"/>
      <c r="AM414" s="412"/>
      <c r="AN414" s="413"/>
      <c r="AO414" s="400"/>
      <c r="AP414" s="401"/>
      <c r="AQ414" s="401"/>
      <c r="AR414" s="401"/>
      <c r="AS414" s="401"/>
      <c r="AT414" s="401"/>
      <c r="AU414" s="401"/>
      <c r="AV414" s="402"/>
      <c r="AW414" s="403"/>
      <c r="AX414" s="404"/>
      <c r="AY414" s="405"/>
      <c r="AZ414" s="406"/>
      <c r="BA414" s="407"/>
      <c r="BB414" s="407"/>
      <c r="BC414" s="407"/>
      <c r="BD414" s="407"/>
      <c r="BE414" s="407"/>
      <c r="BF414" s="407"/>
      <c r="BG414" s="407"/>
      <c r="BH414" s="407"/>
      <c r="BI414" s="407"/>
      <c r="BJ414" s="407"/>
      <c r="BK414" s="407"/>
      <c r="BL414" s="407"/>
      <c r="BM414" s="407"/>
      <c r="BN414" s="407"/>
      <c r="BO414" s="408"/>
    </row>
    <row r="415" spans="1:67" ht="35.1" customHeight="1" x14ac:dyDescent="0.25">
      <c r="A415" s="25">
        <f t="shared" si="20"/>
        <v>404</v>
      </c>
      <c r="B415" s="409"/>
      <c r="C415" s="409"/>
      <c r="D415" s="410"/>
      <c r="E415" s="410"/>
      <c r="F415" s="410"/>
      <c r="G415" s="410"/>
      <c r="H415" s="410"/>
      <c r="I415" s="411"/>
      <c r="J415" s="412"/>
      <c r="K415" s="412"/>
      <c r="L415" s="412"/>
      <c r="M415" s="412"/>
      <c r="N415" s="412"/>
      <c r="O415" s="412"/>
      <c r="P415" s="413"/>
      <c r="Q415" s="414"/>
      <c r="R415" s="415"/>
      <c r="S415" s="415"/>
      <c r="T415" s="415"/>
      <c r="U415" s="415"/>
      <c r="V415" s="415"/>
      <c r="W415" s="415"/>
      <c r="X415" s="416"/>
      <c r="Y415" s="417"/>
      <c r="Z415" s="418"/>
      <c r="AA415" s="414"/>
      <c r="AB415" s="415"/>
      <c r="AC415" s="415"/>
      <c r="AD415" s="416"/>
      <c r="AE415" s="419"/>
      <c r="AF415" s="420"/>
      <c r="AG415" s="421"/>
      <c r="AH415" s="419"/>
      <c r="AI415" s="420"/>
      <c r="AJ415" s="421"/>
      <c r="AK415" s="411"/>
      <c r="AL415" s="412"/>
      <c r="AM415" s="412"/>
      <c r="AN415" s="413"/>
      <c r="AO415" s="400"/>
      <c r="AP415" s="401"/>
      <c r="AQ415" s="401"/>
      <c r="AR415" s="401"/>
      <c r="AS415" s="401"/>
      <c r="AT415" s="401"/>
      <c r="AU415" s="401"/>
      <c r="AV415" s="402"/>
      <c r="AW415" s="403"/>
      <c r="AX415" s="404"/>
      <c r="AY415" s="405"/>
      <c r="AZ415" s="406"/>
      <c r="BA415" s="407"/>
      <c r="BB415" s="407"/>
      <c r="BC415" s="407"/>
      <c r="BD415" s="407"/>
      <c r="BE415" s="407"/>
      <c r="BF415" s="407"/>
      <c r="BG415" s="407"/>
      <c r="BH415" s="407"/>
      <c r="BI415" s="407"/>
      <c r="BJ415" s="407"/>
      <c r="BK415" s="407"/>
      <c r="BL415" s="407"/>
      <c r="BM415" s="407"/>
      <c r="BN415" s="407"/>
      <c r="BO415" s="408"/>
    </row>
    <row r="416" spans="1:67" ht="35.1" customHeight="1" x14ac:dyDescent="0.25">
      <c r="A416" s="25">
        <f t="shared" si="20"/>
        <v>405</v>
      </c>
      <c r="B416" s="409"/>
      <c r="C416" s="409"/>
      <c r="D416" s="410"/>
      <c r="E416" s="410"/>
      <c r="F416" s="410"/>
      <c r="G416" s="410"/>
      <c r="H416" s="410"/>
      <c r="I416" s="411"/>
      <c r="J416" s="412"/>
      <c r="K416" s="412"/>
      <c r="L416" s="412"/>
      <c r="M416" s="412"/>
      <c r="N416" s="412"/>
      <c r="O416" s="412"/>
      <c r="P416" s="413"/>
      <c r="Q416" s="414"/>
      <c r="R416" s="415"/>
      <c r="S416" s="415"/>
      <c r="T416" s="415"/>
      <c r="U416" s="415"/>
      <c r="V416" s="415"/>
      <c r="W416" s="415"/>
      <c r="X416" s="416"/>
      <c r="Y416" s="417"/>
      <c r="Z416" s="418"/>
      <c r="AA416" s="414"/>
      <c r="AB416" s="415"/>
      <c r="AC416" s="415"/>
      <c r="AD416" s="416"/>
      <c r="AE416" s="419"/>
      <c r="AF416" s="420"/>
      <c r="AG416" s="421"/>
      <c r="AH416" s="419"/>
      <c r="AI416" s="420"/>
      <c r="AJ416" s="421"/>
      <c r="AK416" s="411"/>
      <c r="AL416" s="412"/>
      <c r="AM416" s="412"/>
      <c r="AN416" s="413"/>
      <c r="AO416" s="400"/>
      <c r="AP416" s="401"/>
      <c r="AQ416" s="401"/>
      <c r="AR416" s="401"/>
      <c r="AS416" s="401"/>
      <c r="AT416" s="401"/>
      <c r="AU416" s="401"/>
      <c r="AV416" s="402"/>
      <c r="AW416" s="403"/>
      <c r="AX416" s="404"/>
      <c r="AY416" s="405"/>
      <c r="AZ416" s="406"/>
      <c r="BA416" s="407"/>
      <c r="BB416" s="407"/>
      <c r="BC416" s="407"/>
      <c r="BD416" s="407"/>
      <c r="BE416" s="407"/>
      <c r="BF416" s="407"/>
      <c r="BG416" s="407"/>
      <c r="BH416" s="407"/>
      <c r="BI416" s="407"/>
      <c r="BJ416" s="407"/>
      <c r="BK416" s="407"/>
      <c r="BL416" s="407"/>
      <c r="BM416" s="407"/>
      <c r="BN416" s="407"/>
      <c r="BO416" s="408"/>
    </row>
    <row r="417" spans="1:67" ht="35.1" customHeight="1" x14ac:dyDescent="0.25">
      <c r="A417" s="25">
        <f t="shared" si="20"/>
        <v>406</v>
      </c>
      <c r="B417" s="409"/>
      <c r="C417" s="409"/>
      <c r="D417" s="410"/>
      <c r="E417" s="410"/>
      <c r="F417" s="410"/>
      <c r="G417" s="410"/>
      <c r="H417" s="410"/>
      <c r="I417" s="411"/>
      <c r="J417" s="412"/>
      <c r="K417" s="412"/>
      <c r="L417" s="412"/>
      <c r="M417" s="412"/>
      <c r="N417" s="412"/>
      <c r="O417" s="412"/>
      <c r="P417" s="413"/>
      <c r="Q417" s="414"/>
      <c r="R417" s="415"/>
      <c r="S417" s="415"/>
      <c r="T417" s="415"/>
      <c r="U417" s="415"/>
      <c r="V417" s="415"/>
      <c r="W417" s="415"/>
      <c r="X417" s="416"/>
      <c r="Y417" s="417"/>
      <c r="Z417" s="418"/>
      <c r="AA417" s="414"/>
      <c r="AB417" s="415"/>
      <c r="AC417" s="415"/>
      <c r="AD417" s="416"/>
      <c r="AE417" s="419"/>
      <c r="AF417" s="420"/>
      <c r="AG417" s="421"/>
      <c r="AH417" s="419"/>
      <c r="AI417" s="420"/>
      <c r="AJ417" s="421"/>
      <c r="AK417" s="411"/>
      <c r="AL417" s="412"/>
      <c r="AM417" s="412"/>
      <c r="AN417" s="413"/>
      <c r="AO417" s="400"/>
      <c r="AP417" s="401"/>
      <c r="AQ417" s="401"/>
      <c r="AR417" s="401"/>
      <c r="AS417" s="401"/>
      <c r="AT417" s="401"/>
      <c r="AU417" s="401"/>
      <c r="AV417" s="402"/>
      <c r="AW417" s="403"/>
      <c r="AX417" s="404"/>
      <c r="AY417" s="405"/>
      <c r="AZ417" s="406"/>
      <c r="BA417" s="407"/>
      <c r="BB417" s="407"/>
      <c r="BC417" s="407"/>
      <c r="BD417" s="407"/>
      <c r="BE417" s="407"/>
      <c r="BF417" s="407"/>
      <c r="BG417" s="407"/>
      <c r="BH417" s="407"/>
      <c r="BI417" s="407"/>
      <c r="BJ417" s="407"/>
      <c r="BK417" s="407"/>
      <c r="BL417" s="407"/>
      <c r="BM417" s="407"/>
      <c r="BN417" s="407"/>
      <c r="BO417" s="408"/>
    </row>
    <row r="418" spans="1:67" ht="35.1" customHeight="1" x14ac:dyDescent="0.25">
      <c r="A418" s="25">
        <f t="shared" si="20"/>
        <v>407</v>
      </c>
      <c r="B418" s="409"/>
      <c r="C418" s="409"/>
      <c r="D418" s="410"/>
      <c r="E418" s="410"/>
      <c r="F418" s="410"/>
      <c r="G418" s="410"/>
      <c r="H418" s="410"/>
      <c r="I418" s="411"/>
      <c r="J418" s="412"/>
      <c r="K418" s="412"/>
      <c r="L418" s="412"/>
      <c r="M418" s="412"/>
      <c r="N418" s="412"/>
      <c r="O418" s="412"/>
      <c r="P418" s="413"/>
      <c r="Q418" s="414"/>
      <c r="R418" s="415"/>
      <c r="S418" s="415"/>
      <c r="T418" s="415"/>
      <c r="U418" s="415"/>
      <c r="V418" s="415"/>
      <c r="W418" s="415"/>
      <c r="X418" s="416"/>
      <c r="Y418" s="417"/>
      <c r="Z418" s="418"/>
      <c r="AA418" s="414"/>
      <c r="AB418" s="415"/>
      <c r="AC418" s="415"/>
      <c r="AD418" s="416"/>
      <c r="AE418" s="419"/>
      <c r="AF418" s="420"/>
      <c r="AG418" s="421"/>
      <c r="AH418" s="419"/>
      <c r="AI418" s="420"/>
      <c r="AJ418" s="421"/>
      <c r="AK418" s="411"/>
      <c r="AL418" s="412"/>
      <c r="AM418" s="412"/>
      <c r="AN418" s="413"/>
      <c r="AO418" s="400"/>
      <c r="AP418" s="401"/>
      <c r="AQ418" s="401"/>
      <c r="AR418" s="401"/>
      <c r="AS418" s="401"/>
      <c r="AT418" s="401"/>
      <c r="AU418" s="401"/>
      <c r="AV418" s="402"/>
      <c r="AW418" s="403"/>
      <c r="AX418" s="404"/>
      <c r="AY418" s="405"/>
      <c r="AZ418" s="406"/>
      <c r="BA418" s="407"/>
      <c r="BB418" s="407"/>
      <c r="BC418" s="407"/>
      <c r="BD418" s="407"/>
      <c r="BE418" s="407"/>
      <c r="BF418" s="407"/>
      <c r="BG418" s="407"/>
      <c r="BH418" s="407"/>
      <c r="BI418" s="407"/>
      <c r="BJ418" s="407"/>
      <c r="BK418" s="407"/>
      <c r="BL418" s="407"/>
      <c r="BM418" s="407"/>
      <c r="BN418" s="407"/>
      <c r="BO418" s="408"/>
    </row>
    <row r="419" spans="1:67" ht="35.1" customHeight="1" x14ac:dyDescent="0.25">
      <c r="A419" s="25">
        <f t="shared" si="20"/>
        <v>408</v>
      </c>
      <c r="B419" s="409"/>
      <c r="C419" s="409"/>
      <c r="D419" s="410"/>
      <c r="E419" s="410"/>
      <c r="F419" s="410"/>
      <c r="G419" s="410"/>
      <c r="H419" s="410"/>
      <c r="I419" s="411"/>
      <c r="J419" s="412"/>
      <c r="K419" s="412"/>
      <c r="L419" s="412"/>
      <c r="M419" s="412"/>
      <c r="N419" s="412"/>
      <c r="O419" s="412"/>
      <c r="P419" s="413"/>
      <c r="Q419" s="414"/>
      <c r="R419" s="415"/>
      <c r="S419" s="415"/>
      <c r="T419" s="415"/>
      <c r="U419" s="415"/>
      <c r="V419" s="415"/>
      <c r="W419" s="415"/>
      <c r="X419" s="416"/>
      <c r="Y419" s="417"/>
      <c r="Z419" s="418"/>
      <c r="AA419" s="414"/>
      <c r="AB419" s="415"/>
      <c r="AC419" s="415"/>
      <c r="AD419" s="416"/>
      <c r="AE419" s="419"/>
      <c r="AF419" s="420"/>
      <c r="AG419" s="421"/>
      <c r="AH419" s="419"/>
      <c r="AI419" s="420"/>
      <c r="AJ419" s="421"/>
      <c r="AK419" s="411"/>
      <c r="AL419" s="412"/>
      <c r="AM419" s="412"/>
      <c r="AN419" s="413"/>
      <c r="AO419" s="400"/>
      <c r="AP419" s="401"/>
      <c r="AQ419" s="401"/>
      <c r="AR419" s="401"/>
      <c r="AS419" s="401"/>
      <c r="AT419" s="401"/>
      <c r="AU419" s="401"/>
      <c r="AV419" s="402"/>
      <c r="AW419" s="403"/>
      <c r="AX419" s="404"/>
      <c r="AY419" s="405"/>
      <c r="AZ419" s="406"/>
      <c r="BA419" s="407"/>
      <c r="BB419" s="407"/>
      <c r="BC419" s="407"/>
      <c r="BD419" s="407"/>
      <c r="BE419" s="407"/>
      <c r="BF419" s="407"/>
      <c r="BG419" s="407"/>
      <c r="BH419" s="407"/>
      <c r="BI419" s="407"/>
      <c r="BJ419" s="407"/>
      <c r="BK419" s="407"/>
      <c r="BL419" s="407"/>
      <c r="BM419" s="407"/>
      <c r="BN419" s="407"/>
      <c r="BO419" s="408"/>
    </row>
    <row r="420" spans="1:67" ht="35.1" customHeight="1" x14ac:dyDescent="0.25">
      <c r="A420" s="25">
        <f t="shared" si="20"/>
        <v>409</v>
      </c>
      <c r="B420" s="409"/>
      <c r="C420" s="409"/>
      <c r="D420" s="410"/>
      <c r="E420" s="410"/>
      <c r="F420" s="410"/>
      <c r="G420" s="410"/>
      <c r="H420" s="410"/>
      <c r="I420" s="411"/>
      <c r="J420" s="412"/>
      <c r="K420" s="412"/>
      <c r="L420" s="412"/>
      <c r="M420" s="412"/>
      <c r="N420" s="412"/>
      <c r="O420" s="412"/>
      <c r="P420" s="413"/>
      <c r="Q420" s="414"/>
      <c r="R420" s="415"/>
      <c r="S420" s="415"/>
      <c r="T420" s="415"/>
      <c r="U420" s="415"/>
      <c r="V420" s="415"/>
      <c r="W420" s="415"/>
      <c r="X420" s="416"/>
      <c r="Y420" s="417"/>
      <c r="Z420" s="418"/>
      <c r="AA420" s="414"/>
      <c r="AB420" s="415"/>
      <c r="AC420" s="415"/>
      <c r="AD420" s="416"/>
      <c r="AE420" s="419"/>
      <c r="AF420" s="420"/>
      <c r="AG420" s="421"/>
      <c r="AH420" s="419"/>
      <c r="AI420" s="420"/>
      <c r="AJ420" s="421"/>
      <c r="AK420" s="411"/>
      <c r="AL420" s="412"/>
      <c r="AM420" s="412"/>
      <c r="AN420" s="413"/>
      <c r="AO420" s="400"/>
      <c r="AP420" s="401"/>
      <c r="AQ420" s="401"/>
      <c r="AR420" s="401"/>
      <c r="AS420" s="401"/>
      <c r="AT420" s="401"/>
      <c r="AU420" s="401"/>
      <c r="AV420" s="402"/>
      <c r="AW420" s="403"/>
      <c r="AX420" s="404"/>
      <c r="AY420" s="405"/>
      <c r="AZ420" s="406"/>
      <c r="BA420" s="407"/>
      <c r="BB420" s="407"/>
      <c r="BC420" s="407"/>
      <c r="BD420" s="407"/>
      <c r="BE420" s="407"/>
      <c r="BF420" s="407"/>
      <c r="BG420" s="407"/>
      <c r="BH420" s="407"/>
      <c r="BI420" s="407"/>
      <c r="BJ420" s="407"/>
      <c r="BK420" s="407"/>
      <c r="BL420" s="407"/>
      <c r="BM420" s="407"/>
      <c r="BN420" s="407"/>
      <c r="BO420" s="408"/>
    </row>
    <row r="421" spans="1:67" ht="35.1" customHeight="1" x14ac:dyDescent="0.25">
      <c r="A421" s="25">
        <f t="shared" si="20"/>
        <v>410</v>
      </c>
      <c r="B421" s="409"/>
      <c r="C421" s="409"/>
      <c r="D421" s="410"/>
      <c r="E421" s="410"/>
      <c r="F421" s="410"/>
      <c r="G421" s="410"/>
      <c r="H421" s="410"/>
      <c r="I421" s="411"/>
      <c r="J421" s="412"/>
      <c r="K421" s="412"/>
      <c r="L421" s="412"/>
      <c r="M421" s="412"/>
      <c r="N421" s="412"/>
      <c r="O421" s="412"/>
      <c r="P421" s="413"/>
      <c r="Q421" s="414"/>
      <c r="R421" s="415"/>
      <c r="S421" s="415"/>
      <c r="T421" s="415"/>
      <c r="U421" s="415"/>
      <c r="V421" s="415"/>
      <c r="W421" s="415"/>
      <c r="X421" s="416"/>
      <c r="Y421" s="417"/>
      <c r="Z421" s="418"/>
      <c r="AA421" s="414"/>
      <c r="AB421" s="415"/>
      <c r="AC421" s="415"/>
      <c r="AD421" s="416"/>
      <c r="AE421" s="419"/>
      <c r="AF421" s="420"/>
      <c r="AG421" s="421"/>
      <c r="AH421" s="419"/>
      <c r="AI421" s="420"/>
      <c r="AJ421" s="421"/>
      <c r="AK421" s="411"/>
      <c r="AL421" s="412"/>
      <c r="AM421" s="412"/>
      <c r="AN421" s="413"/>
      <c r="AO421" s="400"/>
      <c r="AP421" s="401"/>
      <c r="AQ421" s="401"/>
      <c r="AR421" s="401"/>
      <c r="AS421" s="401"/>
      <c r="AT421" s="401"/>
      <c r="AU421" s="401"/>
      <c r="AV421" s="402"/>
      <c r="AW421" s="403"/>
      <c r="AX421" s="404"/>
      <c r="AY421" s="405"/>
      <c r="AZ421" s="406"/>
      <c r="BA421" s="407"/>
      <c r="BB421" s="407"/>
      <c r="BC421" s="407"/>
      <c r="BD421" s="407"/>
      <c r="BE421" s="407"/>
      <c r="BF421" s="407"/>
      <c r="BG421" s="407"/>
      <c r="BH421" s="407"/>
      <c r="BI421" s="407"/>
      <c r="BJ421" s="407"/>
      <c r="BK421" s="407"/>
      <c r="BL421" s="407"/>
      <c r="BM421" s="407"/>
      <c r="BN421" s="407"/>
      <c r="BO421" s="408"/>
    </row>
    <row r="422" spans="1:67" ht="35.1" customHeight="1" x14ac:dyDescent="0.25">
      <c r="A422" s="24">
        <f>ROW(A411)</f>
        <v>411</v>
      </c>
      <c r="B422" s="409"/>
      <c r="C422" s="409"/>
      <c r="D422" s="410"/>
      <c r="E422" s="410"/>
      <c r="F422" s="410"/>
      <c r="G422" s="410"/>
      <c r="H422" s="410"/>
      <c r="I422" s="411"/>
      <c r="J422" s="412"/>
      <c r="K422" s="412"/>
      <c r="L422" s="412"/>
      <c r="M422" s="412"/>
      <c r="N422" s="412"/>
      <c r="O422" s="412"/>
      <c r="P422" s="413"/>
      <c r="Q422" s="414"/>
      <c r="R422" s="415"/>
      <c r="S422" s="415"/>
      <c r="T422" s="415"/>
      <c r="U422" s="415"/>
      <c r="V422" s="415"/>
      <c r="W422" s="415"/>
      <c r="X422" s="416"/>
      <c r="Y422" s="417"/>
      <c r="Z422" s="418"/>
      <c r="AA422" s="414"/>
      <c r="AB422" s="415"/>
      <c r="AC422" s="415"/>
      <c r="AD422" s="416"/>
      <c r="AE422" s="419"/>
      <c r="AF422" s="420"/>
      <c r="AG422" s="421"/>
      <c r="AH422" s="419"/>
      <c r="AI422" s="420"/>
      <c r="AJ422" s="421"/>
      <c r="AK422" s="411"/>
      <c r="AL422" s="412"/>
      <c r="AM422" s="412"/>
      <c r="AN422" s="413"/>
      <c r="AO422" s="400"/>
      <c r="AP422" s="401"/>
      <c r="AQ422" s="401"/>
      <c r="AR422" s="401"/>
      <c r="AS422" s="401"/>
      <c r="AT422" s="401"/>
      <c r="AU422" s="401"/>
      <c r="AV422" s="402"/>
      <c r="AW422" s="403"/>
      <c r="AX422" s="404"/>
      <c r="AY422" s="405"/>
      <c r="AZ422" s="406"/>
      <c r="BA422" s="407"/>
      <c r="BB422" s="407"/>
      <c r="BC422" s="407"/>
      <c r="BD422" s="407"/>
      <c r="BE422" s="407"/>
      <c r="BF422" s="407"/>
      <c r="BG422" s="407"/>
      <c r="BH422" s="407"/>
      <c r="BI422" s="407"/>
      <c r="BJ422" s="407"/>
      <c r="BK422" s="407"/>
      <c r="BL422" s="407"/>
      <c r="BM422" s="407"/>
      <c r="BN422" s="407"/>
      <c r="BO422" s="408"/>
    </row>
    <row r="423" spans="1:67" ht="35.1" customHeight="1" x14ac:dyDescent="0.25">
      <c r="A423" s="25">
        <f t="shared" si="20"/>
        <v>412</v>
      </c>
      <c r="B423" s="409"/>
      <c r="C423" s="409"/>
      <c r="D423" s="410"/>
      <c r="E423" s="410"/>
      <c r="F423" s="410"/>
      <c r="G423" s="410"/>
      <c r="H423" s="410"/>
      <c r="I423" s="411"/>
      <c r="J423" s="412"/>
      <c r="K423" s="412"/>
      <c r="L423" s="412"/>
      <c r="M423" s="412"/>
      <c r="N423" s="412"/>
      <c r="O423" s="412"/>
      <c r="P423" s="413"/>
      <c r="Q423" s="414"/>
      <c r="R423" s="415"/>
      <c r="S423" s="415"/>
      <c r="T423" s="415"/>
      <c r="U423" s="415"/>
      <c r="V423" s="415"/>
      <c r="W423" s="415"/>
      <c r="X423" s="416"/>
      <c r="Y423" s="417"/>
      <c r="Z423" s="418"/>
      <c r="AA423" s="414"/>
      <c r="AB423" s="415"/>
      <c r="AC423" s="415"/>
      <c r="AD423" s="416"/>
      <c r="AE423" s="419"/>
      <c r="AF423" s="420"/>
      <c r="AG423" s="421"/>
      <c r="AH423" s="419"/>
      <c r="AI423" s="420"/>
      <c r="AJ423" s="421"/>
      <c r="AK423" s="411"/>
      <c r="AL423" s="412"/>
      <c r="AM423" s="412"/>
      <c r="AN423" s="413"/>
      <c r="AO423" s="400"/>
      <c r="AP423" s="401"/>
      <c r="AQ423" s="401"/>
      <c r="AR423" s="401"/>
      <c r="AS423" s="401"/>
      <c r="AT423" s="401"/>
      <c r="AU423" s="401"/>
      <c r="AV423" s="402"/>
      <c r="AW423" s="403"/>
      <c r="AX423" s="404"/>
      <c r="AY423" s="405"/>
      <c r="AZ423" s="406"/>
      <c r="BA423" s="407"/>
      <c r="BB423" s="407"/>
      <c r="BC423" s="407"/>
      <c r="BD423" s="407"/>
      <c r="BE423" s="407"/>
      <c r="BF423" s="407"/>
      <c r="BG423" s="407"/>
      <c r="BH423" s="407"/>
      <c r="BI423" s="407"/>
      <c r="BJ423" s="407"/>
      <c r="BK423" s="407"/>
      <c r="BL423" s="407"/>
      <c r="BM423" s="407"/>
      <c r="BN423" s="407"/>
      <c r="BO423" s="408"/>
    </row>
    <row r="424" spans="1:67" ht="35.1" customHeight="1" x14ac:dyDescent="0.25">
      <c r="A424" s="25">
        <f t="shared" si="20"/>
        <v>413</v>
      </c>
      <c r="B424" s="409"/>
      <c r="C424" s="409"/>
      <c r="D424" s="410"/>
      <c r="E424" s="410"/>
      <c r="F424" s="410"/>
      <c r="G424" s="410"/>
      <c r="H424" s="410"/>
      <c r="I424" s="411"/>
      <c r="J424" s="412"/>
      <c r="K424" s="412"/>
      <c r="L424" s="412"/>
      <c r="M424" s="412"/>
      <c r="N424" s="412"/>
      <c r="O424" s="412"/>
      <c r="P424" s="413"/>
      <c r="Q424" s="414"/>
      <c r="R424" s="415"/>
      <c r="S424" s="415"/>
      <c r="T424" s="415"/>
      <c r="U424" s="415"/>
      <c r="V424" s="415"/>
      <c r="W424" s="415"/>
      <c r="X424" s="416"/>
      <c r="Y424" s="417"/>
      <c r="Z424" s="418"/>
      <c r="AA424" s="414"/>
      <c r="AB424" s="415"/>
      <c r="AC424" s="415"/>
      <c r="AD424" s="416"/>
      <c r="AE424" s="419"/>
      <c r="AF424" s="420"/>
      <c r="AG424" s="421"/>
      <c r="AH424" s="419"/>
      <c r="AI424" s="420"/>
      <c r="AJ424" s="421"/>
      <c r="AK424" s="411"/>
      <c r="AL424" s="412"/>
      <c r="AM424" s="412"/>
      <c r="AN424" s="413"/>
      <c r="AO424" s="400"/>
      <c r="AP424" s="401"/>
      <c r="AQ424" s="401"/>
      <c r="AR424" s="401"/>
      <c r="AS424" s="401"/>
      <c r="AT424" s="401"/>
      <c r="AU424" s="401"/>
      <c r="AV424" s="402"/>
      <c r="AW424" s="403"/>
      <c r="AX424" s="404"/>
      <c r="AY424" s="405"/>
      <c r="AZ424" s="406"/>
      <c r="BA424" s="407"/>
      <c r="BB424" s="407"/>
      <c r="BC424" s="407"/>
      <c r="BD424" s="407"/>
      <c r="BE424" s="407"/>
      <c r="BF424" s="407"/>
      <c r="BG424" s="407"/>
      <c r="BH424" s="407"/>
      <c r="BI424" s="407"/>
      <c r="BJ424" s="407"/>
      <c r="BK424" s="407"/>
      <c r="BL424" s="407"/>
      <c r="BM424" s="407"/>
      <c r="BN424" s="407"/>
      <c r="BO424" s="408"/>
    </row>
    <row r="425" spans="1:67" ht="35.1" customHeight="1" x14ac:dyDescent="0.25">
      <c r="A425" s="25">
        <f t="shared" si="20"/>
        <v>414</v>
      </c>
      <c r="B425" s="409"/>
      <c r="C425" s="409"/>
      <c r="D425" s="410"/>
      <c r="E425" s="410"/>
      <c r="F425" s="410"/>
      <c r="G425" s="410"/>
      <c r="H425" s="410"/>
      <c r="I425" s="411"/>
      <c r="J425" s="412"/>
      <c r="K425" s="412"/>
      <c r="L425" s="412"/>
      <c r="M425" s="412"/>
      <c r="N425" s="412"/>
      <c r="O425" s="412"/>
      <c r="P425" s="413"/>
      <c r="Q425" s="414"/>
      <c r="R425" s="415"/>
      <c r="S425" s="415"/>
      <c r="T425" s="415"/>
      <c r="U425" s="415"/>
      <c r="V425" s="415"/>
      <c r="W425" s="415"/>
      <c r="X425" s="416"/>
      <c r="Y425" s="417"/>
      <c r="Z425" s="418"/>
      <c r="AA425" s="414"/>
      <c r="AB425" s="415"/>
      <c r="AC425" s="415"/>
      <c r="AD425" s="416"/>
      <c r="AE425" s="419"/>
      <c r="AF425" s="420"/>
      <c r="AG425" s="421"/>
      <c r="AH425" s="419"/>
      <c r="AI425" s="420"/>
      <c r="AJ425" s="421"/>
      <c r="AK425" s="411"/>
      <c r="AL425" s="412"/>
      <c r="AM425" s="412"/>
      <c r="AN425" s="413"/>
      <c r="AO425" s="400"/>
      <c r="AP425" s="401"/>
      <c r="AQ425" s="401"/>
      <c r="AR425" s="401"/>
      <c r="AS425" s="401"/>
      <c r="AT425" s="401"/>
      <c r="AU425" s="401"/>
      <c r="AV425" s="402"/>
      <c r="AW425" s="403"/>
      <c r="AX425" s="404"/>
      <c r="AY425" s="405"/>
      <c r="AZ425" s="406"/>
      <c r="BA425" s="407"/>
      <c r="BB425" s="407"/>
      <c r="BC425" s="407"/>
      <c r="BD425" s="407"/>
      <c r="BE425" s="407"/>
      <c r="BF425" s="407"/>
      <c r="BG425" s="407"/>
      <c r="BH425" s="407"/>
      <c r="BI425" s="407"/>
      <c r="BJ425" s="407"/>
      <c r="BK425" s="407"/>
      <c r="BL425" s="407"/>
      <c r="BM425" s="407"/>
      <c r="BN425" s="407"/>
      <c r="BO425" s="408"/>
    </row>
    <row r="426" spans="1:67" ht="35.1" customHeight="1" x14ac:dyDescent="0.25">
      <c r="A426" s="25">
        <f t="shared" si="20"/>
        <v>415</v>
      </c>
      <c r="B426" s="409"/>
      <c r="C426" s="409"/>
      <c r="D426" s="410"/>
      <c r="E426" s="410"/>
      <c r="F426" s="410"/>
      <c r="G426" s="410"/>
      <c r="H426" s="410"/>
      <c r="I426" s="411"/>
      <c r="J426" s="412"/>
      <c r="K426" s="412"/>
      <c r="L426" s="412"/>
      <c r="M426" s="412"/>
      <c r="N426" s="412"/>
      <c r="O426" s="412"/>
      <c r="P426" s="413"/>
      <c r="Q426" s="414"/>
      <c r="R426" s="415"/>
      <c r="S426" s="415"/>
      <c r="T426" s="415"/>
      <c r="U426" s="415"/>
      <c r="V426" s="415"/>
      <c r="W426" s="415"/>
      <c r="X426" s="416"/>
      <c r="Y426" s="417"/>
      <c r="Z426" s="418"/>
      <c r="AA426" s="414"/>
      <c r="AB426" s="415"/>
      <c r="AC426" s="415"/>
      <c r="AD426" s="416"/>
      <c r="AE426" s="419"/>
      <c r="AF426" s="420"/>
      <c r="AG426" s="421"/>
      <c r="AH426" s="419"/>
      <c r="AI426" s="420"/>
      <c r="AJ426" s="421"/>
      <c r="AK426" s="411"/>
      <c r="AL426" s="412"/>
      <c r="AM426" s="412"/>
      <c r="AN426" s="413"/>
      <c r="AO426" s="400"/>
      <c r="AP426" s="401"/>
      <c r="AQ426" s="401"/>
      <c r="AR426" s="401"/>
      <c r="AS426" s="401"/>
      <c r="AT426" s="401"/>
      <c r="AU426" s="401"/>
      <c r="AV426" s="402"/>
      <c r="AW426" s="403"/>
      <c r="AX426" s="404"/>
      <c r="AY426" s="405"/>
      <c r="AZ426" s="406"/>
      <c r="BA426" s="407"/>
      <c r="BB426" s="407"/>
      <c r="BC426" s="407"/>
      <c r="BD426" s="407"/>
      <c r="BE426" s="407"/>
      <c r="BF426" s="407"/>
      <c r="BG426" s="407"/>
      <c r="BH426" s="407"/>
      <c r="BI426" s="407"/>
      <c r="BJ426" s="407"/>
      <c r="BK426" s="407"/>
      <c r="BL426" s="407"/>
      <c r="BM426" s="407"/>
      <c r="BN426" s="407"/>
      <c r="BO426" s="408"/>
    </row>
    <row r="427" spans="1:67" ht="35.1" customHeight="1" x14ac:dyDescent="0.25">
      <c r="A427" s="25">
        <f t="shared" si="20"/>
        <v>416</v>
      </c>
      <c r="B427" s="409"/>
      <c r="C427" s="409"/>
      <c r="D427" s="410"/>
      <c r="E427" s="410"/>
      <c r="F427" s="410"/>
      <c r="G427" s="410"/>
      <c r="H427" s="410"/>
      <c r="I427" s="411"/>
      <c r="J427" s="412"/>
      <c r="K427" s="412"/>
      <c r="L427" s="412"/>
      <c r="M427" s="412"/>
      <c r="N427" s="412"/>
      <c r="O427" s="412"/>
      <c r="P427" s="413"/>
      <c r="Q427" s="414"/>
      <c r="R427" s="415"/>
      <c r="S427" s="415"/>
      <c r="T427" s="415"/>
      <c r="U427" s="415"/>
      <c r="V427" s="415"/>
      <c r="W427" s="415"/>
      <c r="X427" s="416"/>
      <c r="Y427" s="417"/>
      <c r="Z427" s="418"/>
      <c r="AA427" s="414"/>
      <c r="AB427" s="415"/>
      <c r="AC427" s="415"/>
      <c r="AD427" s="416"/>
      <c r="AE427" s="419"/>
      <c r="AF427" s="420"/>
      <c r="AG427" s="421"/>
      <c r="AH427" s="419"/>
      <c r="AI427" s="420"/>
      <c r="AJ427" s="421"/>
      <c r="AK427" s="411"/>
      <c r="AL427" s="412"/>
      <c r="AM427" s="412"/>
      <c r="AN427" s="413"/>
      <c r="AO427" s="400"/>
      <c r="AP427" s="401"/>
      <c r="AQ427" s="401"/>
      <c r="AR427" s="401"/>
      <c r="AS427" s="401"/>
      <c r="AT427" s="401"/>
      <c r="AU427" s="401"/>
      <c r="AV427" s="402"/>
      <c r="AW427" s="403"/>
      <c r="AX427" s="404"/>
      <c r="AY427" s="405"/>
      <c r="AZ427" s="406"/>
      <c r="BA427" s="407"/>
      <c r="BB427" s="407"/>
      <c r="BC427" s="407"/>
      <c r="BD427" s="407"/>
      <c r="BE427" s="407"/>
      <c r="BF427" s="407"/>
      <c r="BG427" s="407"/>
      <c r="BH427" s="407"/>
      <c r="BI427" s="407"/>
      <c r="BJ427" s="407"/>
      <c r="BK427" s="407"/>
      <c r="BL427" s="407"/>
      <c r="BM427" s="407"/>
      <c r="BN427" s="407"/>
      <c r="BO427" s="408"/>
    </row>
    <row r="428" spans="1:67" ht="35.1" customHeight="1" x14ac:dyDescent="0.25">
      <c r="A428" s="25">
        <f t="shared" si="20"/>
        <v>417</v>
      </c>
      <c r="B428" s="409"/>
      <c r="C428" s="409"/>
      <c r="D428" s="410"/>
      <c r="E428" s="410"/>
      <c r="F428" s="410"/>
      <c r="G428" s="410"/>
      <c r="H428" s="410"/>
      <c r="I428" s="411"/>
      <c r="J428" s="412"/>
      <c r="K428" s="412"/>
      <c r="L428" s="412"/>
      <c r="M428" s="412"/>
      <c r="N428" s="412"/>
      <c r="O428" s="412"/>
      <c r="P428" s="413"/>
      <c r="Q428" s="414"/>
      <c r="R428" s="415"/>
      <c r="S428" s="415"/>
      <c r="T428" s="415"/>
      <c r="U428" s="415"/>
      <c r="V428" s="415"/>
      <c r="W428" s="415"/>
      <c r="X428" s="416"/>
      <c r="Y428" s="417"/>
      <c r="Z428" s="418"/>
      <c r="AA428" s="414"/>
      <c r="AB428" s="415"/>
      <c r="AC428" s="415"/>
      <c r="AD428" s="416"/>
      <c r="AE428" s="419"/>
      <c r="AF428" s="420"/>
      <c r="AG428" s="421"/>
      <c r="AH428" s="419"/>
      <c r="AI428" s="420"/>
      <c r="AJ428" s="421"/>
      <c r="AK428" s="411"/>
      <c r="AL428" s="412"/>
      <c r="AM428" s="412"/>
      <c r="AN428" s="413"/>
      <c r="AO428" s="400"/>
      <c r="AP428" s="401"/>
      <c r="AQ428" s="401"/>
      <c r="AR428" s="401"/>
      <c r="AS428" s="401"/>
      <c r="AT428" s="401"/>
      <c r="AU428" s="401"/>
      <c r="AV428" s="402"/>
      <c r="AW428" s="403"/>
      <c r="AX428" s="404"/>
      <c r="AY428" s="405"/>
      <c r="AZ428" s="406"/>
      <c r="BA428" s="407"/>
      <c r="BB428" s="407"/>
      <c r="BC428" s="407"/>
      <c r="BD428" s="407"/>
      <c r="BE428" s="407"/>
      <c r="BF428" s="407"/>
      <c r="BG428" s="407"/>
      <c r="BH428" s="407"/>
      <c r="BI428" s="407"/>
      <c r="BJ428" s="407"/>
      <c r="BK428" s="407"/>
      <c r="BL428" s="407"/>
      <c r="BM428" s="407"/>
      <c r="BN428" s="407"/>
      <c r="BO428" s="408"/>
    </row>
    <row r="429" spans="1:67" ht="35.1" customHeight="1" x14ac:dyDescent="0.25">
      <c r="A429" s="25">
        <f t="shared" si="20"/>
        <v>418</v>
      </c>
      <c r="B429" s="409"/>
      <c r="C429" s="409"/>
      <c r="D429" s="410"/>
      <c r="E429" s="410"/>
      <c r="F429" s="410"/>
      <c r="G429" s="410"/>
      <c r="H429" s="410"/>
      <c r="I429" s="411"/>
      <c r="J429" s="412"/>
      <c r="K429" s="412"/>
      <c r="L429" s="412"/>
      <c r="M429" s="412"/>
      <c r="N429" s="412"/>
      <c r="O429" s="412"/>
      <c r="P429" s="413"/>
      <c r="Q429" s="414"/>
      <c r="R429" s="415"/>
      <c r="S429" s="415"/>
      <c r="T429" s="415"/>
      <c r="U429" s="415"/>
      <c r="V429" s="415"/>
      <c r="W429" s="415"/>
      <c r="X429" s="416"/>
      <c r="Y429" s="417"/>
      <c r="Z429" s="418"/>
      <c r="AA429" s="414"/>
      <c r="AB429" s="415"/>
      <c r="AC429" s="415"/>
      <c r="AD429" s="416"/>
      <c r="AE429" s="419"/>
      <c r="AF429" s="420"/>
      <c r="AG429" s="421"/>
      <c r="AH429" s="419"/>
      <c r="AI429" s="420"/>
      <c r="AJ429" s="421"/>
      <c r="AK429" s="411"/>
      <c r="AL429" s="412"/>
      <c r="AM429" s="412"/>
      <c r="AN429" s="413"/>
      <c r="AO429" s="400"/>
      <c r="AP429" s="401"/>
      <c r="AQ429" s="401"/>
      <c r="AR429" s="401"/>
      <c r="AS429" s="401"/>
      <c r="AT429" s="401"/>
      <c r="AU429" s="401"/>
      <c r="AV429" s="402"/>
      <c r="AW429" s="403"/>
      <c r="AX429" s="404"/>
      <c r="AY429" s="405"/>
      <c r="AZ429" s="406"/>
      <c r="BA429" s="407"/>
      <c r="BB429" s="407"/>
      <c r="BC429" s="407"/>
      <c r="BD429" s="407"/>
      <c r="BE429" s="407"/>
      <c r="BF429" s="407"/>
      <c r="BG429" s="407"/>
      <c r="BH429" s="407"/>
      <c r="BI429" s="407"/>
      <c r="BJ429" s="407"/>
      <c r="BK429" s="407"/>
      <c r="BL429" s="407"/>
      <c r="BM429" s="407"/>
      <c r="BN429" s="407"/>
      <c r="BO429" s="408"/>
    </row>
    <row r="430" spans="1:67" ht="35.1" customHeight="1" x14ac:dyDescent="0.25">
      <c r="A430" s="25">
        <f t="shared" si="20"/>
        <v>419</v>
      </c>
      <c r="B430" s="409"/>
      <c r="C430" s="409"/>
      <c r="D430" s="410"/>
      <c r="E430" s="410"/>
      <c r="F430" s="410"/>
      <c r="G430" s="410"/>
      <c r="H430" s="410"/>
      <c r="I430" s="411"/>
      <c r="J430" s="412"/>
      <c r="K430" s="412"/>
      <c r="L430" s="412"/>
      <c r="M430" s="412"/>
      <c r="N430" s="412"/>
      <c r="O430" s="412"/>
      <c r="P430" s="413"/>
      <c r="Q430" s="414"/>
      <c r="R430" s="415"/>
      <c r="S430" s="415"/>
      <c r="T430" s="415"/>
      <c r="U430" s="415"/>
      <c r="V430" s="415"/>
      <c r="W430" s="415"/>
      <c r="X430" s="416"/>
      <c r="Y430" s="417"/>
      <c r="Z430" s="418"/>
      <c r="AA430" s="414"/>
      <c r="AB430" s="415"/>
      <c r="AC430" s="415"/>
      <c r="AD430" s="416"/>
      <c r="AE430" s="419"/>
      <c r="AF430" s="420"/>
      <c r="AG430" s="421"/>
      <c r="AH430" s="419"/>
      <c r="AI430" s="420"/>
      <c r="AJ430" s="421"/>
      <c r="AK430" s="411"/>
      <c r="AL430" s="412"/>
      <c r="AM430" s="412"/>
      <c r="AN430" s="413"/>
      <c r="AO430" s="400"/>
      <c r="AP430" s="401"/>
      <c r="AQ430" s="401"/>
      <c r="AR430" s="401"/>
      <c r="AS430" s="401"/>
      <c r="AT430" s="401"/>
      <c r="AU430" s="401"/>
      <c r="AV430" s="402"/>
      <c r="AW430" s="403"/>
      <c r="AX430" s="404"/>
      <c r="AY430" s="405"/>
      <c r="AZ430" s="406"/>
      <c r="BA430" s="407"/>
      <c r="BB430" s="407"/>
      <c r="BC430" s="407"/>
      <c r="BD430" s="407"/>
      <c r="BE430" s="407"/>
      <c r="BF430" s="407"/>
      <c r="BG430" s="407"/>
      <c r="BH430" s="407"/>
      <c r="BI430" s="407"/>
      <c r="BJ430" s="407"/>
      <c r="BK430" s="407"/>
      <c r="BL430" s="407"/>
      <c r="BM430" s="407"/>
      <c r="BN430" s="407"/>
      <c r="BO430" s="408"/>
    </row>
    <row r="431" spans="1:67" ht="35.1" customHeight="1" x14ac:dyDescent="0.25">
      <c r="A431" s="25">
        <f t="shared" si="20"/>
        <v>420</v>
      </c>
      <c r="B431" s="409"/>
      <c r="C431" s="409"/>
      <c r="D431" s="410"/>
      <c r="E431" s="410"/>
      <c r="F431" s="410"/>
      <c r="G431" s="410"/>
      <c r="H431" s="410"/>
      <c r="I431" s="411"/>
      <c r="J431" s="412"/>
      <c r="K431" s="412"/>
      <c r="L431" s="412"/>
      <c r="M431" s="412"/>
      <c r="N431" s="412"/>
      <c r="O431" s="412"/>
      <c r="P431" s="413"/>
      <c r="Q431" s="414"/>
      <c r="R431" s="415"/>
      <c r="S431" s="415"/>
      <c r="T431" s="415"/>
      <c r="U431" s="415"/>
      <c r="V431" s="415"/>
      <c r="W431" s="415"/>
      <c r="X431" s="416"/>
      <c r="Y431" s="417"/>
      <c r="Z431" s="418"/>
      <c r="AA431" s="414"/>
      <c r="AB431" s="415"/>
      <c r="AC431" s="415"/>
      <c r="AD431" s="416"/>
      <c r="AE431" s="419"/>
      <c r="AF431" s="420"/>
      <c r="AG431" s="421"/>
      <c r="AH431" s="419"/>
      <c r="AI431" s="420"/>
      <c r="AJ431" s="421"/>
      <c r="AK431" s="411"/>
      <c r="AL431" s="412"/>
      <c r="AM431" s="412"/>
      <c r="AN431" s="413"/>
      <c r="AO431" s="400"/>
      <c r="AP431" s="401"/>
      <c r="AQ431" s="401"/>
      <c r="AR431" s="401"/>
      <c r="AS431" s="401"/>
      <c r="AT431" s="401"/>
      <c r="AU431" s="401"/>
      <c r="AV431" s="402"/>
      <c r="AW431" s="403"/>
      <c r="AX431" s="404"/>
      <c r="AY431" s="405"/>
      <c r="AZ431" s="406"/>
      <c r="BA431" s="407"/>
      <c r="BB431" s="407"/>
      <c r="BC431" s="407"/>
      <c r="BD431" s="407"/>
      <c r="BE431" s="407"/>
      <c r="BF431" s="407"/>
      <c r="BG431" s="407"/>
      <c r="BH431" s="407"/>
      <c r="BI431" s="407"/>
      <c r="BJ431" s="407"/>
      <c r="BK431" s="407"/>
      <c r="BL431" s="407"/>
      <c r="BM431" s="407"/>
      <c r="BN431" s="407"/>
      <c r="BO431" s="408"/>
    </row>
    <row r="432" spans="1:67" ht="35.1" customHeight="1" x14ac:dyDescent="0.25">
      <c r="A432" s="24">
        <f>ROW(A421)</f>
        <v>421</v>
      </c>
      <c r="B432" s="409"/>
      <c r="C432" s="409"/>
      <c r="D432" s="410"/>
      <c r="E432" s="410"/>
      <c r="F432" s="410"/>
      <c r="G432" s="410"/>
      <c r="H432" s="410"/>
      <c r="I432" s="411"/>
      <c r="J432" s="412"/>
      <c r="K432" s="412"/>
      <c r="L432" s="412"/>
      <c r="M432" s="412"/>
      <c r="N432" s="412"/>
      <c r="O432" s="412"/>
      <c r="P432" s="413"/>
      <c r="Q432" s="414"/>
      <c r="R432" s="415"/>
      <c r="S432" s="415"/>
      <c r="T432" s="415"/>
      <c r="U432" s="415"/>
      <c r="V432" s="415"/>
      <c r="W432" s="415"/>
      <c r="X432" s="416"/>
      <c r="Y432" s="417"/>
      <c r="Z432" s="418"/>
      <c r="AA432" s="414"/>
      <c r="AB432" s="415"/>
      <c r="AC432" s="415"/>
      <c r="AD432" s="416"/>
      <c r="AE432" s="419"/>
      <c r="AF432" s="420"/>
      <c r="AG432" s="421"/>
      <c r="AH432" s="419"/>
      <c r="AI432" s="420"/>
      <c r="AJ432" s="421"/>
      <c r="AK432" s="411"/>
      <c r="AL432" s="412"/>
      <c r="AM432" s="412"/>
      <c r="AN432" s="413"/>
      <c r="AO432" s="400"/>
      <c r="AP432" s="401"/>
      <c r="AQ432" s="401"/>
      <c r="AR432" s="401"/>
      <c r="AS432" s="401"/>
      <c r="AT432" s="401"/>
      <c r="AU432" s="401"/>
      <c r="AV432" s="402"/>
      <c r="AW432" s="403"/>
      <c r="AX432" s="404"/>
      <c r="AY432" s="405"/>
      <c r="AZ432" s="406"/>
      <c r="BA432" s="407"/>
      <c r="BB432" s="407"/>
      <c r="BC432" s="407"/>
      <c r="BD432" s="407"/>
      <c r="BE432" s="407"/>
      <c r="BF432" s="407"/>
      <c r="BG432" s="407"/>
      <c r="BH432" s="407"/>
      <c r="BI432" s="407"/>
      <c r="BJ432" s="407"/>
      <c r="BK432" s="407"/>
      <c r="BL432" s="407"/>
      <c r="BM432" s="407"/>
      <c r="BN432" s="407"/>
      <c r="BO432" s="408"/>
    </row>
    <row r="433" spans="1:67" ht="35.1" customHeight="1" x14ac:dyDescent="0.25">
      <c r="A433" s="25">
        <f t="shared" si="20"/>
        <v>422</v>
      </c>
      <c r="B433" s="409"/>
      <c r="C433" s="409"/>
      <c r="D433" s="410"/>
      <c r="E433" s="410"/>
      <c r="F433" s="410"/>
      <c r="G433" s="410"/>
      <c r="H433" s="410"/>
      <c r="I433" s="411"/>
      <c r="J433" s="412"/>
      <c r="K433" s="412"/>
      <c r="L433" s="412"/>
      <c r="M433" s="412"/>
      <c r="N433" s="412"/>
      <c r="O433" s="412"/>
      <c r="P433" s="413"/>
      <c r="Q433" s="414"/>
      <c r="R433" s="415"/>
      <c r="S433" s="415"/>
      <c r="T433" s="415"/>
      <c r="U433" s="415"/>
      <c r="V433" s="415"/>
      <c r="W433" s="415"/>
      <c r="X433" s="416"/>
      <c r="Y433" s="417"/>
      <c r="Z433" s="418"/>
      <c r="AA433" s="414"/>
      <c r="AB433" s="415"/>
      <c r="AC433" s="415"/>
      <c r="AD433" s="416"/>
      <c r="AE433" s="419"/>
      <c r="AF433" s="420"/>
      <c r="AG433" s="421"/>
      <c r="AH433" s="419"/>
      <c r="AI433" s="420"/>
      <c r="AJ433" s="421"/>
      <c r="AK433" s="411"/>
      <c r="AL433" s="412"/>
      <c r="AM433" s="412"/>
      <c r="AN433" s="413"/>
      <c r="AO433" s="400"/>
      <c r="AP433" s="401"/>
      <c r="AQ433" s="401"/>
      <c r="AR433" s="401"/>
      <c r="AS433" s="401"/>
      <c r="AT433" s="401"/>
      <c r="AU433" s="401"/>
      <c r="AV433" s="402"/>
      <c r="AW433" s="403"/>
      <c r="AX433" s="404"/>
      <c r="AY433" s="405"/>
      <c r="AZ433" s="406"/>
      <c r="BA433" s="407"/>
      <c r="BB433" s="407"/>
      <c r="BC433" s="407"/>
      <c r="BD433" s="407"/>
      <c r="BE433" s="407"/>
      <c r="BF433" s="407"/>
      <c r="BG433" s="407"/>
      <c r="BH433" s="407"/>
      <c r="BI433" s="407"/>
      <c r="BJ433" s="407"/>
      <c r="BK433" s="407"/>
      <c r="BL433" s="407"/>
      <c r="BM433" s="407"/>
      <c r="BN433" s="407"/>
      <c r="BO433" s="408"/>
    </row>
    <row r="434" spans="1:67" ht="35.1" customHeight="1" x14ac:dyDescent="0.25">
      <c r="A434" s="25">
        <f t="shared" si="20"/>
        <v>423</v>
      </c>
      <c r="B434" s="409"/>
      <c r="C434" s="409"/>
      <c r="D434" s="410"/>
      <c r="E434" s="410"/>
      <c r="F434" s="410"/>
      <c r="G434" s="410"/>
      <c r="H434" s="410"/>
      <c r="I434" s="411"/>
      <c r="J434" s="412"/>
      <c r="K434" s="412"/>
      <c r="L434" s="412"/>
      <c r="M434" s="412"/>
      <c r="N434" s="412"/>
      <c r="O434" s="412"/>
      <c r="P434" s="413"/>
      <c r="Q434" s="414"/>
      <c r="R434" s="415"/>
      <c r="S434" s="415"/>
      <c r="T434" s="415"/>
      <c r="U434" s="415"/>
      <c r="V434" s="415"/>
      <c r="W434" s="415"/>
      <c r="X434" s="416"/>
      <c r="Y434" s="417"/>
      <c r="Z434" s="418"/>
      <c r="AA434" s="414"/>
      <c r="AB434" s="415"/>
      <c r="AC434" s="415"/>
      <c r="AD434" s="416"/>
      <c r="AE434" s="419"/>
      <c r="AF434" s="420"/>
      <c r="AG434" s="421"/>
      <c r="AH434" s="419"/>
      <c r="AI434" s="420"/>
      <c r="AJ434" s="421"/>
      <c r="AK434" s="411"/>
      <c r="AL434" s="412"/>
      <c r="AM434" s="412"/>
      <c r="AN434" s="413"/>
      <c r="AO434" s="400"/>
      <c r="AP434" s="401"/>
      <c r="AQ434" s="401"/>
      <c r="AR434" s="401"/>
      <c r="AS434" s="401"/>
      <c r="AT434" s="401"/>
      <c r="AU434" s="401"/>
      <c r="AV434" s="402"/>
      <c r="AW434" s="403"/>
      <c r="AX434" s="404"/>
      <c r="AY434" s="405"/>
      <c r="AZ434" s="406"/>
      <c r="BA434" s="407"/>
      <c r="BB434" s="407"/>
      <c r="BC434" s="407"/>
      <c r="BD434" s="407"/>
      <c r="BE434" s="407"/>
      <c r="BF434" s="407"/>
      <c r="BG434" s="407"/>
      <c r="BH434" s="407"/>
      <c r="BI434" s="407"/>
      <c r="BJ434" s="407"/>
      <c r="BK434" s="407"/>
      <c r="BL434" s="407"/>
      <c r="BM434" s="407"/>
      <c r="BN434" s="407"/>
      <c r="BO434" s="408"/>
    </row>
    <row r="435" spans="1:67" ht="35.1" customHeight="1" x14ac:dyDescent="0.25">
      <c r="A435" s="25">
        <f t="shared" si="20"/>
        <v>424</v>
      </c>
      <c r="B435" s="409"/>
      <c r="C435" s="409"/>
      <c r="D435" s="410"/>
      <c r="E435" s="410"/>
      <c r="F435" s="410"/>
      <c r="G435" s="410"/>
      <c r="H435" s="410"/>
      <c r="I435" s="411"/>
      <c r="J435" s="412"/>
      <c r="K435" s="412"/>
      <c r="L435" s="412"/>
      <c r="M435" s="412"/>
      <c r="N435" s="412"/>
      <c r="O435" s="412"/>
      <c r="P435" s="413"/>
      <c r="Q435" s="414"/>
      <c r="R435" s="415"/>
      <c r="S435" s="415"/>
      <c r="T435" s="415"/>
      <c r="U435" s="415"/>
      <c r="V435" s="415"/>
      <c r="W435" s="415"/>
      <c r="X435" s="416"/>
      <c r="Y435" s="417"/>
      <c r="Z435" s="418"/>
      <c r="AA435" s="414"/>
      <c r="AB435" s="415"/>
      <c r="AC435" s="415"/>
      <c r="AD435" s="416"/>
      <c r="AE435" s="419"/>
      <c r="AF435" s="420"/>
      <c r="AG435" s="421"/>
      <c r="AH435" s="419"/>
      <c r="AI435" s="420"/>
      <c r="AJ435" s="421"/>
      <c r="AK435" s="411"/>
      <c r="AL435" s="412"/>
      <c r="AM435" s="412"/>
      <c r="AN435" s="413"/>
      <c r="AO435" s="400"/>
      <c r="AP435" s="401"/>
      <c r="AQ435" s="401"/>
      <c r="AR435" s="401"/>
      <c r="AS435" s="401"/>
      <c r="AT435" s="401"/>
      <c r="AU435" s="401"/>
      <c r="AV435" s="402"/>
      <c r="AW435" s="403"/>
      <c r="AX435" s="404"/>
      <c r="AY435" s="405"/>
      <c r="AZ435" s="406"/>
      <c r="BA435" s="407"/>
      <c r="BB435" s="407"/>
      <c r="BC435" s="407"/>
      <c r="BD435" s="407"/>
      <c r="BE435" s="407"/>
      <c r="BF435" s="407"/>
      <c r="BG435" s="407"/>
      <c r="BH435" s="407"/>
      <c r="BI435" s="407"/>
      <c r="BJ435" s="407"/>
      <c r="BK435" s="407"/>
      <c r="BL435" s="407"/>
      <c r="BM435" s="407"/>
      <c r="BN435" s="407"/>
      <c r="BO435" s="408"/>
    </row>
    <row r="436" spans="1:67" ht="35.1" customHeight="1" x14ac:dyDescent="0.25">
      <c r="A436" s="25">
        <f t="shared" si="20"/>
        <v>425</v>
      </c>
      <c r="B436" s="409"/>
      <c r="C436" s="409"/>
      <c r="D436" s="410"/>
      <c r="E436" s="410"/>
      <c r="F436" s="410"/>
      <c r="G436" s="410"/>
      <c r="H436" s="410"/>
      <c r="I436" s="411"/>
      <c r="J436" s="412"/>
      <c r="K436" s="412"/>
      <c r="L436" s="412"/>
      <c r="M436" s="412"/>
      <c r="N436" s="412"/>
      <c r="O436" s="412"/>
      <c r="P436" s="413"/>
      <c r="Q436" s="414"/>
      <c r="R436" s="415"/>
      <c r="S436" s="415"/>
      <c r="T436" s="415"/>
      <c r="U436" s="415"/>
      <c r="V436" s="415"/>
      <c r="W436" s="415"/>
      <c r="X436" s="416"/>
      <c r="Y436" s="417"/>
      <c r="Z436" s="418"/>
      <c r="AA436" s="414"/>
      <c r="AB436" s="415"/>
      <c r="AC436" s="415"/>
      <c r="AD436" s="416"/>
      <c r="AE436" s="419"/>
      <c r="AF436" s="420"/>
      <c r="AG436" s="421"/>
      <c r="AH436" s="419"/>
      <c r="AI436" s="420"/>
      <c r="AJ436" s="421"/>
      <c r="AK436" s="411"/>
      <c r="AL436" s="412"/>
      <c r="AM436" s="412"/>
      <c r="AN436" s="413"/>
      <c r="AO436" s="400"/>
      <c r="AP436" s="401"/>
      <c r="AQ436" s="401"/>
      <c r="AR436" s="401"/>
      <c r="AS436" s="401"/>
      <c r="AT436" s="401"/>
      <c r="AU436" s="401"/>
      <c r="AV436" s="402"/>
      <c r="AW436" s="403"/>
      <c r="AX436" s="404"/>
      <c r="AY436" s="405"/>
      <c r="AZ436" s="406"/>
      <c r="BA436" s="407"/>
      <c r="BB436" s="407"/>
      <c r="BC436" s="407"/>
      <c r="BD436" s="407"/>
      <c r="BE436" s="407"/>
      <c r="BF436" s="407"/>
      <c r="BG436" s="407"/>
      <c r="BH436" s="407"/>
      <c r="BI436" s="407"/>
      <c r="BJ436" s="407"/>
      <c r="BK436" s="407"/>
      <c r="BL436" s="407"/>
      <c r="BM436" s="407"/>
      <c r="BN436" s="407"/>
      <c r="BO436" s="408"/>
    </row>
    <row r="437" spans="1:67" ht="35.1" customHeight="1" x14ac:dyDescent="0.25">
      <c r="A437" s="25">
        <f t="shared" si="20"/>
        <v>426</v>
      </c>
      <c r="B437" s="409"/>
      <c r="C437" s="409"/>
      <c r="D437" s="410"/>
      <c r="E437" s="410"/>
      <c r="F437" s="410"/>
      <c r="G437" s="410"/>
      <c r="H437" s="410"/>
      <c r="I437" s="411"/>
      <c r="J437" s="412"/>
      <c r="K437" s="412"/>
      <c r="L437" s="412"/>
      <c r="M437" s="412"/>
      <c r="N437" s="412"/>
      <c r="O437" s="412"/>
      <c r="P437" s="413"/>
      <c r="Q437" s="414"/>
      <c r="R437" s="415"/>
      <c r="S437" s="415"/>
      <c r="T437" s="415"/>
      <c r="U437" s="415"/>
      <c r="V437" s="415"/>
      <c r="W437" s="415"/>
      <c r="X437" s="416"/>
      <c r="Y437" s="417"/>
      <c r="Z437" s="418"/>
      <c r="AA437" s="414"/>
      <c r="AB437" s="415"/>
      <c r="AC437" s="415"/>
      <c r="AD437" s="416"/>
      <c r="AE437" s="419"/>
      <c r="AF437" s="420"/>
      <c r="AG437" s="421"/>
      <c r="AH437" s="419"/>
      <c r="AI437" s="420"/>
      <c r="AJ437" s="421"/>
      <c r="AK437" s="411"/>
      <c r="AL437" s="412"/>
      <c r="AM437" s="412"/>
      <c r="AN437" s="413"/>
      <c r="AO437" s="400"/>
      <c r="AP437" s="401"/>
      <c r="AQ437" s="401"/>
      <c r="AR437" s="401"/>
      <c r="AS437" s="401"/>
      <c r="AT437" s="401"/>
      <c r="AU437" s="401"/>
      <c r="AV437" s="402"/>
      <c r="AW437" s="403"/>
      <c r="AX437" s="404"/>
      <c r="AY437" s="405"/>
      <c r="AZ437" s="406"/>
      <c r="BA437" s="407"/>
      <c r="BB437" s="407"/>
      <c r="BC437" s="407"/>
      <c r="BD437" s="407"/>
      <c r="BE437" s="407"/>
      <c r="BF437" s="407"/>
      <c r="BG437" s="407"/>
      <c r="BH437" s="407"/>
      <c r="BI437" s="407"/>
      <c r="BJ437" s="407"/>
      <c r="BK437" s="407"/>
      <c r="BL437" s="407"/>
      <c r="BM437" s="407"/>
      <c r="BN437" s="407"/>
      <c r="BO437" s="408"/>
    </row>
    <row r="438" spans="1:67" ht="35.1" customHeight="1" x14ac:dyDescent="0.25">
      <c r="A438" s="25">
        <f t="shared" si="20"/>
        <v>427</v>
      </c>
      <c r="B438" s="409"/>
      <c r="C438" s="409"/>
      <c r="D438" s="410"/>
      <c r="E438" s="410"/>
      <c r="F438" s="410"/>
      <c r="G438" s="410"/>
      <c r="H438" s="410"/>
      <c r="I438" s="411"/>
      <c r="J438" s="412"/>
      <c r="K438" s="412"/>
      <c r="L438" s="412"/>
      <c r="M438" s="412"/>
      <c r="N438" s="412"/>
      <c r="O438" s="412"/>
      <c r="P438" s="413"/>
      <c r="Q438" s="414"/>
      <c r="R438" s="415"/>
      <c r="S438" s="415"/>
      <c r="T438" s="415"/>
      <c r="U438" s="415"/>
      <c r="V438" s="415"/>
      <c r="W438" s="415"/>
      <c r="X438" s="416"/>
      <c r="Y438" s="417"/>
      <c r="Z438" s="418"/>
      <c r="AA438" s="414"/>
      <c r="AB438" s="415"/>
      <c r="AC438" s="415"/>
      <c r="AD438" s="416"/>
      <c r="AE438" s="419"/>
      <c r="AF438" s="420"/>
      <c r="AG438" s="421"/>
      <c r="AH438" s="419"/>
      <c r="AI438" s="420"/>
      <c r="AJ438" s="421"/>
      <c r="AK438" s="411"/>
      <c r="AL438" s="412"/>
      <c r="AM438" s="412"/>
      <c r="AN438" s="413"/>
      <c r="AO438" s="400"/>
      <c r="AP438" s="401"/>
      <c r="AQ438" s="401"/>
      <c r="AR438" s="401"/>
      <c r="AS438" s="401"/>
      <c r="AT438" s="401"/>
      <c r="AU438" s="401"/>
      <c r="AV438" s="402"/>
      <c r="AW438" s="403"/>
      <c r="AX438" s="404"/>
      <c r="AY438" s="405"/>
      <c r="AZ438" s="406"/>
      <c r="BA438" s="407"/>
      <c r="BB438" s="407"/>
      <c r="BC438" s="407"/>
      <c r="BD438" s="407"/>
      <c r="BE438" s="407"/>
      <c r="BF438" s="407"/>
      <c r="BG438" s="407"/>
      <c r="BH438" s="407"/>
      <c r="BI438" s="407"/>
      <c r="BJ438" s="407"/>
      <c r="BK438" s="407"/>
      <c r="BL438" s="407"/>
      <c r="BM438" s="407"/>
      <c r="BN438" s="407"/>
      <c r="BO438" s="408"/>
    </row>
    <row r="439" spans="1:67" ht="35.1" customHeight="1" x14ac:dyDescent="0.25">
      <c r="A439" s="25">
        <f t="shared" si="20"/>
        <v>428</v>
      </c>
      <c r="B439" s="409"/>
      <c r="C439" s="409"/>
      <c r="D439" s="410"/>
      <c r="E439" s="410"/>
      <c r="F439" s="410"/>
      <c r="G439" s="410"/>
      <c r="H439" s="410"/>
      <c r="I439" s="411"/>
      <c r="J439" s="412"/>
      <c r="K439" s="412"/>
      <c r="L439" s="412"/>
      <c r="M439" s="412"/>
      <c r="N439" s="412"/>
      <c r="O439" s="412"/>
      <c r="P439" s="413"/>
      <c r="Q439" s="414"/>
      <c r="R439" s="415"/>
      <c r="S439" s="415"/>
      <c r="T439" s="415"/>
      <c r="U439" s="415"/>
      <c r="V439" s="415"/>
      <c r="W439" s="415"/>
      <c r="X439" s="416"/>
      <c r="Y439" s="417"/>
      <c r="Z439" s="418"/>
      <c r="AA439" s="414"/>
      <c r="AB439" s="415"/>
      <c r="AC439" s="415"/>
      <c r="AD439" s="416"/>
      <c r="AE439" s="419"/>
      <c r="AF439" s="420"/>
      <c r="AG439" s="421"/>
      <c r="AH439" s="419"/>
      <c r="AI439" s="420"/>
      <c r="AJ439" s="421"/>
      <c r="AK439" s="411"/>
      <c r="AL439" s="412"/>
      <c r="AM439" s="412"/>
      <c r="AN439" s="413"/>
      <c r="AO439" s="400"/>
      <c r="AP439" s="401"/>
      <c r="AQ439" s="401"/>
      <c r="AR439" s="401"/>
      <c r="AS439" s="401"/>
      <c r="AT439" s="401"/>
      <c r="AU439" s="401"/>
      <c r="AV439" s="402"/>
      <c r="AW439" s="403"/>
      <c r="AX439" s="404"/>
      <c r="AY439" s="405"/>
      <c r="AZ439" s="406"/>
      <c r="BA439" s="407"/>
      <c r="BB439" s="407"/>
      <c r="BC439" s="407"/>
      <c r="BD439" s="407"/>
      <c r="BE439" s="407"/>
      <c r="BF439" s="407"/>
      <c r="BG439" s="407"/>
      <c r="BH439" s="407"/>
      <c r="BI439" s="407"/>
      <c r="BJ439" s="407"/>
      <c r="BK439" s="407"/>
      <c r="BL439" s="407"/>
      <c r="BM439" s="407"/>
      <c r="BN439" s="407"/>
      <c r="BO439" s="408"/>
    </row>
    <row r="440" spans="1:67" ht="35.1" customHeight="1" x14ac:dyDescent="0.25">
      <c r="A440" s="25">
        <f t="shared" si="20"/>
        <v>429</v>
      </c>
      <c r="B440" s="409"/>
      <c r="C440" s="409"/>
      <c r="D440" s="410"/>
      <c r="E440" s="410"/>
      <c r="F440" s="410"/>
      <c r="G440" s="410"/>
      <c r="H440" s="410"/>
      <c r="I440" s="411"/>
      <c r="J440" s="412"/>
      <c r="K440" s="412"/>
      <c r="L440" s="412"/>
      <c r="M440" s="412"/>
      <c r="N440" s="412"/>
      <c r="O440" s="412"/>
      <c r="P440" s="413"/>
      <c r="Q440" s="414"/>
      <c r="R440" s="415"/>
      <c r="S440" s="415"/>
      <c r="T440" s="415"/>
      <c r="U440" s="415"/>
      <c r="V440" s="415"/>
      <c r="W440" s="415"/>
      <c r="X440" s="416"/>
      <c r="Y440" s="417"/>
      <c r="Z440" s="418"/>
      <c r="AA440" s="414"/>
      <c r="AB440" s="415"/>
      <c r="AC440" s="415"/>
      <c r="AD440" s="416"/>
      <c r="AE440" s="419"/>
      <c r="AF440" s="420"/>
      <c r="AG440" s="421"/>
      <c r="AH440" s="419"/>
      <c r="AI440" s="420"/>
      <c r="AJ440" s="421"/>
      <c r="AK440" s="411"/>
      <c r="AL440" s="412"/>
      <c r="AM440" s="412"/>
      <c r="AN440" s="413"/>
      <c r="AO440" s="400"/>
      <c r="AP440" s="401"/>
      <c r="AQ440" s="401"/>
      <c r="AR440" s="401"/>
      <c r="AS440" s="401"/>
      <c r="AT440" s="401"/>
      <c r="AU440" s="401"/>
      <c r="AV440" s="402"/>
      <c r="AW440" s="403"/>
      <c r="AX440" s="404"/>
      <c r="AY440" s="405"/>
      <c r="AZ440" s="406"/>
      <c r="BA440" s="407"/>
      <c r="BB440" s="407"/>
      <c r="BC440" s="407"/>
      <c r="BD440" s="407"/>
      <c r="BE440" s="407"/>
      <c r="BF440" s="407"/>
      <c r="BG440" s="407"/>
      <c r="BH440" s="407"/>
      <c r="BI440" s="407"/>
      <c r="BJ440" s="407"/>
      <c r="BK440" s="407"/>
      <c r="BL440" s="407"/>
      <c r="BM440" s="407"/>
      <c r="BN440" s="407"/>
      <c r="BO440" s="408"/>
    </row>
    <row r="441" spans="1:67" ht="35.1" customHeight="1" x14ac:dyDescent="0.25">
      <c r="A441" s="25">
        <f t="shared" si="20"/>
        <v>430</v>
      </c>
      <c r="B441" s="409"/>
      <c r="C441" s="409"/>
      <c r="D441" s="410"/>
      <c r="E441" s="410"/>
      <c r="F441" s="410"/>
      <c r="G441" s="410"/>
      <c r="H441" s="410"/>
      <c r="I441" s="411"/>
      <c r="J441" s="412"/>
      <c r="K441" s="412"/>
      <c r="L441" s="412"/>
      <c r="M441" s="412"/>
      <c r="N441" s="412"/>
      <c r="O441" s="412"/>
      <c r="P441" s="413"/>
      <c r="Q441" s="414"/>
      <c r="R441" s="415"/>
      <c r="S441" s="415"/>
      <c r="T441" s="415"/>
      <c r="U441" s="415"/>
      <c r="V441" s="415"/>
      <c r="W441" s="415"/>
      <c r="X441" s="416"/>
      <c r="Y441" s="417"/>
      <c r="Z441" s="418"/>
      <c r="AA441" s="414"/>
      <c r="AB441" s="415"/>
      <c r="AC441" s="415"/>
      <c r="AD441" s="416"/>
      <c r="AE441" s="419"/>
      <c r="AF441" s="420"/>
      <c r="AG441" s="421"/>
      <c r="AH441" s="419"/>
      <c r="AI441" s="420"/>
      <c r="AJ441" s="421"/>
      <c r="AK441" s="411"/>
      <c r="AL441" s="412"/>
      <c r="AM441" s="412"/>
      <c r="AN441" s="413"/>
      <c r="AO441" s="400"/>
      <c r="AP441" s="401"/>
      <c r="AQ441" s="401"/>
      <c r="AR441" s="401"/>
      <c r="AS441" s="401"/>
      <c r="AT441" s="401"/>
      <c r="AU441" s="401"/>
      <c r="AV441" s="402"/>
      <c r="AW441" s="403"/>
      <c r="AX441" s="404"/>
      <c r="AY441" s="405"/>
      <c r="AZ441" s="406"/>
      <c r="BA441" s="407"/>
      <c r="BB441" s="407"/>
      <c r="BC441" s="407"/>
      <c r="BD441" s="407"/>
      <c r="BE441" s="407"/>
      <c r="BF441" s="407"/>
      <c r="BG441" s="407"/>
      <c r="BH441" s="407"/>
      <c r="BI441" s="407"/>
      <c r="BJ441" s="407"/>
      <c r="BK441" s="407"/>
      <c r="BL441" s="407"/>
      <c r="BM441" s="407"/>
      <c r="BN441" s="407"/>
      <c r="BO441" s="408"/>
    </row>
    <row r="442" spans="1:67" ht="35.1" customHeight="1" x14ac:dyDescent="0.25">
      <c r="A442" s="24">
        <f>ROW(A431)</f>
        <v>431</v>
      </c>
      <c r="B442" s="409"/>
      <c r="C442" s="409"/>
      <c r="D442" s="410"/>
      <c r="E442" s="410"/>
      <c r="F442" s="410"/>
      <c r="G442" s="410"/>
      <c r="H442" s="410"/>
      <c r="I442" s="411"/>
      <c r="J442" s="412"/>
      <c r="K442" s="412"/>
      <c r="L442" s="412"/>
      <c r="M442" s="412"/>
      <c r="N442" s="412"/>
      <c r="O442" s="412"/>
      <c r="P442" s="413"/>
      <c r="Q442" s="414"/>
      <c r="R442" s="415"/>
      <c r="S442" s="415"/>
      <c r="T442" s="415"/>
      <c r="U442" s="415"/>
      <c r="V442" s="415"/>
      <c r="W442" s="415"/>
      <c r="X442" s="416"/>
      <c r="Y442" s="417"/>
      <c r="Z442" s="418"/>
      <c r="AA442" s="414"/>
      <c r="AB442" s="415"/>
      <c r="AC442" s="415"/>
      <c r="AD442" s="416"/>
      <c r="AE442" s="419"/>
      <c r="AF442" s="420"/>
      <c r="AG442" s="421"/>
      <c r="AH442" s="419"/>
      <c r="AI442" s="420"/>
      <c r="AJ442" s="421"/>
      <c r="AK442" s="411"/>
      <c r="AL442" s="412"/>
      <c r="AM442" s="412"/>
      <c r="AN442" s="413"/>
      <c r="AO442" s="400"/>
      <c r="AP442" s="401"/>
      <c r="AQ442" s="401"/>
      <c r="AR442" s="401"/>
      <c r="AS442" s="401"/>
      <c r="AT442" s="401"/>
      <c r="AU442" s="401"/>
      <c r="AV442" s="402"/>
      <c r="AW442" s="403"/>
      <c r="AX442" s="404"/>
      <c r="AY442" s="405"/>
      <c r="AZ442" s="406"/>
      <c r="BA442" s="407"/>
      <c r="BB442" s="407"/>
      <c r="BC442" s="407"/>
      <c r="BD442" s="407"/>
      <c r="BE442" s="407"/>
      <c r="BF442" s="407"/>
      <c r="BG442" s="407"/>
      <c r="BH442" s="407"/>
      <c r="BI442" s="407"/>
      <c r="BJ442" s="407"/>
      <c r="BK442" s="407"/>
      <c r="BL442" s="407"/>
      <c r="BM442" s="407"/>
      <c r="BN442" s="407"/>
      <c r="BO442" s="408"/>
    </row>
    <row r="443" spans="1:67" ht="35.1" customHeight="1" x14ac:dyDescent="0.25">
      <c r="A443" s="25">
        <f t="shared" si="20"/>
        <v>432</v>
      </c>
      <c r="B443" s="409"/>
      <c r="C443" s="409"/>
      <c r="D443" s="410"/>
      <c r="E443" s="410"/>
      <c r="F443" s="410"/>
      <c r="G443" s="410"/>
      <c r="H443" s="410"/>
      <c r="I443" s="411"/>
      <c r="J443" s="412"/>
      <c r="K443" s="412"/>
      <c r="L443" s="412"/>
      <c r="M443" s="412"/>
      <c r="N443" s="412"/>
      <c r="O443" s="412"/>
      <c r="P443" s="413"/>
      <c r="Q443" s="414"/>
      <c r="R443" s="415"/>
      <c r="S443" s="415"/>
      <c r="T443" s="415"/>
      <c r="U443" s="415"/>
      <c r="V443" s="415"/>
      <c r="W443" s="415"/>
      <c r="X443" s="416"/>
      <c r="Y443" s="417"/>
      <c r="Z443" s="418"/>
      <c r="AA443" s="414"/>
      <c r="AB443" s="415"/>
      <c r="AC443" s="415"/>
      <c r="AD443" s="416"/>
      <c r="AE443" s="419"/>
      <c r="AF443" s="420"/>
      <c r="AG443" s="421"/>
      <c r="AH443" s="419"/>
      <c r="AI443" s="420"/>
      <c r="AJ443" s="421"/>
      <c r="AK443" s="411"/>
      <c r="AL443" s="412"/>
      <c r="AM443" s="412"/>
      <c r="AN443" s="413"/>
      <c r="AO443" s="400"/>
      <c r="AP443" s="401"/>
      <c r="AQ443" s="401"/>
      <c r="AR443" s="401"/>
      <c r="AS443" s="401"/>
      <c r="AT443" s="401"/>
      <c r="AU443" s="401"/>
      <c r="AV443" s="402"/>
      <c r="AW443" s="403"/>
      <c r="AX443" s="404"/>
      <c r="AY443" s="405"/>
      <c r="AZ443" s="406"/>
      <c r="BA443" s="407"/>
      <c r="BB443" s="407"/>
      <c r="BC443" s="407"/>
      <c r="BD443" s="407"/>
      <c r="BE443" s="407"/>
      <c r="BF443" s="407"/>
      <c r="BG443" s="407"/>
      <c r="BH443" s="407"/>
      <c r="BI443" s="407"/>
      <c r="BJ443" s="407"/>
      <c r="BK443" s="407"/>
      <c r="BL443" s="407"/>
      <c r="BM443" s="407"/>
      <c r="BN443" s="407"/>
      <c r="BO443" s="408"/>
    </row>
    <row r="444" spans="1:67" ht="35.1" customHeight="1" x14ac:dyDescent="0.25">
      <c r="A444" s="25">
        <f t="shared" si="20"/>
        <v>433</v>
      </c>
      <c r="B444" s="409"/>
      <c r="C444" s="409"/>
      <c r="D444" s="410"/>
      <c r="E444" s="410"/>
      <c r="F444" s="410"/>
      <c r="G444" s="410"/>
      <c r="H444" s="410"/>
      <c r="I444" s="411"/>
      <c r="J444" s="412"/>
      <c r="K444" s="412"/>
      <c r="L444" s="412"/>
      <c r="M444" s="412"/>
      <c r="N444" s="412"/>
      <c r="O444" s="412"/>
      <c r="P444" s="413"/>
      <c r="Q444" s="414"/>
      <c r="R444" s="415"/>
      <c r="S444" s="415"/>
      <c r="T444" s="415"/>
      <c r="U444" s="415"/>
      <c r="V444" s="415"/>
      <c r="W444" s="415"/>
      <c r="X444" s="416"/>
      <c r="Y444" s="417"/>
      <c r="Z444" s="418"/>
      <c r="AA444" s="414"/>
      <c r="AB444" s="415"/>
      <c r="AC444" s="415"/>
      <c r="AD444" s="416"/>
      <c r="AE444" s="419"/>
      <c r="AF444" s="420"/>
      <c r="AG444" s="421"/>
      <c r="AH444" s="419"/>
      <c r="AI444" s="420"/>
      <c r="AJ444" s="421"/>
      <c r="AK444" s="411"/>
      <c r="AL444" s="412"/>
      <c r="AM444" s="412"/>
      <c r="AN444" s="413"/>
      <c r="AO444" s="400"/>
      <c r="AP444" s="401"/>
      <c r="AQ444" s="401"/>
      <c r="AR444" s="401"/>
      <c r="AS444" s="401"/>
      <c r="AT444" s="401"/>
      <c r="AU444" s="401"/>
      <c r="AV444" s="402"/>
      <c r="AW444" s="403"/>
      <c r="AX444" s="404"/>
      <c r="AY444" s="405"/>
      <c r="AZ444" s="406"/>
      <c r="BA444" s="407"/>
      <c r="BB444" s="407"/>
      <c r="BC444" s="407"/>
      <c r="BD444" s="407"/>
      <c r="BE444" s="407"/>
      <c r="BF444" s="407"/>
      <c r="BG444" s="407"/>
      <c r="BH444" s="407"/>
      <c r="BI444" s="407"/>
      <c r="BJ444" s="407"/>
      <c r="BK444" s="407"/>
      <c r="BL444" s="407"/>
      <c r="BM444" s="407"/>
      <c r="BN444" s="407"/>
      <c r="BO444" s="408"/>
    </row>
    <row r="445" spans="1:67" ht="35.1" customHeight="1" x14ac:dyDescent="0.25">
      <c r="A445" s="25">
        <f t="shared" si="20"/>
        <v>434</v>
      </c>
      <c r="B445" s="409"/>
      <c r="C445" s="409"/>
      <c r="D445" s="410"/>
      <c r="E445" s="410"/>
      <c r="F445" s="410"/>
      <c r="G445" s="410"/>
      <c r="H445" s="410"/>
      <c r="I445" s="411"/>
      <c r="J445" s="412"/>
      <c r="K445" s="412"/>
      <c r="L445" s="412"/>
      <c r="M445" s="412"/>
      <c r="N445" s="412"/>
      <c r="O445" s="412"/>
      <c r="P445" s="413"/>
      <c r="Q445" s="414"/>
      <c r="R445" s="415"/>
      <c r="S445" s="415"/>
      <c r="T445" s="415"/>
      <c r="U445" s="415"/>
      <c r="V445" s="415"/>
      <c r="W445" s="415"/>
      <c r="X445" s="416"/>
      <c r="Y445" s="417"/>
      <c r="Z445" s="418"/>
      <c r="AA445" s="414"/>
      <c r="AB445" s="415"/>
      <c r="AC445" s="415"/>
      <c r="AD445" s="416"/>
      <c r="AE445" s="419"/>
      <c r="AF445" s="420"/>
      <c r="AG445" s="421"/>
      <c r="AH445" s="419"/>
      <c r="AI445" s="420"/>
      <c r="AJ445" s="421"/>
      <c r="AK445" s="411"/>
      <c r="AL445" s="412"/>
      <c r="AM445" s="412"/>
      <c r="AN445" s="413"/>
      <c r="AO445" s="400"/>
      <c r="AP445" s="401"/>
      <c r="AQ445" s="401"/>
      <c r="AR445" s="401"/>
      <c r="AS445" s="401"/>
      <c r="AT445" s="401"/>
      <c r="AU445" s="401"/>
      <c r="AV445" s="402"/>
      <c r="AW445" s="403"/>
      <c r="AX445" s="404"/>
      <c r="AY445" s="405"/>
      <c r="AZ445" s="406"/>
      <c r="BA445" s="407"/>
      <c r="BB445" s="407"/>
      <c r="BC445" s="407"/>
      <c r="BD445" s="407"/>
      <c r="BE445" s="407"/>
      <c r="BF445" s="407"/>
      <c r="BG445" s="407"/>
      <c r="BH445" s="407"/>
      <c r="BI445" s="407"/>
      <c r="BJ445" s="407"/>
      <c r="BK445" s="407"/>
      <c r="BL445" s="407"/>
      <c r="BM445" s="407"/>
      <c r="BN445" s="407"/>
      <c r="BO445" s="408"/>
    </row>
    <row r="446" spans="1:67" ht="35.1" customHeight="1" x14ac:dyDescent="0.25">
      <c r="A446" s="25">
        <f t="shared" si="20"/>
        <v>435</v>
      </c>
      <c r="B446" s="409"/>
      <c r="C446" s="409"/>
      <c r="D446" s="410"/>
      <c r="E446" s="410"/>
      <c r="F446" s="410"/>
      <c r="G446" s="410"/>
      <c r="H446" s="410"/>
      <c r="I446" s="411"/>
      <c r="J446" s="412"/>
      <c r="K446" s="412"/>
      <c r="L446" s="412"/>
      <c r="M446" s="412"/>
      <c r="N446" s="412"/>
      <c r="O446" s="412"/>
      <c r="P446" s="413"/>
      <c r="Q446" s="414"/>
      <c r="R446" s="415"/>
      <c r="S446" s="415"/>
      <c r="T446" s="415"/>
      <c r="U446" s="415"/>
      <c r="V446" s="415"/>
      <c r="W446" s="415"/>
      <c r="X446" s="416"/>
      <c r="Y446" s="417"/>
      <c r="Z446" s="418"/>
      <c r="AA446" s="414"/>
      <c r="AB446" s="415"/>
      <c r="AC446" s="415"/>
      <c r="AD446" s="416"/>
      <c r="AE446" s="419"/>
      <c r="AF446" s="420"/>
      <c r="AG446" s="421"/>
      <c r="AH446" s="419"/>
      <c r="AI446" s="420"/>
      <c r="AJ446" s="421"/>
      <c r="AK446" s="411"/>
      <c r="AL446" s="412"/>
      <c r="AM446" s="412"/>
      <c r="AN446" s="413"/>
      <c r="AO446" s="400"/>
      <c r="AP446" s="401"/>
      <c r="AQ446" s="401"/>
      <c r="AR446" s="401"/>
      <c r="AS446" s="401"/>
      <c r="AT446" s="401"/>
      <c r="AU446" s="401"/>
      <c r="AV446" s="402"/>
      <c r="AW446" s="403"/>
      <c r="AX446" s="404"/>
      <c r="AY446" s="405"/>
      <c r="AZ446" s="406"/>
      <c r="BA446" s="407"/>
      <c r="BB446" s="407"/>
      <c r="BC446" s="407"/>
      <c r="BD446" s="407"/>
      <c r="BE446" s="407"/>
      <c r="BF446" s="407"/>
      <c r="BG446" s="407"/>
      <c r="BH446" s="407"/>
      <c r="BI446" s="407"/>
      <c r="BJ446" s="407"/>
      <c r="BK446" s="407"/>
      <c r="BL446" s="407"/>
      <c r="BM446" s="407"/>
      <c r="BN446" s="407"/>
      <c r="BO446" s="408"/>
    </row>
    <row r="447" spans="1:67" ht="35.1" customHeight="1" x14ac:dyDescent="0.25">
      <c r="A447" s="25">
        <f t="shared" si="20"/>
        <v>436</v>
      </c>
      <c r="B447" s="409"/>
      <c r="C447" s="409"/>
      <c r="D447" s="410"/>
      <c r="E447" s="410"/>
      <c r="F447" s="410"/>
      <c r="G447" s="410"/>
      <c r="H447" s="410"/>
      <c r="I447" s="411"/>
      <c r="J447" s="412"/>
      <c r="K447" s="412"/>
      <c r="L447" s="412"/>
      <c r="M447" s="412"/>
      <c r="N447" s="412"/>
      <c r="O447" s="412"/>
      <c r="P447" s="413"/>
      <c r="Q447" s="414"/>
      <c r="R447" s="415"/>
      <c r="S447" s="415"/>
      <c r="T447" s="415"/>
      <c r="U447" s="415"/>
      <c r="V447" s="415"/>
      <c r="W447" s="415"/>
      <c r="X447" s="416"/>
      <c r="Y447" s="417"/>
      <c r="Z447" s="418"/>
      <c r="AA447" s="414"/>
      <c r="AB447" s="415"/>
      <c r="AC447" s="415"/>
      <c r="AD447" s="416"/>
      <c r="AE447" s="419"/>
      <c r="AF447" s="420"/>
      <c r="AG447" s="421"/>
      <c r="AH447" s="419"/>
      <c r="AI447" s="420"/>
      <c r="AJ447" s="421"/>
      <c r="AK447" s="411"/>
      <c r="AL447" s="412"/>
      <c r="AM447" s="412"/>
      <c r="AN447" s="413"/>
      <c r="AO447" s="400"/>
      <c r="AP447" s="401"/>
      <c r="AQ447" s="401"/>
      <c r="AR447" s="401"/>
      <c r="AS447" s="401"/>
      <c r="AT447" s="401"/>
      <c r="AU447" s="401"/>
      <c r="AV447" s="402"/>
      <c r="AW447" s="403"/>
      <c r="AX447" s="404"/>
      <c r="AY447" s="405"/>
      <c r="AZ447" s="406"/>
      <c r="BA447" s="407"/>
      <c r="BB447" s="407"/>
      <c r="BC447" s="407"/>
      <c r="BD447" s="407"/>
      <c r="BE447" s="407"/>
      <c r="BF447" s="407"/>
      <c r="BG447" s="407"/>
      <c r="BH447" s="407"/>
      <c r="BI447" s="407"/>
      <c r="BJ447" s="407"/>
      <c r="BK447" s="407"/>
      <c r="BL447" s="407"/>
      <c r="BM447" s="407"/>
      <c r="BN447" s="407"/>
      <c r="BO447" s="408"/>
    </row>
    <row r="448" spans="1:67" ht="35.1" customHeight="1" x14ac:dyDescent="0.25">
      <c r="A448" s="25">
        <f t="shared" si="20"/>
        <v>437</v>
      </c>
      <c r="B448" s="409"/>
      <c r="C448" s="409"/>
      <c r="D448" s="410"/>
      <c r="E448" s="410"/>
      <c r="F448" s="410"/>
      <c r="G448" s="410"/>
      <c r="H448" s="410"/>
      <c r="I448" s="411"/>
      <c r="J448" s="412"/>
      <c r="K448" s="412"/>
      <c r="L448" s="412"/>
      <c r="M448" s="412"/>
      <c r="N448" s="412"/>
      <c r="O448" s="412"/>
      <c r="P448" s="413"/>
      <c r="Q448" s="414"/>
      <c r="R448" s="415"/>
      <c r="S448" s="415"/>
      <c r="T448" s="415"/>
      <c r="U448" s="415"/>
      <c r="V448" s="415"/>
      <c r="W448" s="415"/>
      <c r="X448" s="416"/>
      <c r="Y448" s="417"/>
      <c r="Z448" s="418"/>
      <c r="AA448" s="414"/>
      <c r="AB448" s="415"/>
      <c r="AC448" s="415"/>
      <c r="AD448" s="416"/>
      <c r="AE448" s="419"/>
      <c r="AF448" s="420"/>
      <c r="AG448" s="421"/>
      <c r="AH448" s="419"/>
      <c r="AI448" s="420"/>
      <c r="AJ448" s="421"/>
      <c r="AK448" s="411"/>
      <c r="AL448" s="412"/>
      <c r="AM448" s="412"/>
      <c r="AN448" s="413"/>
      <c r="AO448" s="400"/>
      <c r="AP448" s="401"/>
      <c r="AQ448" s="401"/>
      <c r="AR448" s="401"/>
      <c r="AS448" s="401"/>
      <c r="AT448" s="401"/>
      <c r="AU448" s="401"/>
      <c r="AV448" s="402"/>
      <c r="AW448" s="403"/>
      <c r="AX448" s="404"/>
      <c r="AY448" s="405"/>
      <c r="AZ448" s="406"/>
      <c r="BA448" s="407"/>
      <c r="BB448" s="407"/>
      <c r="BC448" s="407"/>
      <c r="BD448" s="407"/>
      <c r="BE448" s="407"/>
      <c r="BF448" s="407"/>
      <c r="BG448" s="407"/>
      <c r="BH448" s="407"/>
      <c r="BI448" s="407"/>
      <c r="BJ448" s="407"/>
      <c r="BK448" s="407"/>
      <c r="BL448" s="407"/>
      <c r="BM448" s="407"/>
      <c r="BN448" s="407"/>
      <c r="BO448" s="408"/>
    </row>
    <row r="449" spans="1:67" ht="35.1" customHeight="1" x14ac:dyDescent="0.25">
      <c r="A449" s="25">
        <f t="shared" si="20"/>
        <v>438</v>
      </c>
      <c r="B449" s="409"/>
      <c r="C449" s="409"/>
      <c r="D449" s="410"/>
      <c r="E449" s="410"/>
      <c r="F449" s="410"/>
      <c r="G449" s="410"/>
      <c r="H449" s="410"/>
      <c r="I449" s="411"/>
      <c r="J449" s="412"/>
      <c r="K449" s="412"/>
      <c r="L449" s="412"/>
      <c r="M449" s="412"/>
      <c r="N449" s="412"/>
      <c r="O449" s="412"/>
      <c r="P449" s="413"/>
      <c r="Q449" s="414"/>
      <c r="R449" s="415"/>
      <c r="S449" s="415"/>
      <c r="T449" s="415"/>
      <c r="U449" s="415"/>
      <c r="V449" s="415"/>
      <c r="W449" s="415"/>
      <c r="X449" s="416"/>
      <c r="Y449" s="417"/>
      <c r="Z449" s="418"/>
      <c r="AA449" s="414"/>
      <c r="AB449" s="415"/>
      <c r="AC449" s="415"/>
      <c r="AD449" s="416"/>
      <c r="AE449" s="419"/>
      <c r="AF449" s="420"/>
      <c r="AG449" s="421"/>
      <c r="AH449" s="419"/>
      <c r="AI449" s="420"/>
      <c r="AJ449" s="421"/>
      <c r="AK449" s="411"/>
      <c r="AL449" s="412"/>
      <c r="AM449" s="412"/>
      <c r="AN449" s="413"/>
      <c r="AO449" s="400"/>
      <c r="AP449" s="401"/>
      <c r="AQ449" s="401"/>
      <c r="AR449" s="401"/>
      <c r="AS449" s="401"/>
      <c r="AT449" s="401"/>
      <c r="AU449" s="401"/>
      <c r="AV449" s="402"/>
      <c r="AW449" s="403"/>
      <c r="AX449" s="404"/>
      <c r="AY449" s="405"/>
      <c r="AZ449" s="406"/>
      <c r="BA449" s="407"/>
      <c r="BB449" s="407"/>
      <c r="BC449" s="407"/>
      <c r="BD449" s="407"/>
      <c r="BE449" s="407"/>
      <c r="BF449" s="407"/>
      <c r="BG449" s="407"/>
      <c r="BH449" s="407"/>
      <c r="BI449" s="407"/>
      <c r="BJ449" s="407"/>
      <c r="BK449" s="407"/>
      <c r="BL449" s="407"/>
      <c r="BM449" s="407"/>
      <c r="BN449" s="407"/>
      <c r="BO449" s="408"/>
    </row>
    <row r="450" spans="1:67" ht="35.1" customHeight="1" x14ac:dyDescent="0.25">
      <c r="A450" s="25">
        <f t="shared" si="20"/>
        <v>439</v>
      </c>
      <c r="B450" s="409"/>
      <c r="C450" s="409"/>
      <c r="D450" s="410"/>
      <c r="E450" s="410"/>
      <c r="F450" s="410"/>
      <c r="G450" s="410"/>
      <c r="H450" s="410"/>
      <c r="I450" s="411"/>
      <c r="J450" s="412"/>
      <c r="K450" s="412"/>
      <c r="L450" s="412"/>
      <c r="M450" s="412"/>
      <c r="N450" s="412"/>
      <c r="O450" s="412"/>
      <c r="P450" s="413"/>
      <c r="Q450" s="414"/>
      <c r="R450" s="415"/>
      <c r="S450" s="415"/>
      <c r="T450" s="415"/>
      <c r="U450" s="415"/>
      <c r="V450" s="415"/>
      <c r="W450" s="415"/>
      <c r="X450" s="416"/>
      <c r="Y450" s="417"/>
      <c r="Z450" s="418"/>
      <c r="AA450" s="414"/>
      <c r="AB450" s="415"/>
      <c r="AC450" s="415"/>
      <c r="AD450" s="416"/>
      <c r="AE450" s="419"/>
      <c r="AF450" s="420"/>
      <c r="AG450" s="421"/>
      <c r="AH450" s="419"/>
      <c r="AI450" s="420"/>
      <c r="AJ450" s="421"/>
      <c r="AK450" s="411"/>
      <c r="AL450" s="412"/>
      <c r="AM450" s="412"/>
      <c r="AN450" s="413"/>
      <c r="AO450" s="400"/>
      <c r="AP450" s="401"/>
      <c r="AQ450" s="401"/>
      <c r="AR450" s="401"/>
      <c r="AS450" s="401"/>
      <c r="AT450" s="401"/>
      <c r="AU450" s="401"/>
      <c r="AV450" s="402"/>
      <c r="AW450" s="403"/>
      <c r="AX450" s="404"/>
      <c r="AY450" s="405"/>
      <c r="AZ450" s="406"/>
      <c r="BA450" s="407"/>
      <c r="BB450" s="407"/>
      <c r="BC450" s="407"/>
      <c r="BD450" s="407"/>
      <c r="BE450" s="407"/>
      <c r="BF450" s="407"/>
      <c r="BG450" s="407"/>
      <c r="BH450" s="407"/>
      <c r="BI450" s="407"/>
      <c r="BJ450" s="407"/>
      <c r="BK450" s="407"/>
      <c r="BL450" s="407"/>
      <c r="BM450" s="407"/>
      <c r="BN450" s="407"/>
      <c r="BO450" s="408"/>
    </row>
    <row r="451" spans="1:67" ht="35.1" customHeight="1" x14ac:dyDescent="0.25">
      <c r="A451" s="25">
        <f t="shared" si="20"/>
        <v>440</v>
      </c>
      <c r="B451" s="409"/>
      <c r="C451" s="409"/>
      <c r="D451" s="410"/>
      <c r="E451" s="410"/>
      <c r="F451" s="410"/>
      <c r="G451" s="410"/>
      <c r="H451" s="410"/>
      <c r="I451" s="411"/>
      <c r="J451" s="412"/>
      <c r="K451" s="412"/>
      <c r="L451" s="412"/>
      <c r="M451" s="412"/>
      <c r="N451" s="412"/>
      <c r="O451" s="412"/>
      <c r="P451" s="413"/>
      <c r="Q451" s="414"/>
      <c r="R451" s="415"/>
      <c r="S451" s="415"/>
      <c r="T451" s="415"/>
      <c r="U451" s="415"/>
      <c r="V451" s="415"/>
      <c r="W451" s="415"/>
      <c r="X451" s="416"/>
      <c r="Y451" s="417"/>
      <c r="Z451" s="418"/>
      <c r="AA451" s="414"/>
      <c r="AB451" s="415"/>
      <c r="AC451" s="415"/>
      <c r="AD451" s="416"/>
      <c r="AE451" s="419"/>
      <c r="AF451" s="420"/>
      <c r="AG451" s="421"/>
      <c r="AH451" s="419"/>
      <c r="AI451" s="420"/>
      <c r="AJ451" s="421"/>
      <c r="AK451" s="411"/>
      <c r="AL451" s="412"/>
      <c r="AM451" s="412"/>
      <c r="AN451" s="413"/>
      <c r="AO451" s="400"/>
      <c r="AP451" s="401"/>
      <c r="AQ451" s="401"/>
      <c r="AR451" s="401"/>
      <c r="AS451" s="401"/>
      <c r="AT451" s="401"/>
      <c r="AU451" s="401"/>
      <c r="AV451" s="402"/>
      <c r="AW451" s="403"/>
      <c r="AX451" s="404"/>
      <c r="AY451" s="405"/>
      <c r="AZ451" s="406"/>
      <c r="BA451" s="407"/>
      <c r="BB451" s="407"/>
      <c r="BC451" s="407"/>
      <c r="BD451" s="407"/>
      <c r="BE451" s="407"/>
      <c r="BF451" s="407"/>
      <c r="BG451" s="407"/>
      <c r="BH451" s="407"/>
      <c r="BI451" s="407"/>
      <c r="BJ451" s="407"/>
      <c r="BK451" s="407"/>
      <c r="BL451" s="407"/>
      <c r="BM451" s="407"/>
      <c r="BN451" s="407"/>
      <c r="BO451" s="408"/>
    </row>
    <row r="452" spans="1:67" ht="35.1" customHeight="1" x14ac:dyDescent="0.25">
      <c r="A452" s="24">
        <f>ROW(A441)</f>
        <v>441</v>
      </c>
      <c r="B452" s="409"/>
      <c r="C452" s="409"/>
      <c r="D452" s="410"/>
      <c r="E452" s="410"/>
      <c r="F452" s="410"/>
      <c r="G452" s="410"/>
      <c r="H452" s="410"/>
      <c r="I452" s="411"/>
      <c r="J452" s="412"/>
      <c r="K452" s="412"/>
      <c r="L452" s="412"/>
      <c r="M452" s="412"/>
      <c r="N452" s="412"/>
      <c r="O452" s="412"/>
      <c r="P452" s="413"/>
      <c r="Q452" s="414"/>
      <c r="R452" s="415"/>
      <c r="S452" s="415"/>
      <c r="T452" s="415"/>
      <c r="U452" s="415"/>
      <c r="V452" s="415"/>
      <c r="W452" s="415"/>
      <c r="X452" s="416"/>
      <c r="Y452" s="417"/>
      <c r="Z452" s="418"/>
      <c r="AA452" s="414"/>
      <c r="AB452" s="415"/>
      <c r="AC452" s="415"/>
      <c r="AD452" s="416"/>
      <c r="AE452" s="419"/>
      <c r="AF452" s="420"/>
      <c r="AG452" s="421"/>
      <c r="AH452" s="419"/>
      <c r="AI452" s="420"/>
      <c r="AJ452" s="421"/>
      <c r="AK452" s="411"/>
      <c r="AL452" s="412"/>
      <c r="AM452" s="412"/>
      <c r="AN452" s="413"/>
      <c r="AO452" s="400"/>
      <c r="AP452" s="401"/>
      <c r="AQ452" s="401"/>
      <c r="AR452" s="401"/>
      <c r="AS452" s="401"/>
      <c r="AT452" s="401"/>
      <c r="AU452" s="401"/>
      <c r="AV452" s="402"/>
      <c r="AW452" s="403"/>
      <c r="AX452" s="404"/>
      <c r="AY452" s="405"/>
      <c r="AZ452" s="406"/>
      <c r="BA452" s="407"/>
      <c r="BB452" s="407"/>
      <c r="BC452" s="407"/>
      <c r="BD452" s="407"/>
      <c r="BE452" s="407"/>
      <c r="BF452" s="407"/>
      <c r="BG452" s="407"/>
      <c r="BH452" s="407"/>
      <c r="BI452" s="407"/>
      <c r="BJ452" s="407"/>
      <c r="BK452" s="407"/>
      <c r="BL452" s="407"/>
      <c r="BM452" s="407"/>
      <c r="BN452" s="407"/>
      <c r="BO452" s="408"/>
    </row>
    <row r="453" spans="1:67" ht="35.1" customHeight="1" x14ac:dyDescent="0.25">
      <c r="A453" s="25">
        <f t="shared" si="20"/>
        <v>442</v>
      </c>
      <c r="B453" s="409"/>
      <c r="C453" s="409"/>
      <c r="D453" s="410"/>
      <c r="E453" s="410"/>
      <c r="F453" s="410"/>
      <c r="G453" s="410"/>
      <c r="H453" s="410"/>
      <c r="I453" s="411"/>
      <c r="J453" s="412"/>
      <c r="K453" s="412"/>
      <c r="L453" s="412"/>
      <c r="M453" s="412"/>
      <c r="N453" s="412"/>
      <c r="O453" s="412"/>
      <c r="P453" s="413"/>
      <c r="Q453" s="414"/>
      <c r="R453" s="415"/>
      <c r="S453" s="415"/>
      <c r="T453" s="415"/>
      <c r="U453" s="415"/>
      <c r="V453" s="415"/>
      <c r="W453" s="415"/>
      <c r="X453" s="416"/>
      <c r="Y453" s="417"/>
      <c r="Z453" s="418"/>
      <c r="AA453" s="414"/>
      <c r="AB453" s="415"/>
      <c r="AC453" s="415"/>
      <c r="AD453" s="416"/>
      <c r="AE453" s="419"/>
      <c r="AF453" s="420"/>
      <c r="AG453" s="421"/>
      <c r="AH453" s="419"/>
      <c r="AI453" s="420"/>
      <c r="AJ453" s="421"/>
      <c r="AK453" s="411"/>
      <c r="AL453" s="412"/>
      <c r="AM453" s="412"/>
      <c r="AN453" s="413"/>
      <c r="AO453" s="400"/>
      <c r="AP453" s="401"/>
      <c r="AQ453" s="401"/>
      <c r="AR453" s="401"/>
      <c r="AS453" s="401"/>
      <c r="AT453" s="401"/>
      <c r="AU453" s="401"/>
      <c r="AV453" s="402"/>
      <c r="AW453" s="403"/>
      <c r="AX453" s="404"/>
      <c r="AY453" s="405"/>
      <c r="AZ453" s="406"/>
      <c r="BA453" s="407"/>
      <c r="BB453" s="407"/>
      <c r="BC453" s="407"/>
      <c r="BD453" s="407"/>
      <c r="BE453" s="407"/>
      <c r="BF453" s="407"/>
      <c r="BG453" s="407"/>
      <c r="BH453" s="407"/>
      <c r="BI453" s="407"/>
      <c r="BJ453" s="407"/>
      <c r="BK453" s="407"/>
      <c r="BL453" s="407"/>
      <c r="BM453" s="407"/>
      <c r="BN453" s="407"/>
      <c r="BO453" s="408"/>
    </row>
    <row r="454" spans="1:67" ht="35.1" customHeight="1" x14ac:dyDescent="0.25">
      <c r="A454" s="25">
        <f t="shared" si="20"/>
        <v>443</v>
      </c>
      <c r="B454" s="409"/>
      <c r="C454" s="409"/>
      <c r="D454" s="410"/>
      <c r="E454" s="410"/>
      <c r="F454" s="410"/>
      <c r="G454" s="410"/>
      <c r="H454" s="410"/>
      <c r="I454" s="411"/>
      <c r="J454" s="412"/>
      <c r="K454" s="412"/>
      <c r="L454" s="412"/>
      <c r="M454" s="412"/>
      <c r="N454" s="412"/>
      <c r="O454" s="412"/>
      <c r="P454" s="413"/>
      <c r="Q454" s="414"/>
      <c r="R454" s="415"/>
      <c r="S454" s="415"/>
      <c r="T454" s="415"/>
      <c r="U454" s="415"/>
      <c r="V454" s="415"/>
      <c r="W454" s="415"/>
      <c r="X454" s="416"/>
      <c r="Y454" s="417"/>
      <c r="Z454" s="418"/>
      <c r="AA454" s="414"/>
      <c r="AB454" s="415"/>
      <c r="AC454" s="415"/>
      <c r="AD454" s="416"/>
      <c r="AE454" s="419"/>
      <c r="AF454" s="420"/>
      <c r="AG454" s="421"/>
      <c r="AH454" s="419"/>
      <c r="AI454" s="420"/>
      <c r="AJ454" s="421"/>
      <c r="AK454" s="411"/>
      <c r="AL454" s="412"/>
      <c r="AM454" s="412"/>
      <c r="AN454" s="413"/>
      <c r="AO454" s="400"/>
      <c r="AP454" s="401"/>
      <c r="AQ454" s="401"/>
      <c r="AR454" s="401"/>
      <c r="AS454" s="401"/>
      <c r="AT454" s="401"/>
      <c r="AU454" s="401"/>
      <c r="AV454" s="402"/>
      <c r="AW454" s="403"/>
      <c r="AX454" s="404"/>
      <c r="AY454" s="405"/>
      <c r="AZ454" s="406"/>
      <c r="BA454" s="407"/>
      <c r="BB454" s="407"/>
      <c r="BC454" s="407"/>
      <c r="BD454" s="407"/>
      <c r="BE454" s="407"/>
      <c r="BF454" s="407"/>
      <c r="BG454" s="407"/>
      <c r="BH454" s="407"/>
      <c r="BI454" s="407"/>
      <c r="BJ454" s="407"/>
      <c r="BK454" s="407"/>
      <c r="BL454" s="407"/>
      <c r="BM454" s="407"/>
      <c r="BN454" s="407"/>
      <c r="BO454" s="408"/>
    </row>
    <row r="455" spans="1:67" ht="35.1" customHeight="1" x14ac:dyDescent="0.25">
      <c r="A455" s="25">
        <f t="shared" si="20"/>
        <v>444</v>
      </c>
      <c r="B455" s="409"/>
      <c r="C455" s="409"/>
      <c r="D455" s="410"/>
      <c r="E455" s="410"/>
      <c r="F455" s="410"/>
      <c r="G455" s="410"/>
      <c r="H455" s="410"/>
      <c r="I455" s="411"/>
      <c r="J455" s="412"/>
      <c r="K455" s="412"/>
      <c r="L455" s="412"/>
      <c r="M455" s="412"/>
      <c r="N455" s="412"/>
      <c r="O455" s="412"/>
      <c r="P455" s="413"/>
      <c r="Q455" s="414"/>
      <c r="R455" s="415"/>
      <c r="S455" s="415"/>
      <c r="T455" s="415"/>
      <c r="U455" s="415"/>
      <c r="V455" s="415"/>
      <c r="W455" s="415"/>
      <c r="X455" s="416"/>
      <c r="Y455" s="417"/>
      <c r="Z455" s="418"/>
      <c r="AA455" s="414"/>
      <c r="AB455" s="415"/>
      <c r="AC455" s="415"/>
      <c r="AD455" s="416"/>
      <c r="AE455" s="419"/>
      <c r="AF455" s="420"/>
      <c r="AG455" s="421"/>
      <c r="AH455" s="419"/>
      <c r="AI455" s="420"/>
      <c r="AJ455" s="421"/>
      <c r="AK455" s="411"/>
      <c r="AL455" s="412"/>
      <c r="AM455" s="412"/>
      <c r="AN455" s="413"/>
      <c r="AO455" s="400"/>
      <c r="AP455" s="401"/>
      <c r="AQ455" s="401"/>
      <c r="AR455" s="401"/>
      <c r="AS455" s="401"/>
      <c r="AT455" s="401"/>
      <c r="AU455" s="401"/>
      <c r="AV455" s="402"/>
      <c r="AW455" s="403"/>
      <c r="AX455" s="404"/>
      <c r="AY455" s="405"/>
      <c r="AZ455" s="406"/>
      <c r="BA455" s="407"/>
      <c r="BB455" s="407"/>
      <c r="BC455" s="407"/>
      <c r="BD455" s="407"/>
      <c r="BE455" s="407"/>
      <c r="BF455" s="407"/>
      <c r="BG455" s="407"/>
      <c r="BH455" s="407"/>
      <c r="BI455" s="407"/>
      <c r="BJ455" s="407"/>
      <c r="BK455" s="407"/>
      <c r="BL455" s="407"/>
      <c r="BM455" s="407"/>
      <c r="BN455" s="407"/>
      <c r="BO455" s="408"/>
    </row>
    <row r="456" spans="1:67" ht="35.1" customHeight="1" x14ac:dyDescent="0.25">
      <c r="A456" s="25">
        <f t="shared" si="20"/>
        <v>445</v>
      </c>
      <c r="B456" s="409"/>
      <c r="C456" s="409"/>
      <c r="D456" s="410"/>
      <c r="E456" s="410"/>
      <c r="F456" s="410"/>
      <c r="G456" s="410"/>
      <c r="H456" s="410"/>
      <c r="I456" s="411"/>
      <c r="J456" s="412"/>
      <c r="K456" s="412"/>
      <c r="L456" s="412"/>
      <c r="M456" s="412"/>
      <c r="N456" s="412"/>
      <c r="O456" s="412"/>
      <c r="P456" s="413"/>
      <c r="Q456" s="414"/>
      <c r="R456" s="415"/>
      <c r="S456" s="415"/>
      <c r="T456" s="415"/>
      <c r="U456" s="415"/>
      <c r="V456" s="415"/>
      <c r="W456" s="415"/>
      <c r="X456" s="416"/>
      <c r="Y456" s="417"/>
      <c r="Z456" s="418"/>
      <c r="AA456" s="414"/>
      <c r="AB456" s="415"/>
      <c r="AC456" s="415"/>
      <c r="AD456" s="416"/>
      <c r="AE456" s="419"/>
      <c r="AF456" s="420"/>
      <c r="AG456" s="421"/>
      <c r="AH456" s="419"/>
      <c r="AI456" s="420"/>
      <c r="AJ456" s="421"/>
      <c r="AK456" s="411"/>
      <c r="AL456" s="412"/>
      <c r="AM456" s="412"/>
      <c r="AN456" s="413"/>
      <c r="AO456" s="400"/>
      <c r="AP456" s="401"/>
      <c r="AQ456" s="401"/>
      <c r="AR456" s="401"/>
      <c r="AS456" s="401"/>
      <c r="AT456" s="401"/>
      <c r="AU456" s="401"/>
      <c r="AV456" s="402"/>
      <c r="AW456" s="403"/>
      <c r="AX456" s="404"/>
      <c r="AY456" s="405"/>
      <c r="AZ456" s="406"/>
      <c r="BA456" s="407"/>
      <c r="BB456" s="407"/>
      <c r="BC456" s="407"/>
      <c r="BD456" s="407"/>
      <c r="BE456" s="407"/>
      <c r="BF456" s="407"/>
      <c r="BG456" s="407"/>
      <c r="BH456" s="407"/>
      <c r="BI456" s="407"/>
      <c r="BJ456" s="407"/>
      <c r="BK456" s="407"/>
      <c r="BL456" s="407"/>
      <c r="BM456" s="407"/>
      <c r="BN456" s="407"/>
      <c r="BO456" s="408"/>
    </row>
    <row r="457" spans="1:67" ht="35.1" customHeight="1" x14ac:dyDescent="0.25">
      <c r="A457" s="25">
        <f t="shared" si="20"/>
        <v>446</v>
      </c>
      <c r="B457" s="409"/>
      <c r="C457" s="409"/>
      <c r="D457" s="410"/>
      <c r="E457" s="410"/>
      <c r="F457" s="410"/>
      <c r="G457" s="410"/>
      <c r="H457" s="410"/>
      <c r="I457" s="411"/>
      <c r="J457" s="412"/>
      <c r="K457" s="412"/>
      <c r="L457" s="412"/>
      <c r="M457" s="412"/>
      <c r="N457" s="412"/>
      <c r="O457" s="412"/>
      <c r="P457" s="413"/>
      <c r="Q457" s="414"/>
      <c r="R457" s="415"/>
      <c r="S457" s="415"/>
      <c r="T457" s="415"/>
      <c r="U457" s="415"/>
      <c r="V457" s="415"/>
      <c r="W457" s="415"/>
      <c r="X457" s="416"/>
      <c r="Y457" s="417"/>
      <c r="Z457" s="418"/>
      <c r="AA457" s="414"/>
      <c r="AB457" s="415"/>
      <c r="AC457" s="415"/>
      <c r="AD457" s="416"/>
      <c r="AE457" s="419"/>
      <c r="AF457" s="420"/>
      <c r="AG457" s="421"/>
      <c r="AH457" s="419"/>
      <c r="AI457" s="420"/>
      <c r="AJ457" s="421"/>
      <c r="AK457" s="411"/>
      <c r="AL457" s="412"/>
      <c r="AM457" s="412"/>
      <c r="AN457" s="413"/>
      <c r="AO457" s="400"/>
      <c r="AP457" s="401"/>
      <c r="AQ457" s="401"/>
      <c r="AR457" s="401"/>
      <c r="AS457" s="401"/>
      <c r="AT457" s="401"/>
      <c r="AU457" s="401"/>
      <c r="AV457" s="402"/>
      <c r="AW457" s="403"/>
      <c r="AX457" s="404"/>
      <c r="AY457" s="405"/>
      <c r="AZ457" s="406"/>
      <c r="BA457" s="407"/>
      <c r="BB457" s="407"/>
      <c r="BC457" s="407"/>
      <c r="BD457" s="407"/>
      <c r="BE457" s="407"/>
      <c r="BF457" s="407"/>
      <c r="BG457" s="407"/>
      <c r="BH457" s="407"/>
      <c r="BI457" s="407"/>
      <c r="BJ457" s="407"/>
      <c r="BK457" s="407"/>
      <c r="BL457" s="407"/>
      <c r="BM457" s="407"/>
      <c r="BN457" s="407"/>
      <c r="BO457" s="408"/>
    </row>
    <row r="458" spans="1:67" ht="35.1" customHeight="1" x14ac:dyDescent="0.25">
      <c r="A458" s="25">
        <f t="shared" si="20"/>
        <v>447</v>
      </c>
      <c r="B458" s="409"/>
      <c r="C458" s="409"/>
      <c r="D458" s="410"/>
      <c r="E458" s="410"/>
      <c r="F458" s="410"/>
      <c r="G458" s="410"/>
      <c r="H458" s="410"/>
      <c r="I458" s="411"/>
      <c r="J458" s="412"/>
      <c r="K458" s="412"/>
      <c r="L458" s="412"/>
      <c r="M458" s="412"/>
      <c r="N458" s="412"/>
      <c r="O458" s="412"/>
      <c r="P458" s="413"/>
      <c r="Q458" s="414"/>
      <c r="R458" s="415"/>
      <c r="S458" s="415"/>
      <c r="T458" s="415"/>
      <c r="U458" s="415"/>
      <c r="V458" s="415"/>
      <c r="W458" s="415"/>
      <c r="X458" s="416"/>
      <c r="Y458" s="417"/>
      <c r="Z458" s="418"/>
      <c r="AA458" s="414"/>
      <c r="AB458" s="415"/>
      <c r="AC458" s="415"/>
      <c r="AD458" s="416"/>
      <c r="AE458" s="419"/>
      <c r="AF458" s="420"/>
      <c r="AG458" s="421"/>
      <c r="AH458" s="419"/>
      <c r="AI458" s="420"/>
      <c r="AJ458" s="421"/>
      <c r="AK458" s="411"/>
      <c r="AL458" s="412"/>
      <c r="AM458" s="412"/>
      <c r="AN458" s="413"/>
      <c r="AO458" s="400"/>
      <c r="AP458" s="401"/>
      <c r="AQ458" s="401"/>
      <c r="AR458" s="401"/>
      <c r="AS458" s="401"/>
      <c r="AT458" s="401"/>
      <c r="AU458" s="401"/>
      <c r="AV458" s="402"/>
      <c r="AW458" s="403"/>
      <c r="AX458" s="404"/>
      <c r="AY458" s="405"/>
      <c r="AZ458" s="406"/>
      <c r="BA458" s="407"/>
      <c r="BB458" s="407"/>
      <c r="BC458" s="407"/>
      <c r="BD458" s="407"/>
      <c r="BE458" s="407"/>
      <c r="BF458" s="407"/>
      <c r="BG458" s="407"/>
      <c r="BH458" s="407"/>
      <c r="BI458" s="407"/>
      <c r="BJ458" s="407"/>
      <c r="BK458" s="407"/>
      <c r="BL458" s="407"/>
      <c r="BM458" s="407"/>
      <c r="BN458" s="407"/>
      <c r="BO458" s="408"/>
    </row>
    <row r="459" spans="1:67" ht="35.1" customHeight="1" x14ac:dyDescent="0.25">
      <c r="A459" s="25">
        <f t="shared" si="20"/>
        <v>448</v>
      </c>
      <c r="B459" s="409"/>
      <c r="C459" s="409"/>
      <c r="D459" s="410"/>
      <c r="E459" s="410"/>
      <c r="F459" s="410"/>
      <c r="G459" s="410"/>
      <c r="H459" s="410"/>
      <c r="I459" s="411"/>
      <c r="J459" s="412"/>
      <c r="K459" s="412"/>
      <c r="L459" s="412"/>
      <c r="M459" s="412"/>
      <c r="N459" s="412"/>
      <c r="O459" s="412"/>
      <c r="P459" s="413"/>
      <c r="Q459" s="414"/>
      <c r="R459" s="415"/>
      <c r="S459" s="415"/>
      <c r="T459" s="415"/>
      <c r="U459" s="415"/>
      <c r="V459" s="415"/>
      <c r="W459" s="415"/>
      <c r="X459" s="416"/>
      <c r="Y459" s="417"/>
      <c r="Z459" s="418"/>
      <c r="AA459" s="414"/>
      <c r="AB459" s="415"/>
      <c r="AC459" s="415"/>
      <c r="AD459" s="416"/>
      <c r="AE459" s="419"/>
      <c r="AF459" s="420"/>
      <c r="AG459" s="421"/>
      <c r="AH459" s="419"/>
      <c r="AI459" s="420"/>
      <c r="AJ459" s="421"/>
      <c r="AK459" s="411"/>
      <c r="AL459" s="412"/>
      <c r="AM459" s="412"/>
      <c r="AN459" s="413"/>
      <c r="AO459" s="400"/>
      <c r="AP459" s="401"/>
      <c r="AQ459" s="401"/>
      <c r="AR459" s="401"/>
      <c r="AS459" s="401"/>
      <c r="AT459" s="401"/>
      <c r="AU459" s="401"/>
      <c r="AV459" s="402"/>
      <c r="AW459" s="403"/>
      <c r="AX459" s="404"/>
      <c r="AY459" s="405"/>
      <c r="AZ459" s="406"/>
      <c r="BA459" s="407"/>
      <c r="BB459" s="407"/>
      <c r="BC459" s="407"/>
      <c r="BD459" s="407"/>
      <c r="BE459" s="407"/>
      <c r="BF459" s="407"/>
      <c r="BG459" s="407"/>
      <c r="BH459" s="407"/>
      <c r="BI459" s="407"/>
      <c r="BJ459" s="407"/>
      <c r="BK459" s="407"/>
      <c r="BL459" s="407"/>
      <c r="BM459" s="407"/>
      <c r="BN459" s="407"/>
      <c r="BO459" s="408"/>
    </row>
    <row r="460" spans="1:67" ht="35.1" customHeight="1" x14ac:dyDescent="0.25">
      <c r="A460" s="25">
        <f t="shared" si="20"/>
        <v>449</v>
      </c>
      <c r="B460" s="409"/>
      <c r="C460" s="409"/>
      <c r="D460" s="410"/>
      <c r="E460" s="410"/>
      <c r="F460" s="410"/>
      <c r="G460" s="410"/>
      <c r="H460" s="410"/>
      <c r="I460" s="411"/>
      <c r="J460" s="412"/>
      <c r="K460" s="412"/>
      <c r="L460" s="412"/>
      <c r="M460" s="412"/>
      <c r="N460" s="412"/>
      <c r="O460" s="412"/>
      <c r="P460" s="413"/>
      <c r="Q460" s="414"/>
      <c r="R460" s="415"/>
      <c r="S460" s="415"/>
      <c r="T460" s="415"/>
      <c r="U460" s="415"/>
      <c r="V460" s="415"/>
      <c r="W460" s="415"/>
      <c r="X460" s="416"/>
      <c r="Y460" s="417"/>
      <c r="Z460" s="418"/>
      <c r="AA460" s="414"/>
      <c r="AB460" s="415"/>
      <c r="AC460" s="415"/>
      <c r="AD460" s="416"/>
      <c r="AE460" s="419"/>
      <c r="AF460" s="420"/>
      <c r="AG460" s="421"/>
      <c r="AH460" s="419"/>
      <c r="AI460" s="420"/>
      <c r="AJ460" s="421"/>
      <c r="AK460" s="411"/>
      <c r="AL460" s="412"/>
      <c r="AM460" s="412"/>
      <c r="AN460" s="413"/>
      <c r="AO460" s="400"/>
      <c r="AP460" s="401"/>
      <c r="AQ460" s="401"/>
      <c r="AR460" s="401"/>
      <c r="AS460" s="401"/>
      <c r="AT460" s="401"/>
      <c r="AU460" s="401"/>
      <c r="AV460" s="402"/>
      <c r="AW460" s="403"/>
      <c r="AX460" s="404"/>
      <c r="AY460" s="405"/>
      <c r="AZ460" s="406"/>
      <c r="BA460" s="407"/>
      <c r="BB460" s="407"/>
      <c r="BC460" s="407"/>
      <c r="BD460" s="407"/>
      <c r="BE460" s="407"/>
      <c r="BF460" s="407"/>
      <c r="BG460" s="407"/>
      <c r="BH460" s="407"/>
      <c r="BI460" s="407"/>
      <c r="BJ460" s="407"/>
      <c r="BK460" s="407"/>
      <c r="BL460" s="407"/>
      <c r="BM460" s="407"/>
      <c r="BN460" s="407"/>
      <c r="BO460" s="408"/>
    </row>
    <row r="461" spans="1:67" ht="35.1" customHeight="1" x14ac:dyDescent="0.25">
      <c r="A461" s="25">
        <f t="shared" si="20"/>
        <v>450</v>
      </c>
      <c r="B461" s="409"/>
      <c r="C461" s="409"/>
      <c r="D461" s="410"/>
      <c r="E461" s="410"/>
      <c r="F461" s="410"/>
      <c r="G461" s="410"/>
      <c r="H461" s="410"/>
      <c r="I461" s="411"/>
      <c r="J461" s="412"/>
      <c r="K461" s="412"/>
      <c r="L461" s="412"/>
      <c r="M461" s="412"/>
      <c r="N461" s="412"/>
      <c r="O461" s="412"/>
      <c r="P461" s="413"/>
      <c r="Q461" s="414"/>
      <c r="R461" s="415"/>
      <c r="S461" s="415"/>
      <c r="T461" s="415"/>
      <c r="U461" s="415"/>
      <c r="V461" s="415"/>
      <c r="W461" s="415"/>
      <c r="X461" s="416"/>
      <c r="Y461" s="417"/>
      <c r="Z461" s="418"/>
      <c r="AA461" s="414"/>
      <c r="AB461" s="415"/>
      <c r="AC461" s="415"/>
      <c r="AD461" s="416"/>
      <c r="AE461" s="419"/>
      <c r="AF461" s="420"/>
      <c r="AG461" s="421"/>
      <c r="AH461" s="419"/>
      <c r="AI461" s="420"/>
      <c r="AJ461" s="421"/>
      <c r="AK461" s="411"/>
      <c r="AL461" s="412"/>
      <c r="AM461" s="412"/>
      <c r="AN461" s="413"/>
      <c r="AO461" s="400"/>
      <c r="AP461" s="401"/>
      <c r="AQ461" s="401"/>
      <c r="AR461" s="401"/>
      <c r="AS461" s="401"/>
      <c r="AT461" s="401"/>
      <c r="AU461" s="401"/>
      <c r="AV461" s="402"/>
      <c r="AW461" s="403"/>
      <c r="AX461" s="404"/>
      <c r="AY461" s="405"/>
      <c r="AZ461" s="406"/>
      <c r="BA461" s="407"/>
      <c r="BB461" s="407"/>
      <c r="BC461" s="407"/>
      <c r="BD461" s="407"/>
      <c r="BE461" s="407"/>
      <c r="BF461" s="407"/>
      <c r="BG461" s="407"/>
      <c r="BH461" s="407"/>
      <c r="BI461" s="407"/>
      <c r="BJ461" s="407"/>
      <c r="BK461" s="407"/>
      <c r="BL461" s="407"/>
      <c r="BM461" s="407"/>
      <c r="BN461" s="407"/>
      <c r="BO461" s="408"/>
    </row>
    <row r="462" spans="1:67" ht="35.1" customHeight="1" x14ac:dyDescent="0.25">
      <c r="A462" s="24">
        <f>ROW(A451)</f>
        <v>451</v>
      </c>
      <c r="B462" s="409"/>
      <c r="C462" s="409"/>
      <c r="D462" s="410"/>
      <c r="E462" s="410"/>
      <c r="F462" s="410"/>
      <c r="G462" s="410"/>
      <c r="H462" s="410"/>
      <c r="I462" s="411"/>
      <c r="J462" s="412"/>
      <c r="K462" s="412"/>
      <c r="L462" s="412"/>
      <c r="M462" s="412"/>
      <c r="N462" s="412"/>
      <c r="O462" s="412"/>
      <c r="P462" s="413"/>
      <c r="Q462" s="414"/>
      <c r="R462" s="415"/>
      <c r="S462" s="415"/>
      <c r="T462" s="415"/>
      <c r="U462" s="415"/>
      <c r="V462" s="415"/>
      <c r="W462" s="415"/>
      <c r="X462" s="416"/>
      <c r="Y462" s="417"/>
      <c r="Z462" s="418"/>
      <c r="AA462" s="414"/>
      <c r="AB462" s="415"/>
      <c r="AC462" s="415"/>
      <c r="AD462" s="416"/>
      <c r="AE462" s="419"/>
      <c r="AF462" s="420"/>
      <c r="AG462" s="421"/>
      <c r="AH462" s="419"/>
      <c r="AI462" s="420"/>
      <c r="AJ462" s="421"/>
      <c r="AK462" s="411"/>
      <c r="AL462" s="412"/>
      <c r="AM462" s="412"/>
      <c r="AN462" s="413"/>
      <c r="AO462" s="400"/>
      <c r="AP462" s="401"/>
      <c r="AQ462" s="401"/>
      <c r="AR462" s="401"/>
      <c r="AS462" s="401"/>
      <c r="AT462" s="401"/>
      <c r="AU462" s="401"/>
      <c r="AV462" s="402"/>
      <c r="AW462" s="403"/>
      <c r="AX462" s="404"/>
      <c r="AY462" s="405"/>
      <c r="AZ462" s="406"/>
      <c r="BA462" s="407"/>
      <c r="BB462" s="407"/>
      <c r="BC462" s="407"/>
      <c r="BD462" s="407"/>
      <c r="BE462" s="407"/>
      <c r="BF462" s="407"/>
      <c r="BG462" s="407"/>
      <c r="BH462" s="407"/>
      <c r="BI462" s="407"/>
      <c r="BJ462" s="407"/>
      <c r="BK462" s="407"/>
      <c r="BL462" s="407"/>
      <c r="BM462" s="407"/>
      <c r="BN462" s="407"/>
      <c r="BO462" s="408"/>
    </row>
    <row r="463" spans="1:67" ht="35.1" customHeight="1" x14ac:dyDescent="0.25">
      <c r="A463" s="25">
        <f t="shared" si="20"/>
        <v>452</v>
      </c>
      <c r="B463" s="409"/>
      <c r="C463" s="409"/>
      <c r="D463" s="410"/>
      <c r="E463" s="410"/>
      <c r="F463" s="410"/>
      <c r="G463" s="410"/>
      <c r="H463" s="410"/>
      <c r="I463" s="411"/>
      <c r="J463" s="412"/>
      <c r="K463" s="412"/>
      <c r="L463" s="412"/>
      <c r="M463" s="412"/>
      <c r="N463" s="412"/>
      <c r="O463" s="412"/>
      <c r="P463" s="413"/>
      <c r="Q463" s="414"/>
      <c r="R463" s="415"/>
      <c r="S463" s="415"/>
      <c r="T463" s="415"/>
      <c r="U463" s="415"/>
      <c r="V463" s="415"/>
      <c r="W463" s="415"/>
      <c r="X463" s="416"/>
      <c r="Y463" s="417"/>
      <c r="Z463" s="418"/>
      <c r="AA463" s="414"/>
      <c r="AB463" s="415"/>
      <c r="AC463" s="415"/>
      <c r="AD463" s="416"/>
      <c r="AE463" s="419"/>
      <c r="AF463" s="420"/>
      <c r="AG463" s="421"/>
      <c r="AH463" s="419"/>
      <c r="AI463" s="420"/>
      <c r="AJ463" s="421"/>
      <c r="AK463" s="411"/>
      <c r="AL463" s="412"/>
      <c r="AM463" s="412"/>
      <c r="AN463" s="413"/>
      <c r="AO463" s="400"/>
      <c r="AP463" s="401"/>
      <c r="AQ463" s="401"/>
      <c r="AR463" s="401"/>
      <c r="AS463" s="401"/>
      <c r="AT463" s="401"/>
      <c r="AU463" s="401"/>
      <c r="AV463" s="402"/>
      <c r="AW463" s="403"/>
      <c r="AX463" s="404"/>
      <c r="AY463" s="405"/>
      <c r="AZ463" s="406"/>
      <c r="BA463" s="407"/>
      <c r="BB463" s="407"/>
      <c r="BC463" s="407"/>
      <c r="BD463" s="407"/>
      <c r="BE463" s="407"/>
      <c r="BF463" s="407"/>
      <c r="BG463" s="407"/>
      <c r="BH463" s="407"/>
      <c r="BI463" s="407"/>
      <c r="BJ463" s="407"/>
      <c r="BK463" s="407"/>
      <c r="BL463" s="407"/>
      <c r="BM463" s="407"/>
      <c r="BN463" s="407"/>
      <c r="BO463" s="408"/>
    </row>
    <row r="464" spans="1:67" ht="35.1" customHeight="1" x14ac:dyDescent="0.25">
      <c r="A464" s="25">
        <f t="shared" si="20"/>
        <v>453</v>
      </c>
      <c r="B464" s="409"/>
      <c r="C464" s="409"/>
      <c r="D464" s="410"/>
      <c r="E464" s="410"/>
      <c r="F464" s="410"/>
      <c r="G464" s="410"/>
      <c r="H464" s="410"/>
      <c r="I464" s="411"/>
      <c r="J464" s="412"/>
      <c r="K464" s="412"/>
      <c r="L464" s="412"/>
      <c r="M464" s="412"/>
      <c r="N464" s="412"/>
      <c r="O464" s="412"/>
      <c r="P464" s="413"/>
      <c r="Q464" s="414"/>
      <c r="R464" s="415"/>
      <c r="S464" s="415"/>
      <c r="T464" s="415"/>
      <c r="U464" s="415"/>
      <c r="V464" s="415"/>
      <c r="W464" s="415"/>
      <c r="X464" s="416"/>
      <c r="Y464" s="417"/>
      <c r="Z464" s="418"/>
      <c r="AA464" s="414"/>
      <c r="AB464" s="415"/>
      <c r="AC464" s="415"/>
      <c r="AD464" s="416"/>
      <c r="AE464" s="419"/>
      <c r="AF464" s="420"/>
      <c r="AG464" s="421"/>
      <c r="AH464" s="419"/>
      <c r="AI464" s="420"/>
      <c r="AJ464" s="421"/>
      <c r="AK464" s="411"/>
      <c r="AL464" s="412"/>
      <c r="AM464" s="412"/>
      <c r="AN464" s="413"/>
      <c r="AO464" s="400"/>
      <c r="AP464" s="401"/>
      <c r="AQ464" s="401"/>
      <c r="AR464" s="401"/>
      <c r="AS464" s="401"/>
      <c r="AT464" s="401"/>
      <c r="AU464" s="401"/>
      <c r="AV464" s="402"/>
      <c r="AW464" s="403"/>
      <c r="AX464" s="404"/>
      <c r="AY464" s="405"/>
      <c r="AZ464" s="406"/>
      <c r="BA464" s="407"/>
      <c r="BB464" s="407"/>
      <c r="BC464" s="407"/>
      <c r="BD464" s="407"/>
      <c r="BE464" s="407"/>
      <c r="BF464" s="407"/>
      <c r="BG464" s="407"/>
      <c r="BH464" s="407"/>
      <c r="BI464" s="407"/>
      <c r="BJ464" s="407"/>
      <c r="BK464" s="407"/>
      <c r="BL464" s="407"/>
      <c r="BM464" s="407"/>
      <c r="BN464" s="407"/>
      <c r="BO464" s="408"/>
    </row>
    <row r="465" spans="1:67" ht="35.1" customHeight="1" x14ac:dyDescent="0.25">
      <c r="A465" s="25">
        <f t="shared" si="20"/>
        <v>454</v>
      </c>
      <c r="B465" s="409"/>
      <c r="C465" s="409"/>
      <c r="D465" s="410"/>
      <c r="E465" s="410"/>
      <c r="F465" s="410"/>
      <c r="G465" s="410"/>
      <c r="H465" s="410"/>
      <c r="I465" s="411"/>
      <c r="J465" s="412"/>
      <c r="K465" s="412"/>
      <c r="L465" s="412"/>
      <c r="M465" s="412"/>
      <c r="N465" s="412"/>
      <c r="O465" s="412"/>
      <c r="P465" s="413"/>
      <c r="Q465" s="414"/>
      <c r="R465" s="415"/>
      <c r="S465" s="415"/>
      <c r="T465" s="415"/>
      <c r="U465" s="415"/>
      <c r="V465" s="415"/>
      <c r="W465" s="415"/>
      <c r="X465" s="416"/>
      <c r="Y465" s="417"/>
      <c r="Z465" s="418"/>
      <c r="AA465" s="414"/>
      <c r="AB465" s="415"/>
      <c r="AC465" s="415"/>
      <c r="AD465" s="416"/>
      <c r="AE465" s="419"/>
      <c r="AF465" s="420"/>
      <c r="AG465" s="421"/>
      <c r="AH465" s="419"/>
      <c r="AI465" s="420"/>
      <c r="AJ465" s="421"/>
      <c r="AK465" s="411"/>
      <c r="AL465" s="412"/>
      <c r="AM465" s="412"/>
      <c r="AN465" s="413"/>
      <c r="AO465" s="400"/>
      <c r="AP465" s="401"/>
      <c r="AQ465" s="401"/>
      <c r="AR465" s="401"/>
      <c r="AS465" s="401"/>
      <c r="AT465" s="401"/>
      <c r="AU465" s="401"/>
      <c r="AV465" s="402"/>
      <c r="AW465" s="403"/>
      <c r="AX465" s="404"/>
      <c r="AY465" s="405"/>
      <c r="AZ465" s="406"/>
      <c r="BA465" s="407"/>
      <c r="BB465" s="407"/>
      <c r="BC465" s="407"/>
      <c r="BD465" s="407"/>
      <c r="BE465" s="407"/>
      <c r="BF465" s="407"/>
      <c r="BG465" s="407"/>
      <c r="BH465" s="407"/>
      <c r="BI465" s="407"/>
      <c r="BJ465" s="407"/>
      <c r="BK465" s="407"/>
      <c r="BL465" s="407"/>
      <c r="BM465" s="407"/>
      <c r="BN465" s="407"/>
      <c r="BO465" s="408"/>
    </row>
    <row r="466" spans="1:67" ht="35.1" customHeight="1" x14ac:dyDescent="0.25">
      <c r="A466" s="25">
        <f t="shared" si="20"/>
        <v>455</v>
      </c>
      <c r="B466" s="409"/>
      <c r="C466" s="409"/>
      <c r="D466" s="410"/>
      <c r="E466" s="410"/>
      <c r="F466" s="410"/>
      <c r="G466" s="410"/>
      <c r="H466" s="410"/>
      <c r="I466" s="411"/>
      <c r="J466" s="412"/>
      <c r="K466" s="412"/>
      <c r="L466" s="412"/>
      <c r="M466" s="412"/>
      <c r="N466" s="412"/>
      <c r="O466" s="412"/>
      <c r="P466" s="413"/>
      <c r="Q466" s="414"/>
      <c r="R466" s="415"/>
      <c r="S466" s="415"/>
      <c r="T466" s="415"/>
      <c r="U466" s="415"/>
      <c r="V466" s="415"/>
      <c r="W466" s="415"/>
      <c r="X466" s="416"/>
      <c r="Y466" s="417"/>
      <c r="Z466" s="418"/>
      <c r="AA466" s="414"/>
      <c r="AB466" s="415"/>
      <c r="AC466" s="415"/>
      <c r="AD466" s="416"/>
      <c r="AE466" s="419"/>
      <c r="AF466" s="420"/>
      <c r="AG466" s="421"/>
      <c r="AH466" s="419"/>
      <c r="AI466" s="420"/>
      <c r="AJ466" s="421"/>
      <c r="AK466" s="411"/>
      <c r="AL466" s="412"/>
      <c r="AM466" s="412"/>
      <c r="AN466" s="413"/>
      <c r="AO466" s="400"/>
      <c r="AP466" s="401"/>
      <c r="AQ466" s="401"/>
      <c r="AR466" s="401"/>
      <c r="AS466" s="401"/>
      <c r="AT466" s="401"/>
      <c r="AU466" s="401"/>
      <c r="AV466" s="402"/>
      <c r="AW466" s="403"/>
      <c r="AX466" s="404"/>
      <c r="AY466" s="405"/>
      <c r="AZ466" s="406"/>
      <c r="BA466" s="407"/>
      <c r="BB466" s="407"/>
      <c r="BC466" s="407"/>
      <c r="BD466" s="407"/>
      <c r="BE466" s="407"/>
      <c r="BF466" s="407"/>
      <c r="BG466" s="407"/>
      <c r="BH466" s="407"/>
      <c r="BI466" s="407"/>
      <c r="BJ466" s="407"/>
      <c r="BK466" s="407"/>
      <c r="BL466" s="407"/>
      <c r="BM466" s="407"/>
      <c r="BN466" s="407"/>
      <c r="BO466" s="408"/>
    </row>
    <row r="467" spans="1:67" ht="35.1" customHeight="1" x14ac:dyDescent="0.25">
      <c r="A467" s="25">
        <f t="shared" si="20"/>
        <v>456</v>
      </c>
      <c r="B467" s="409"/>
      <c r="C467" s="409"/>
      <c r="D467" s="410"/>
      <c r="E467" s="410"/>
      <c r="F467" s="410"/>
      <c r="G467" s="410"/>
      <c r="H467" s="410"/>
      <c r="I467" s="411"/>
      <c r="J467" s="412"/>
      <c r="K467" s="412"/>
      <c r="L467" s="412"/>
      <c r="M467" s="412"/>
      <c r="N467" s="412"/>
      <c r="O467" s="412"/>
      <c r="P467" s="413"/>
      <c r="Q467" s="414"/>
      <c r="R467" s="415"/>
      <c r="S467" s="415"/>
      <c r="T467" s="415"/>
      <c r="U467" s="415"/>
      <c r="V467" s="415"/>
      <c r="W467" s="415"/>
      <c r="X467" s="416"/>
      <c r="Y467" s="417"/>
      <c r="Z467" s="418"/>
      <c r="AA467" s="414"/>
      <c r="AB467" s="415"/>
      <c r="AC467" s="415"/>
      <c r="AD467" s="416"/>
      <c r="AE467" s="419"/>
      <c r="AF467" s="420"/>
      <c r="AG467" s="421"/>
      <c r="AH467" s="419"/>
      <c r="AI467" s="420"/>
      <c r="AJ467" s="421"/>
      <c r="AK467" s="411"/>
      <c r="AL467" s="412"/>
      <c r="AM467" s="412"/>
      <c r="AN467" s="413"/>
      <c r="AO467" s="400"/>
      <c r="AP467" s="401"/>
      <c r="AQ467" s="401"/>
      <c r="AR467" s="401"/>
      <c r="AS467" s="401"/>
      <c r="AT467" s="401"/>
      <c r="AU467" s="401"/>
      <c r="AV467" s="402"/>
      <c r="AW467" s="403"/>
      <c r="AX467" s="404"/>
      <c r="AY467" s="405"/>
      <c r="AZ467" s="406"/>
      <c r="BA467" s="407"/>
      <c r="BB467" s="407"/>
      <c r="BC467" s="407"/>
      <c r="BD467" s="407"/>
      <c r="BE467" s="407"/>
      <c r="BF467" s="407"/>
      <c r="BG467" s="407"/>
      <c r="BH467" s="407"/>
      <c r="BI467" s="407"/>
      <c r="BJ467" s="407"/>
      <c r="BK467" s="407"/>
      <c r="BL467" s="407"/>
      <c r="BM467" s="407"/>
      <c r="BN467" s="407"/>
      <c r="BO467" s="408"/>
    </row>
    <row r="468" spans="1:67" ht="35.1" customHeight="1" x14ac:dyDescent="0.25">
      <c r="A468" s="25">
        <f t="shared" si="20"/>
        <v>457</v>
      </c>
      <c r="B468" s="409"/>
      <c r="C468" s="409"/>
      <c r="D468" s="410"/>
      <c r="E468" s="410"/>
      <c r="F468" s="410"/>
      <c r="G468" s="410"/>
      <c r="H468" s="410"/>
      <c r="I468" s="411"/>
      <c r="J468" s="412"/>
      <c r="K468" s="412"/>
      <c r="L468" s="412"/>
      <c r="M468" s="412"/>
      <c r="N468" s="412"/>
      <c r="O468" s="412"/>
      <c r="P468" s="413"/>
      <c r="Q468" s="414"/>
      <c r="R468" s="415"/>
      <c r="S468" s="415"/>
      <c r="T468" s="415"/>
      <c r="U468" s="415"/>
      <c r="V468" s="415"/>
      <c r="W468" s="415"/>
      <c r="X468" s="416"/>
      <c r="Y468" s="417"/>
      <c r="Z468" s="418"/>
      <c r="AA468" s="414"/>
      <c r="AB468" s="415"/>
      <c r="AC468" s="415"/>
      <c r="AD468" s="416"/>
      <c r="AE468" s="419"/>
      <c r="AF468" s="420"/>
      <c r="AG468" s="421"/>
      <c r="AH468" s="419"/>
      <c r="AI468" s="420"/>
      <c r="AJ468" s="421"/>
      <c r="AK468" s="411"/>
      <c r="AL468" s="412"/>
      <c r="AM468" s="412"/>
      <c r="AN468" s="413"/>
      <c r="AO468" s="400"/>
      <c r="AP468" s="401"/>
      <c r="AQ468" s="401"/>
      <c r="AR468" s="401"/>
      <c r="AS468" s="401"/>
      <c r="AT468" s="401"/>
      <c r="AU468" s="401"/>
      <c r="AV468" s="402"/>
      <c r="AW468" s="403"/>
      <c r="AX468" s="404"/>
      <c r="AY468" s="405"/>
      <c r="AZ468" s="406"/>
      <c r="BA468" s="407"/>
      <c r="BB468" s="407"/>
      <c r="BC468" s="407"/>
      <c r="BD468" s="407"/>
      <c r="BE468" s="407"/>
      <c r="BF468" s="407"/>
      <c r="BG468" s="407"/>
      <c r="BH468" s="407"/>
      <c r="BI468" s="407"/>
      <c r="BJ468" s="407"/>
      <c r="BK468" s="407"/>
      <c r="BL468" s="407"/>
      <c r="BM468" s="407"/>
      <c r="BN468" s="407"/>
      <c r="BO468" s="408"/>
    </row>
    <row r="469" spans="1:67" ht="35.1" customHeight="1" x14ac:dyDescent="0.25">
      <c r="A469" s="25">
        <f t="shared" si="20"/>
        <v>458</v>
      </c>
      <c r="B469" s="409"/>
      <c r="C469" s="409"/>
      <c r="D469" s="410"/>
      <c r="E469" s="410"/>
      <c r="F469" s="410"/>
      <c r="G469" s="410"/>
      <c r="H469" s="410"/>
      <c r="I469" s="411"/>
      <c r="J469" s="412"/>
      <c r="K469" s="412"/>
      <c r="L469" s="412"/>
      <c r="M469" s="412"/>
      <c r="N469" s="412"/>
      <c r="O469" s="412"/>
      <c r="P469" s="413"/>
      <c r="Q469" s="414"/>
      <c r="R469" s="415"/>
      <c r="S469" s="415"/>
      <c r="T469" s="415"/>
      <c r="U469" s="415"/>
      <c r="V469" s="415"/>
      <c r="W469" s="415"/>
      <c r="X469" s="416"/>
      <c r="Y469" s="417"/>
      <c r="Z469" s="418"/>
      <c r="AA469" s="414"/>
      <c r="AB469" s="415"/>
      <c r="AC469" s="415"/>
      <c r="AD469" s="416"/>
      <c r="AE469" s="419"/>
      <c r="AF469" s="420"/>
      <c r="AG469" s="421"/>
      <c r="AH469" s="419"/>
      <c r="AI469" s="420"/>
      <c r="AJ469" s="421"/>
      <c r="AK469" s="411"/>
      <c r="AL469" s="412"/>
      <c r="AM469" s="412"/>
      <c r="AN469" s="413"/>
      <c r="AO469" s="400"/>
      <c r="AP469" s="401"/>
      <c r="AQ469" s="401"/>
      <c r="AR469" s="401"/>
      <c r="AS469" s="401"/>
      <c r="AT469" s="401"/>
      <c r="AU469" s="401"/>
      <c r="AV469" s="402"/>
      <c r="AW469" s="403"/>
      <c r="AX469" s="404"/>
      <c r="AY469" s="405"/>
      <c r="AZ469" s="406"/>
      <c r="BA469" s="407"/>
      <c r="BB469" s="407"/>
      <c r="BC469" s="407"/>
      <c r="BD469" s="407"/>
      <c r="BE469" s="407"/>
      <c r="BF469" s="407"/>
      <c r="BG469" s="407"/>
      <c r="BH469" s="407"/>
      <c r="BI469" s="407"/>
      <c r="BJ469" s="407"/>
      <c r="BK469" s="407"/>
      <c r="BL469" s="407"/>
      <c r="BM469" s="407"/>
      <c r="BN469" s="407"/>
      <c r="BO469" s="408"/>
    </row>
    <row r="470" spans="1:67" ht="35.1" customHeight="1" x14ac:dyDescent="0.25">
      <c r="A470" s="25">
        <f t="shared" si="20"/>
        <v>459</v>
      </c>
      <c r="B470" s="409"/>
      <c r="C470" s="409"/>
      <c r="D470" s="410"/>
      <c r="E470" s="410"/>
      <c r="F470" s="410"/>
      <c r="G470" s="410"/>
      <c r="H470" s="410"/>
      <c r="I470" s="411"/>
      <c r="J470" s="412"/>
      <c r="K470" s="412"/>
      <c r="L470" s="412"/>
      <c r="M470" s="412"/>
      <c r="N470" s="412"/>
      <c r="O470" s="412"/>
      <c r="P470" s="413"/>
      <c r="Q470" s="414"/>
      <c r="R470" s="415"/>
      <c r="S470" s="415"/>
      <c r="T470" s="415"/>
      <c r="U470" s="415"/>
      <c r="V470" s="415"/>
      <c r="W470" s="415"/>
      <c r="X470" s="416"/>
      <c r="Y470" s="417"/>
      <c r="Z470" s="418"/>
      <c r="AA470" s="414"/>
      <c r="AB470" s="415"/>
      <c r="AC470" s="415"/>
      <c r="AD470" s="416"/>
      <c r="AE470" s="419"/>
      <c r="AF470" s="420"/>
      <c r="AG470" s="421"/>
      <c r="AH470" s="419"/>
      <c r="AI470" s="420"/>
      <c r="AJ470" s="421"/>
      <c r="AK470" s="411"/>
      <c r="AL470" s="412"/>
      <c r="AM470" s="412"/>
      <c r="AN470" s="413"/>
      <c r="AO470" s="400"/>
      <c r="AP470" s="401"/>
      <c r="AQ470" s="401"/>
      <c r="AR470" s="401"/>
      <c r="AS470" s="401"/>
      <c r="AT470" s="401"/>
      <c r="AU470" s="401"/>
      <c r="AV470" s="402"/>
      <c r="AW470" s="403"/>
      <c r="AX470" s="404"/>
      <c r="AY470" s="405"/>
      <c r="AZ470" s="406"/>
      <c r="BA470" s="407"/>
      <c r="BB470" s="407"/>
      <c r="BC470" s="407"/>
      <c r="BD470" s="407"/>
      <c r="BE470" s="407"/>
      <c r="BF470" s="407"/>
      <c r="BG470" s="407"/>
      <c r="BH470" s="407"/>
      <c r="BI470" s="407"/>
      <c r="BJ470" s="407"/>
      <c r="BK470" s="407"/>
      <c r="BL470" s="407"/>
      <c r="BM470" s="407"/>
      <c r="BN470" s="407"/>
      <c r="BO470" s="408"/>
    </row>
    <row r="471" spans="1:67" ht="35.1" customHeight="1" x14ac:dyDescent="0.25">
      <c r="A471" s="25">
        <f t="shared" si="20"/>
        <v>460</v>
      </c>
      <c r="B471" s="409"/>
      <c r="C471" s="409"/>
      <c r="D471" s="410"/>
      <c r="E471" s="410"/>
      <c r="F471" s="410"/>
      <c r="G471" s="410"/>
      <c r="H471" s="410"/>
      <c r="I471" s="411"/>
      <c r="J471" s="412"/>
      <c r="K471" s="412"/>
      <c r="L471" s="412"/>
      <c r="M471" s="412"/>
      <c r="N471" s="412"/>
      <c r="O471" s="412"/>
      <c r="P471" s="413"/>
      <c r="Q471" s="414"/>
      <c r="R471" s="415"/>
      <c r="S471" s="415"/>
      <c r="T471" s="415"/>
      <c r="U471" s="415"/>
      <c r="V471" s="415"/>
      <c r="W471" s="415"/>
      <c r="X471" s="416"/>
      <c r="Y471" s="417"/>
      <c r="Z471" s="418"/>
      <c r="AA471" s="414"/>
      <c r="AB471" s="415"/>
      <c r="AC471" s="415"/>
      <c r="AD471" s="416"/>
      <c r="AE471" s="419"/>
      <c r="AF471" s="420"/>
      <c r="AG471" s="421"/>
      <c r="AH471" s="419"/>
      <c r="AI471" s="420"/>
      <c r="AJ471" s="421"/>
      <c r="AK471" s="411"/>
      <c r="AL471" s="412"/>
      <c r="AM471" s="412"/>
      <c r="AN471" s="413"/>
      <c r="AO471" s="400"/>
      <c r="AP471" s="401"/>
      <c r="AQ471" s="401"/>
      <c r="AR471" s="401"/>
      <c r="AS471" s="401"/>
      <c r="AT471" s="401"/>
      <c r="AU471" s="401"/>
      <c r="AV471" s="402"/>
      <c r="AW471" s="403"/>
      <c r="AX471" s="404"/>
      <c r="AY471" s="405"/>
      <c r="AZ471" s="406"/>
      <c r="BA471" s="407"/>
      <c r="BB471" s="407"/>
      <c r="BC471" s="407"/>
      <c r="BD471" s="407"/>
      <c r="BE471" s="407"/>
      <c r="BF471" s="407"/>
      <c r="BG471" s="407"/>
      <c r="BH471" s="407"/>
      <c r="BI471" s="407"/>
      <c r="BJ471" s="407"/>
      <c r="BK471" s="407"/>
      <c r="BL471" s="407"/>
      <c r="BM471" s="407"/>
      <c r="BN471" s="407"/>
      <c r="BO471" s="408"/>
    </row>
    <row r="472" spans="1:67" ht="35.1" customHeight="1" x14ac:dyDescent="0.25">
      <c r="A472" s="24">
        <f>ROW(A461)</f>
        <v>461</v>
      </c>
      <c r="B472" s="409"/>
      <c r="C472" s="409"/>
      <c r="D472" s="410"/>
      <c r="E472" s="410"/>
      <c r="F472" s="410"/>
      <c r="G472" s="410"/>
      <c r="H472" s="410"/>
      <c r="I472" s="411"/>
      <c r="J472" s="412"/>
      <c r="K472" s="412"/>
      <c r="L472" s="412"/>
      <c r="M472" s="412"/>
      <c r="N472" s="412"/>
      <c r="O472" s="412"/>
      <c r="P472" s="413"/>
      <c r="Q472" s="414"/>
      <c r="R472" s="415"/>
      <c r="S472" s="415"/>
      <c r="T472" s="415"/>
      <c r="U472" s="415"/>
      <c r="V472" s="415"/>
      <c r="W472" s="415"/>
      <c r="X472" s="416"/>
      <c r="Y472" s="417"/>
      <c r="Z472" s="418"/>
      <c r="AA472" s="414"/>
      <c r="AB472" s="415"/>
      <c r="AC472" s="415"/>
      <c r="AD472" s="416"/>
      <c r="AE472" s="419"/>
      <c r="AF472" s="420"/>
      <c r="AG472" s="421"/>
      <c r="AH472" s="419"/>
      <c r="AI472" s="420"/>
      <c r="AJ472" s="421"/>
      <c r="AK472" s="411"/>
      <c r="AL472" s="412"/>
      <c r="AM472" s="412"/>
      <c r="AN472" s="413"/>
      <c r="AO472" s="400"/>
      <c r="AP472" s="401"/>
      <c r="AQ472" s="401"/>
      <c r="AR472" s="401"/>
      <c r="AS472" s="401"/>
      <c r="AT472" s="401"/>
      <c r="AU472" s="401"/>
      <c r="AV472" s="402"/>
      <c r="AW472" s="403"/>
      <c r="AX472" s="404"/>
      <c r="AY472" s="405"/>
      <c r="AZ472" s="406"/>
      <c r="BA472" s="407"/>
      <c r="BB472" s="407"/>
      <c r="BC472" s="407"/>
      <c r="BD472" s="407"/>
      <c r="BE472" s="407"/>
      <c r="BF472" s="407"/>
      <c r="BG472" s="407"/>
      <c r="BH472" s="407"/>
      <c r="BI472" s="407"/>
      <c r="BJ472" s="407"/>
      <c r="BK472" s="407"/>
      <c r="BL472" s="407"/>
      <c r="BM472" s="407"/>
      <c r="BN472" s="407"/>
      <c r="BO472" s="408"/>
    </row>
    <row r="473" spans="1:67" ht="35.1" customHeight="1" x14ac:dyDescent="0.25">
      <c r="A473" s="25">
        <f t="shared" si="20"/>
        <v>462</v>
      </c>
      <c r="B473" s="409"/>
      <c r="C473" s="409"/>
      <c r="D473" s="410"/>
      <c r="E473" s="410"/>
      <c r="F473" s="410"/>
      <c r="G473" s="410"/>
      <c r="H473" s="410"/>
      <c r="I473" s="411"/>
      <c r="J473" s="412"/>
      <c r="K473" s="412"/>
      <c r="L473" s="412"/>
      <c r="M473" s="412"/>
      <c r="N473" s="412"/>
      <c r="O473" s="412"/>
      <c r="P473" s="413"/>
      <c r="Q473" s="414"/>
      <c r="R473" s="415"/>
      <c r="S473" s="415"/>
      <c r="T473" s="415"/>
      <c r="U473" s="415"/>
      <c r="V473" s="415"/>
      <c r="W473" s="415"/>
      <c r="X473" s="416"/>
      <c r="Y473" s="417"/>
      <c r="Z473" s="418"/>
      <c r="AA473" s="414"/>
      <c r="AB473" s="415"/>
      <c r="AC473" s="415"/>
      <c r="AD473" s="416"/>
      <c r="AE473" s="419"/>
      <c r="AF473" s="420"/>
      <c r="AG473" s="421"/>
      <c r="AH473" s="419"/>
      <c r="AI473" s="420"/>
      <c r="AJ473" s="421"/>
      <c r="AK473" s="411"/>
      <c r="AL473" s="412"/>
      <c r="AM473" s="412"/>
      <c r="AN473" s="413"/>
      <c r="AO473" s="400"/>
      <c r="AP473" s="401"/>
      <c r="AQ473" s="401"/>
      <c r="AR473" s="401"/>
      <c r="AS473" s="401"/>
      <c r="AT473" s="401"/>
      <c r="AU473" s="401"/>
      <c r="AV473" s="402"/>
      <c r="AW473" s="403"/>
      <c r="AX473" s="404"/>
      <c r="AY473" s="405"/>
      <c r="AZ473" s="406"/>
      <c r="BA473" s="407"/>
      <c r="BB473" s="407"/>
      <c r="BC473" s="407"/>
      <c r="BD473" s="407"/>
      <c r="BE473" s="407"/>
      <c r="BF473" s="407"/>
      <c r="BG473" s="407"/>
      <c r="BH473" s="407"/>
      <c r="BI473" s="407"/>
      <c r="BJ473" s="407"/>
      <c r="BK473" s="407"/>
      <c r="BL473" s="407"/>
      <c r="BM473" s="407"/>
      <c r="BN473" s="407"/>
      <c r="BO473" s="408"/>
    </row>
    <row r="474" spans="1:67" ht="35.1" customHeight="1" x14ac:dyDescent="0.25">
      <c r="A474" s="25">
        <f t="shared" si="20"/>
        <v>463</v>
      </c>
      <c r="B474" s="409"/>
      <c r="C474" s="409"/>
      <c r="D474" s="410"/>
      <c r="E474" s="410"/>
      <c r="F474" s="410"/>
      <c r="G474" s="410"/>
      <c r="H474" s="410"/>
      <c r="I474" s="411"/>
      <c r="J474" s="412"/>
      <c r="K474" s="412"/>
      <c r="L474" s="412"/>
      <c r="M474" s="412"/>
      <c r="N474" s="412"/>
      <c r="O474" s="412"/>
      <c r="P474" s="413"/>
      <c r="Q474" s="414"/>
      <c r="R474" s="415"/>
      <c r="S474" s="415"/>
      <c r="T474" s="415"/>
      <c r="U474" s="415"/>
      <c r="V474" s="415"/>
      <c r="W474" s="415"/>
      <c r="X474" s="416"/>
      <c r="Y474" s="417"/>
      <c r="Z474" s="418"/>
      <c r="AA474" s="414"/>
      <c r="AB474" s="415"/>
      <c r="AC474" s="415"/>
      <c r="AD474" s="416"/>
      <c r="AE474" s="419"/>
      <c r="AF474" s="420"/>
      <c r="AG474" s="421"/>
      <c r="AH474" s="419"/>
      <c r="AI474" s="420"/>
      <c r="AJ474" s="421"/>
      <c r="AK474" s="411"/>
      <c r="AL474" s="412"/>
      <c r="AM474" s="412"/>
      <c r="AN474" s="413"/>
      <c r="AO474" s="400"/>
      <c r="AP474" s="401"/>
      <c r="AQ474" s="401"/>
      <c r="AR474" s="401"/>
      <c r="AS474" s="401"/>
      <c r="AT474" s="401"/>
      <c r="AU474" s="401"/>
      <c r="AV474" s="402"/>
      <c r="AW474" s="403"/>
      <c r="AX474" s="404"/>
      <c r="AY474" s="405"/>
      <c r="AZ474" s="406"/>
      <c r="BA474" s="407"/>
      <c r="BB474" s="407"/>
      <c r="BC474" s="407"/>
      <c r="BD474" s="407"/>
      <c r="BE474" s="407"/>
      <c r="BF474" s="407"/>
      <c r="BG474" s="407"/>
      <c r="BH474" s="407"/>
      <c r="BI474" s="407"/>
      <c r="BJ474" s="407"/>
      <c r="BK474" s="407"/>
      <c r="BL474" s="407"/>
      <c r="BM474" s="407"/>
      <c r="BN474" s="407"/>
      <c r="BO474" s="408"/>
    </row>
    <row r="475" spans="1:67" ht="35.1" customHeight="1" x14ac:dyDescent="0.25">
      <c r="A475" s="25">
        <f t="shared" si="20"/>
        <v>464</v>
      </c>
      <c r="B475" s="409"/>
      <c r="C475" s="409"/>
      <c r="D475" s="410"/>
      <c r="E475" s="410"/>
      <c r="F475" s="410"/>
      <c r="G475" s="410"/>
      <c r="H475" s="410"/>
      <c r="I475" s="411"/>
      <c r="J475" s="412"/>
      <c r="K475" s="412"/>
      <c r="L475" s="412"/>
      <c r="M475" s="412"/>
      <c r="N475" s="412"/>
      <c r="O475" s="412"/>
      <c r="P475" s="413"/>
      <c r="Q475" s="414"/>
      <c r="R475" s="415"/>
      <c r="S475" s="415"/>
      <c r="T475" s="415"/>
      <c r="U475" s="415"/>
      <c r="V475" s="415"/>
      <c r="W475" s="415"/>
      <c r="X475" s="416"/>
      <c r="Y475" s="417"/>
      <c r="Z475" s="418"/>
      <c r="AA475" s="414"/>
      <c r="AB475" s="415"/>
      <c r="AC475" s="415"/>
      <c r="AD475" s="416"/>
      <c r="AE475" s="419"/>
      <c r="AF475" s="420"/>
      <c r="AG475" s="421"/>
      <c r="AH475" s="419"/>
      <c r="AI475" s="420"/>
      <c r="AJ475" s="421"/>
      <c r="AK475" s="411"/>
      <c r="AL475" s="412"/>
      <c r="AM475" s="412"/>
      <c r="AN475" s="413"/>
      <c r="AO475" s="400"/>
      <c r="AP475" s="401"/>
      <c r="AQ475" s="401"/>
      <c r="AR475" s="401"/>
      <c r="AS475" s="401"/>
      <c r="AT475" s="401"/>
      <c r="AU475" s="401"/>
      <c r="AV475" s="402"/>
      <c r="AW475" s="403"/>
      <c r="AX475" s="404"/>
      <c r="AY475" s="405"/>
      <c r="AZ475" s="406"/>
      <c r="BA475" s="407"/>
      <c r="BB475" s="407"/>
      <c r="BC475" s="407"/>
      <c r="BD475" s="407"/>
      <c r="BE475" s="407"/>
      <c r="BF475" s="407"/>
      <c r="BG475" s="407"/>
      <c r="BH475" s="407"/>
      <c r="BI475" s="407"/>
      <c r="BJ475" s="407"/>
      <c r="BK475" s="407"/>
      <c r="BL475" s="407"/>
      <c r="BM475" s="407"/>
      <c r="BN475" s="407"/>
      <c r="BO475" s="408"/>
    </row>
    <row r="476" spans="1:67" ht="35.1" customHeight="1" x14ac:dyDescent="0.25">
      <c r="A476" s="25">
        <f t="shared" si="20"/>
        <v>465</v>
      </c>
      <c r="B476" s="409"/>
      <c r="C476" s="409"/>
      <c r="D476" s="410"/>
      <c r="E476" s="410"/>
      <c r="F476" s="410"/>
      <c r="G476" s="410"/>
      <c r="H476" s="410"/>
      <c r="I476" s="411"/>
      <c r="J476" s="412"/>
      <c r="K476" s="412"/>
      <c r="L476" s="412"/>
      <c r="M476" s="412"/>
      <c r="N476" s="412"/>
      <c r="O476" s="412"/>
      <c r="P476" s="413"/>
      <c r="Q476" s="414"/>
      <c r="R476" s="415"/>
      <c r="S476" s="415"/>
      <c r="T476" s="415"/>
      <c r="U476" s="415"/>
      <c r="V476" s="415"/>
      <c r="W476" s="415"/>
      <c r="X476" s="416"/>
      <c r="Y476" s="417"/>
      <c r="Z476" s="418"/>
      <c r="AA476" s="414"/>
      <c r="AB476" s="415"/>
      <c r="AC476" s="415"/>
      <c r="AD476" s="416"/>
      <c r="AE476" s="419"/>
      <c r="AF476" s="420"/>
      <c r="AG476" s="421"/>
      <c r="AH476" s="419"/>
      <c r="AI476" s="420"/>
      <c r="AJ476" s="421"/>
      <c r="AK476" s="411"/>
      <c r="AL476" s="412"/>
      <c r="AM476" s="412"/>
      <c r="AN476" s="413"/>
      <c r="AO476" s="400"/>
      <c r="AP476" s="401"/>
      <c r="AQ476" s="401"/>
      <c r="AR476" s="401"/>
      <c r="AS476" s="401"/>
      <c r="AT476" s="401"/>
      <c r="AU476" s="401"/>
      <c r="AV476" s="402"/>
      <c r="AW476" s="403"/>
      <c r="AX476" s="404"/>
      <c r="AY476" s="405"/>
      <c r="AZ476" s="406"/>
      <c r="BA476" s="407"/>
      <c r="BB476" s="407"/>
      <c r="BC476" s="407"/>
      <c r="BD476" s="407"/>
      <c r="BE476" s="407"/>
      <c r="BF476" s="407"/>
      <c r="BG476" s="407"/>
      <c r="BH476" s="407"/>
      <c r="BI476" s="407"/>
      <c r="BJ476" s="407"/>
      <c r="BK476" s="407"/>
      <c r="BL476" s="407"/>
      <c r="BM476" s="407"/>
      <c r="BN476" s="407"/>
      <c r="BO476" s="408"/>
    </row>
    <row r="477" spans="1:67" ht="35.1" customHeight="1" x14ac:dyDescent="0.25">
      <c r="A477" s="25">
        <f t="shared" ref="A477:A481" si="21">ROW(A466)</f>
        <v>466</v>
      </c>
      <c r="B477" s="409"/>
      <c r="C477" s="409"/>
      <c r="D477" s="410"/>
      <c r="E477" s="410"/>
      <c r="F477" s="410"/>
      <c r="G477" s="410"/>
      <c r="H477" s="410"/>
      <c r="I477" s="411"/>
      <c r="J477" s="412"/>
      <c r="K477" s="412"/>
      <c r="L477" s="412"/>
      <c r="M477" s="412"/>
      <c r="N477" s="412"/>
      <c r="O477" s="412"/>
      <c r="P477" s="413"/>
      <c r="Q477" s="414"/>
      <c r="R477" s="415"/>
      <c r="S477" s="415"/>
      <c r="T477" s="415"/>
      <c r="U477" s="415"/>
      <c r="V477" s="415"/>
      <c r="W477" s="415"/>
      <c r="X477" s="416"/>
      <c r="Y477" s="417"/>
      <c r="Z477" s="418"/>
      <c r="AA477" s="414"/>
      <c r="AB477" s="415"/>
      <c r="AC477" s="415"/>
      <c r="AD477" s="416"/>
      <c r="AE477" s="419"/>
      <c r="AF477" s="420"/>
      <c r="AG477" s="421"/>
      <c r="AH477" s="419"/>
      <c r="AI477" s="420"/>
      <c r="AJ477" s="421"/>
      <c r="AK477" s="411"/>
      <c r="AL477" s="412"/>
      <c r="AM477" s="412"/>
      <c r="AN477" s="413"/>
      <c r="AO477" s="400"/>
      <c r="AP477" s="401"/>
      <c r="AQ477" s="401"/>
      <c r="AR477" s="401"/>
      <c r="AS477" s="401"/>
      <c r="AT477" s="401"/>
      <c r="AU477" s="401"/>
      <c r="AV477" s="402"/>
      <c r="AW477" s="403"/>
      <c r="AX477" s="404"/>
      <c r="AY477" s="405"/>
      <c r="AZ477" s="406"/>
      <c r="BA477" s="407"/>
      <c r="BB477" s="407"/>
      <c r="BC477" s="407"/>
      <c r="BD477" s="407"/>
      <c r="BE477" s="407"/>
      <c r="BF477" s="407"/>
      <c r="BG477" s="407"/>
      <c r="BH477" s="407"/>
      <c r="BI477" s="407"/>
      <c r="BJ477" s="407"/>
      <c r="BK477" s="407"/>
      <c r="BL477" s="407"/>
      <c r="BM477" s="407"/>
      <c r="BN477" s="407"/>
      <c r="BO477" s="408"/>
    </row>
    <row r="478" spans="1:67" ht="35.1" customHeight="1" x14ac:dyDescent="0.25">
      <c r="A478" s="25">
        <f t="shared" si="21"/>
        <v>467</v>
      </c>
      <c r="B478" s="409"/>
      <c r="C478" s="409"/>
      <c r="D478" s="410"/>
      <c r="E478" s="410"/>
      <c r="F478" s="410"/>
      <c r="G478" s="410"/>
      <c r="H478" s="410"/>
      <c r="I478" s="411"/>
      <c r="J478" s="412"/>
      <c r="K478" s="412"/>
      <c r="L478" s="412"/>
      <c r="M478" s="412"/>
      <c r="N478" s="412"/>
      <c r="O478" s="412"/>
      <c r="P478" s="413"/>
      <c r="Q478" s="414"/>
      <c r="R478" s="415"/>
      <c r="S478" s="415"/>
      <c r="T478" s="415"/>
      <c r="U478" s="415"/>
      <c r="V478" s="415"/>
      <c r="W478" s="415"/>
      <c r="X478" s="416"/>
      <c r="Y478" s="417"/>
      <c r="Z478" s="418"/>
      <c r="AA478" s="414"/>
      <c r="AB478" s="415"/>
      <c r="AC478" s="415"/>
      <c r="AD478" s="416"/>
      <c r="AE478" s="419"/>
      <c r="AF478" s="420"/>
      <c r="AG478" s="421"/>
      <c r="AH478" s="419"/>
      <c r="AI478" s="420"/>
      <c r="AJ478" s="421"/>
      <c r="AK478" s="411"/>
      <c r="AL478" s="412"/>
      <c r="AM478" s="412"/>
      <c r="AN478" s="413"/>
      <c r="AO478" s="400"/>
      <c r="AP478" s="401"/>
      <c r="AQ478" s="401"/>
      <c r="AR478" s="401"/>
      <c r="AS478" s="401"/>
      <c r="AT478" s="401"/>
      <c r="AU478" s="401"/>
      <c r="AV478" s="402"/>
      <c r="AW478" s="403"/>
      <c r="AX478" s="404"/>
      <c r="AY478" s="405"/>
      <c r="AZ478" s="406"/>
      <c r="BA478" s="407"/>
      <c r="BB478" s="407"/>
      <c r="BC478" s="407"/>
      <c r="BD478" s="407"/>
      <c r="BE478" s="407"/>
      <c r="BF478" s="407"/>
      <c r="BG478" s="407"/>
      <c r="BH478" s="407"/>
      <c r="BI478" s="407"/>
      <c r="BJ478" s="407"/>
      <c r="BK478" s="407"/>
      <c r="BL478" s="407"/>
      <c r="BM478" s="407"/>
      <c r="BN478" s="407"/>
      <c r="BO478" s="408"/>
    </row>
    <row r="479" spans="1:67" ht="35.1" customHeight="1" x14ac:dyDescent="0.25">
      <c r="A479" s="25">
        <f t="shared" si="21"/>
        <v>468</v>
      </c>
      <c r="B479" s="409"/>
      <c r="C479" s="409"/>
      <c r="D479" s="410"/>
      <c r="E479" s="410"/>
      <c r="F479" s="410"/>
      <c r="G479" s="410"/>
      <c r="H479" s="410"/>
      <c r="I479" s="411"/>
      <c r="J479" s="412"/>
      <c r="K479" s="412"/>
      <c r="L479" s="412"/>
      <c r="M479" s="412"/>
      <c r="N479" s="412"/>
      <c r="O479" s="412"/>
      <c r="P479" s="413"/>
      <c r="Q479" s="414"/>
      <c r="R479" s="415"/>
      <c r="S479" s="415"/>
      <c r="T479" s="415"/>
      <c r="U479" s="415"/>
      <c r="V479" s="415"/>
      <c r="W479" s="415"/>
      <c r="X479" s="416"/>
      <c r="Y479" s="417"/>
      <c r="Z479" s="418"/>
      <c r="AA479" s="414"/>
      <c r="AB479" s="415"/>
      <c r="AC479" s="415"/>
      <c r="AD479" s="416"/>
      <c r="AE479" s="419"/>
      <c r="AF479" s="420"/>
      <c r="AG479" s="421"/>
      <c r="AH479" s="419"/>
      <c r="AI479" s="420"/>
      <c r="AJ479" s="421"/>
      <c r="AK479" s="411"/>
      <c r="AL479" s="412"/>
      <c r="AM479" s="412"/>
      <c r="AN479" s="413"/>
      <c r="AO479" s="400"/>
      <c r="AP479" s="401"/>
      <c r="AQ479" s="401"/>
      <c r="AR479" s="401"/>
      <c r="AS479" s="401"/>
      <c r="AT479" s="401"/>
      <c r="AU479" s="401"/>
      <c r="AV479" s="402"/>
      <c r="AW479" s="403"/>
      <c r="AX479" s="404"/>
      <c r="AY479" s="405"/>
      <c r="AZ479" s="406"/>
      <c r="BA479" s="407"/>
      <c r="BB479" s="407"/>
      <c r="BC479" s="407"/>
      <c r="BD479" s="407"/>
      <c r="BE479" s="407"/>
      <c r="BF479" s="407"/>
      <c r="BG479" s="407"/>
      <c r="BH479" s="407"/>
      <c r="BI479" s="407"/>
      <c r="BJ479" s="407"/>
      <c r="BK479" s="407"/>
      <c r="BL479" s="407"/>
      <c r="BM479" s="407"/>
      <c r="BN479" s="407"/>
      <c r="BO479" s="408"/>
    </row>
    <row r="480" spans="1:67" ht="35.1" customHeight="1" x14ac:dyDescent="0.25">
      <c r="A480" s="25">
        <f t="shared" si="21"/>
        <v>469</v>
      </c>
      <c r="B480" s="409"/>
      <c r="C480" s="409"/>
      <c r="D480" s="410"/>
      <c r="E480" s="410"/>
      <c r="F480" s="410"/>
      <c r="G480" s="410"/>
      <c r="H480" s="410"/>
      <c r="I480" s="411"/>
      <c r="J480" s="412"/>
      <c r="K480" s="412"/>
      <c r="L480" s="412"/>
      <c r="M480" s="412"/>
      <c r="N480" s="412"/>
      <c r="O480" s="412"/>
      <c r="P480" s="413"/>
      <c r="Q480" s="414"/>
      <c r="R480" s="415"/>
      <c r="S480" s="415"/>
      <c r="T480" s="415"/>
      <c r="U480" s="415"/>
      <c r="V480" s="415"/>
      <c r="W480" s="415"/>
      <c r="X480" s="416"/>
      <c r="Y480" s="417"/>
      <c r="Z480" s="418"/>
      <c r="AA480" s="414"/>
      <c r="AB480" s="415"/>
      <c r="AC480" s="415"/>
      <c r="AD480" s="416"/>
      <c r="AE480" s="419"/>
      <c r="AF480" s="420"/>
      <c r="AG480" s="421"/>
      <c r="AH480" s="419"/>
      <c r="AI480" s="420"/>
      <c r="AJ480" s="421"/>
      <c r="AK480" s="411"/>
      <c r="AL480" s="412"/>
      <c r="AM480" s="412"/>
      <c r="AN480" s="413"/>
      <c r="AO480" s="400"/>
      <c r="AP480" s="401"/>
      <c r="AQ480" s="401"/>
      <c r="AR480" s="401"/>
      <c r="AS480" s="401"/>
      <c r="AT480" s="401"/>
      <c r="AU480" s="401"/>
      <c r="AV480" s="402"/>
      <c r="AW480" s="403"/>
      <c r="AX480" s="404"/>
      <c r="AY480" s="405"/>
      <c r="AZ480" s="406"/>
      <c r="BA480" s="407"/>
      <c r="BB480" s="407"/>
      <c r="BC480" s="407"/>
      <c r="BD480" s="407"/>
      <c r="BE480" s="407"/>
      <c r="BF480" s="407"/>
      <c r="BG480" s="407"/>
      <c r="BH480" s="407"/>
      <c r="BI480" s="407"/>
      <c r="BJ480" s="407"/>
      <c r="BK480" s="407"/>
      <c r="BL480" s="407"/>
      <c r="BM480" s="407"/>
      <c r="BN480" s="407"/>
      <c r="BO480" s="408"/>
    </row>
    <row r="481" spans="1:67" ht="35.1" customHeight="1" x14ac:dyDescent="0.25">
      <c r="A481" s="25">
        <f t="shared" si="21"/>
        <v>470</v>
      </c>
      <c r="B481" s="409"/>
      <c r="C481" s="409"/>
      <c r="D481" s="410"/>
      <c r="E481" s="410"/>
      <c r="F481" s="410"/>
      <c r="G481" s="410"/>
      <c r="H481" s="410"/>
      <c r="I481" s="411"/>
      <c r="J481" s="412"/>
      <c r="K481" s="412"/>
      <c r="L481" s="412"/>
      <c r="M481" s="412"/>
      <c r="N481" s="412"/>
      <c r="O481" s="412"/>
      <c r="P481" s="413"/>
      <c r="Q481" s="414"/>
      <c r="R481" s="415"/>
      <c r="S481" s="415"/>
      <c r="T481" s="415"/>
      <c r="U481" s="415"/>
      <c r="V481" s="415"/>
      <c r="W481" s="415"/>
      <c r="X481" s="416"/>
      <c r="Y481" s="417"/>
      <c r="Z481" s="418"/>
      <c r="AA481" s="414"/>
      <c r="AB481" s="415"/>
      <c r="AC481" s="415"/>
      <c r="AD481" s="416"/>
      <c r="AE481" s="419"/>
      <c r="AF481" s="420"/>
      <c r="AG481" s="421"/>
      <c r="AH481" s="419"/>
      <c r="AI481" s="420"/>
      <c r="AJ481" s="421"/>
      <c r="AK481" s="411"/>
      <c r="AL481" s="412"/>
      <c r="AM481" s="412"/>
      <c r="AN481" s="413"/>
      <c r="AO481" s="400"/>
      <c r="AP481" s="401"/>
      <c r="AQ481" s="401"/>
      <c r="AR481" s="401"/>
      <c r="AS481" s="401"/>
      <c r="AT481" s="401"/>
      <c r="AU481" s="401"/>
      <c r="AV481" s="402"/>
      <c r="AW481" s="403"/>
      <c r="AX481" s="404"/>
      <c r="AY481" s="405"/>
      <c r="AZ481" s="406"/>
      <c r="BA481" s="407"/>
      <c r="BB481" s="407"/>
      <c r="BC481" s="407"/>
      <c r="BD481" s="407"/>
      <c r="BE481" s="407"/>
      <c r="BF481" s="407"/>
      <c r="BG481" s="407"/>
      <c r="BH481" s="407"/>
      <c r="BI481" s="407"/>
      <c r="BJ481" s="407"/>
      <c r="BK481" s="407"/>
      <c r="BL481" s="407"/>
      <c r="BM481" s="407"/>
      <c r="BN481" s="407"/>
      <c r="BO481" s="408"/>
    </row>
    <row r="482" spans="1:67" ht="35.1" customHeight="1" x14ac:dyDescent="0.25">
      <c r="A482" s="24">
        <f>ROW(A471)</f>
        <v>471</v>
      </c>
      <c r="B482" s="409"/>
      <c r="C482" s="409"/>
      <c r="D482" s="410"/>
      <c r="E482" s="410"/>
      <c r="F482" s="410"/>
      <c r="G482" s="410"/>
      <c r="H482" s="410"/>
      <c r="I482" s="411"/>
      <c r="J482" s="412"/>
      <c r="K482" s="412"/>
      <c r="L482" s="412"/>
      <c r="M482" s="412"/>
      <c r="N482" s="412"/>
      <c r="O482" s="412"/>
      <c r="P482" s="413"/>
      <c r="Q482" s="414"/>
      <c r="R482" s="415"/>
      <c r="S482" s="415"/>
      <c r="T482" s="415"/>
      <c r="U482" s="415"/>
      <c r="V482" s="415"/>
      <c r="W482" s="415"/>
      <c r="X482" s="416"/>
      <c r="Y482" s="417"/>
      <c r="Z482" s="418"/>
      <c r="AA482" s="414"/>
      <c r="AB482" s="415"/>
      <c r="AC482" s="415"/>
      <c r="AD482" s="416"/>
      <c r="AE482" s="419"/>
      <c r="AF482" s="420"/>
      <c r="AG482" s="421"/>
      <c r="AH482" s="419"/>
      <c r="AI482" s="420"/>
      <c r="AJ482" s="421"/>
      <c r="AK482" s="411"/>
      <c r="AL482" s="412"/>
      <c r="AM482" s="412"/>
      <c r="AN482" s="413"/>
      <c r="AO482" s="400"/>
      <c r="AP482" s="401"/>
      <c r="AQ482" s="401"/>
      <c r="AR482" s="401"/>
      <c r="AS482" s="401"/>
      <c r="AT482" s="401"/>
      <c r="AU482" s="401"/>
      <c r="AV482" s="402"/>
      <c r="AW482" s="403"/>
      <c r="AX482" s="404"/>
      <c r="AY482" s="405"/>
      <c r="AZ482" s="406"/>
      <c r="BA482" s="407"/>
      <c r="BB482" s="407"/>
      <c r="BC482" s="407"/>
      <c r="BD482" s="407"/>
      <c r="BE482" s="407"/>
      <c r="BF482" s="407"/>
      <c r="BG482" s="407"/>
      <c r="BH482" s="407"/>
      <c r="BI482" s="407"/>
      <c r="BJ482" s="407"/>
      <c r="BK482" s="407"/>
      <c r="BL482" s="407"/>
      <c r="BM482" s="407"/>
      <c r="BN482" s="407"/>
      <c r="BO482" s="408"/>
    </row>
    <row r="483" spans="1:67" ht="35.1" customHeight="1" x14ac:dyDescent="0.25">
      <c r="A483" s="25">
        <f t="shared" ref="A483:A491" si="22">ROW(A472)</f>
        <v>472</v>
      </c>
      <c r="B483" s="409"/>
      <c r="C483" s="409"/>
      <c r="D483" s="410"/>
      <c r="E483" s="410"/>
      <c r="F483" s="410"/>
      <c r="G483" s="410"/>
      <c r="H483" s="410"/>
      <c r="I483" s="411"/>
      <c r="J483" s="412"/>
      <c r="K483" s="412"/>
      <c r="L483" s="412"/>
      <c r="M483" s="412"/>
      <c r="N483" s="412"/>
      <c r="O483" s="412"/>
      <c r="P483" s="413"/>
      <c r="Q483" s="414"/>
      <c r="R483" s="415"/>
      <c r="S483" s="415"/>
      <c r="T483" s="415"/>
      <c r="U483" s="415"/>
      <c r="V483" s="415"/>
      <c r="W483" s="415"/>
      <c r="X483" s="416"/>
      <c r="Y483" s="417"/>
      <c r="Z483" s="418"/>
      <c r="AA483" s="414"/>
      <c r="AB483" s="415"/>
      <c r="AC483" s="415"/>
      <c r="AD483" s="416"/>
      <c r="AE483" s="419"/>
      <c r="AF483" s="420"/>
      <c r="AG483" s="421"/>
      <c r="AH483" s="419"/>
      <c r="AI483" s="420"/>
      <c r="AJ483" s="421"/>
      <c r="AK483" s="411"/>
      <c r="AL483" s="412"/>
      <c r="AM483" s="412"/>
      <c r="AN483" s="413"/>
      <c r="AO483" s="400"/>
      <c r="AP483" s="401"/>
      <c r="AQ483" s="401"/>
      <c r="AR483" s="401"/>
      <c r="AS483" s="401"/>
      <c r="AT483" s="401"/>
      <c r="AU483" s="401"/>
      <c r="AV483" s="402"/>
      <c r="AW483" s="403"/>
      <c r="AX483" s="404"/>
      <c r="AY483" s="405"/>
      <c r="AZ483" s="406"/>
      <c r="BA483" s="407"/>
      <c r="BB483" s="407"/>
      <c r="BC483" s="407"/>
      <c r="BD483" s="407"/>
      <c r="BE483" s="407"/>
      <c r="BF483" s="407"/>
      <c r="BG483" s="407"/>
      <c r="BH483" s="407"/>
      <c r="BI483" s="407"/>
      <c r="BJ483" s="407"/>
      <c r="BK483" s="407"/>
      <c r="BL483" s="407"/>
      <c r="BM483" s="407"/>
      <c r="BN483" s="407"/>
      <c r="BO483" s="408"/>
    </row>
    <row r="484" spans="1:67" ht="35.1" customHeight="1" x14ac:dyDescent="0.25">
      <c r="A484" s="25">
        <f t="shared" si="22"/>
        <v>473</v>
      </c>
      <c r="B484" s="409"/>
      <c r="C484" s="409"/>
      <c r="D484" s="410"/>
      <c r="E484" s="410"/>
      <c r="F484" s="410"/>
      <c r="G484" s="410"/>
      <c r="H484" s="410"/>
      <c r="I484" s="411"/>
      <c r="J484" s="412"/>
      <c r="K484" s="412"/>
      <c r="L484" s="412"/>
      <c r="M484" s="412"/>
      <c r="N484" s="412"/>
      <c r="O484" s="412"/>
      <c r="P484" s="413"/>
      <c r="Q484" s="414"/>
      <c r="R484" s="415"/>
      <c r="S484" s="415"/>
      <c r="T484" s="415"/>
      <c r="U484" s="415"/>
      <c r="V484" s="415"/>
      <c r="W484" s="415"/>
      <c r="X484" s="416"/>
      <c r="Y484" s="417"/>
      <c r="Z484" s="418"/>
      <c r="AA484" s="414"/>
      <c r="AB484" s="415"/>
      <c r="AC484" s="415"/>
      <c r="AD484" s="416"/>
      <c r="AE484" s="419"/>
      <c r="AF484" s="420"/>
      <c r="AG484" s="421"/>
      <c r="AH484" s="419"/>
      <c r="AI484" s="420"/>
      <c r="AJ484" s="421"/>
      <c r="AK484" s="411"/>
      <c r="AL484" s="412"/>
      <c r="AM484" s="412"/>
      <c r="AN484" s="413"/>
      <c r="AO484" s="400"/>
      <c r="AP484" s="401"/>
      <c r="AQ484" s="401"/>
      <c r="AR484" s="401"/>
      <c r="AS484" s="401"/>
      <c r="AT484" s="401"/>
      <c r="AU484" s="401"/>
      <c r="AV484" s="402"/>
      <c r="AW484" s="403"/>
      <c r="AX484" s="404"/>
      <c r="AY484" s="405"/>
      <c r="AZ484" s="406"/>
      <c r="BA484" s="407"/>
      <c r="BB484" s="407"/>
      <c r="BC484" s="407"/>
      <c r="BD484" s="407"/>
      <c r="BE484" s="407"/>
      <c r="BF484" s="407"/>
      <c r="BG484" s="407"/>
      <c r="BH484" s="407"/>
      <c r="BI484" s="407"/>
      <c r="BJ484" s="407"/>
      <c r="BK484" s="407"/>
      <c r="BL484" s="407"/>
      <c r="BM484" s="407"/>
      <c r="BN484" s="407"/>
      <c r="BO484" s="408"/>
    </row>
    <row r="485" spans="1:67" ht="35.1" customHeight="1" x14ac:dyDescent="0.25">
      <c r="A485" s="25">
        <f t="shared" si="22"/>
        <v>474</v>
      </c>
      <c r="B485" s="409"/>
      <c r="C485" s="409"/>
      <c r="D485" s="410"/>
      <c r="E485" s="410"/>
      <c r="F485" s="410"/>
      <c r="G485" s="410"/>
      <c r="H485" s="410"/>
      <c r="I485" s="411"/>
      <c r="J485" s="412"/>
      <c r="K485" s="412"/>
      <c r="L485" s="412"/>
      <c r="M485" s="412"/>
      <c r="N485" s="412"/>
      <c r="O485" s="412"/>
      <c r="P485" s="413"/>
      <c r="Q485" s="414"/>
      <c r="R485" s="415"/>
      <c r="S485" s="415"/>
      <c r="T485" s="415"/>
      <c r="U485" s="415"/>
      <c r="V485" s="415"/>
      <c r="W485" s="415"/>
      <c r="X485" s="416"/>
      <c r="Y485" s="417"/>
      <c r="Z485" s="418"/>
      <c r="AA485" s="414"/>
      <c r="AB485" s="415"/>
      <c r="AC485" s="415"/>
      <c r="AD485" s="416"/>
      <c r="AE485" s="419"/>
      <c r="AF485" s="420"/>
      <c r="AG485" s="421"/>
      <c r="AH485" s="419"/>
      <c r="AI485" s="420"/>
      <c r="AJ485" s="421"/>
      <c r="AK485" s="411"/>
      <c r="AL485" s="412"/>
      <c r="AM485" s="412"/>
      <c r="AN485" s="413"/>
      <c r="AO485" s="400"/>
      <c r="AP485" s="401"/>
      <c r="AQ485" s="401"/>
      <c r="AR485" s="401"/>
      <c r="AS485" s="401"/>
      <c r="AT485" s="401"/>
      <c r="AU485" s="401"/>
      <c r="AV485" s="402"/>
      <c r="AW485" s="403"/>
      <c r="AX485" s="404"/>
      <c r="AY485" s="405"/>
      <c r="AZ485" s="406"/>
      <c r="BA485" s="407"/>
      <c r="BB485" s="407"/>
      <c r="BC485" s="407"/>
      <c r="BD485" s="407"/>
      <c r="BE485" s="407"/>
      <c r="BF485" s="407"/>
      <c r="BG485" s="407"/>
      <c r="BH485" s="407"/>
      <c r="BI485" s="407"/>
      <c r="BJ485" s="407"/>
      <c r="BK485" s="407"/>
      <c r="BL485" s="407"/>
      <c r="BM485" s="407"/>
      <c r="BN485" s="407"/>
      <c r="BO485" s="408"/>
    </row>
    <row r="486" spans="1:67" ht="35.1" customHeight="1" x14ac:dyDescent="0.25">
      <c r="A486" s="25">
        <f t="shared" si="22"/>
        <v>475</v>
      </c>
      <c r="B486" s="409"/>
      <c r="C486" s="409"/>
      <c r="D486" s="410"/>
      <c r="E486" s="410"/>
      <c r="F486" s="410"/>
      <c r="G486" s="410"/>
      <c r="H486" s="410"/>
      <c r="I486" s="411"/>
      <c r="J486" s="412"/>
      <c r="K486" s="412"/>
      <c r="L486" s="412"/>
      <c r="M486" s="412"/>
      <c r="N486" s="412"/>
      <c r="O486" s="412"/>
      <c r="P486" s="413"/>
      <c r="Q486" s="414"/>
      <c r="R486" s="415"/>
      <c r="S486" s="415"/>
      <c r="T486" s="415"/>
      <c r="U486" s="415"/>
      <c r="V486" s="415"/>
      <c r="W486" s="415"/>
      <c r="X486" s="416"/>
      <c r="Y486" s="417"/>
      <c r="Z486" s="418"/>
      <c r="AA486" s="414"/>
      <c r="AB486" s="415"/>
      <c r="AC486" s="415"/>
      <c r="AD486" s="416"/>
      <c r="AE486" s="419"/>
      <c r="AF486" s="420"/>
      <c r="AG486" s="421"/>
      <c r="AH486" s="419"/>
      <c r="AI486" s="420"/>
      <c r="AJ486" s="421"/>
      <c r="AK486" s="411"/>
      <c r="AL486" s="412"/>
      <c r="AM486" s="412"/>
      <c r="AN486" s="413"/>
      <c r="AO486" s="400"/>
      <c r="AP486" s="401"/>
      <c r="AQ486" s="401"/>
      <c r="AR486" s="401"/>
      <c r="AS486" s="401"/>
      <c r="AT486" s="401"/>
      <c r="AU486" s="401"/>
      <c r="AV486" s="402"/>
      <c r="AW486" s="403"/>
      <c r="AX486" s="404"/>
      <c r="AY486" s="405"/>
      <c r="AZ486" s="406"/>
      <c r="BA486" s="407"/>
      <c r="BB486" s="407"/>
      <c r="BC486" s="407"/>
      <c r="BD486" s="407"/>
      <c r="BE486" s="407"/>
      <c r="BF486" s="407"/>
      <c r="BG486" s="407"/>
      <c r="BH486" s="407"/>
      <c r="BI486" s="407"/>
      <c r="BJ486" s="407"/>
      <c r="BK486" s="407"/>
      <c r="BL486" s="407"/>
      <c r="BM486" s="407"/>
      <c r="BN486" s="407"/>
      <c r="BO486" s="408"/>
    </row>
    <row r="487" spans="1:67" ht="35.1" customHeight="1" x14ac:dyDescent="0.25">
      <c r="A487" s="25">
        <f t="shared" si="22"/>
        <v>476</v>
      </c>
      <c r="B487" s="409"/>
      <c r="C487" s="409"/>
      <c r="D487" s="410"/>
      <c r="E487" s="410"/>
      <c r="F487" s="410"/>
      <c r="G487" s="410"/>
      <c r="H487" s="410"/>
      <c r="I487" s="411"/>
      <c r="J487" s="412"/>
      <c r="K487" s="412"/>
      <c r="L487" s="412"/>
      <c r="M487" s="412"/>
      <c r="N487" s="412"/>
      <c r="O487" s="412"/>
      <c r="P487" s="413"/>
      <c r="Q487" s="414"/>
      <c r="R487" s="415"/>
      <c r="S487" s="415"/>
      <c r="T487" s="415"/>
      <c r="U487" s="415"/>
      <c r="V487" s="415"/>
      <c r="W487" s="415"/>
      <c r="X487" s="416"/>
      <c r="Y487" s="417"/>
      <c r="Z487" s="418"/>
      <c r="AA487" s="414"/>
      <c r="AB487" s="415"/>
      <c r="AC487" s="415"/>
      <c r="AD487" s="416"/>
      <c r="AE487" s="419"/>
      <c r="AF487" s="420"/>
      <c r="AG487" s="421"/>
      <c r="AH487" s="419"/>
      <c r="AI487" s="420"/>
      <c r="AJ487" s="421"/>
      <c r="AK487" s="411"/>
      <c r="AL487" s="412"/>
      <c r="AM487" s="412"/>
      <c r="AN487" s="413"/>
      <c r="AO487" s="400"/>
      <c r="AP487" s="401"/>
      <c r="AQ487" s="401"/>
      <c r="AR487" s="401"/>
      <c r="AS487" s="401"/>
      <c r="AT487" s="401"/>
      <c r="AU487" s="401"/>
      <c r="AV487" s="402"/>
      <c r="AW487" s="403"/>
      <c r="AX487" s="404"/>
      <c r="AY487" s="405"/>
      <c r="AZ487" s="406"/>
      <c r="BA487" s="407"/>
      <c r="BB487" s="407"/>
      <c r="BC487" s="407"/>
      <c r="BD487" s="407"/>
      <c r="BE487" s="407"/>
      <c r="BF487" s="407"/>
      <c r="BG487" s="407"/>
      <c r="BH487" s="407"/>
      <c r="BI487" s="407"/>
      <c r="BJ487" s="407"/>
      <c r="BK487" s="407"/>
      <c r="BL487" s="407"/>
      <c r="BM487" s="407"/>
      <c r="BN487" s="407"/>
      <c r="BO487" s="408"/>
    </row>
    <row r="488" spans="1:67" ht="35.1" customHeight="1" x14ac:dyDescent="0.25">
      <c r="A488" s="25">
        <f t="shared" si="22"/>
        <v>477</v>
      </c>
      <c r="B488" s="409"/>
      <c r="C488" s="409"/>
      <c r="D488" s="410"/>
      <c r="E488" s="410"/>
      <c r="F488" s="410"/>
      <c r="G488" s="410"/>
      <c r="H488" s="410"/>
      <c r="I488" s="411"/>
      <c r="J488" s="412"/>
      <c r="K488" s="412"/>
      <c r="L488" s="412"/>
      <c r="M488" s="412"/>
      <c r="N488" s="412"/>
      <c r="O488" s="412"/>
      <c r="P488" s="413"/>
      <c r="Q488" s="414"/>
      <c r="R488" s="415"/>
      <c r="S488" s="415"/>
      <c r="T488" s="415"/>
      <c r="U488" s="415"/>
      <c r="V488" s="415"/>
      <c r="W488" s="415"/>
      <c r="X488" s="416"/>
      <c r="Y488" s="417"/>
      <c r="Z488" s="418"/>
      <c r="AA488" s="414"/>
      <c r="AB488" s="415"/>
      <c r="AC488" s="415"/>
      <c r="AD488" s="416"/>
      <c r="AE488" s="419"/>
      <c r="AF488" s="420"/>
      <c r="AG488" s="421"/>
      <c r="AH488" s="419"/>
      <c r="AI488" s="420"/>
      <c r="AJ488" s="421"/>
      <c r="AK488" s="411"/>
      <c r="AL488" s="412"/>
      <c r="AM488" s="412"/>
      <c r="AN488" s="413"/>
      <c r="AO488" s="400"/>
      <c r="AP488" s="401"/>
      <c r="AQ488" s="401"/>
      <c r="AR488" s="401"/>
      <c r="AS488" s="401"/>
      <c r="AT488" s="401"/>
      <c r="AU488" s="401"/>
      <c r="AV488" s="402"/>
      <c r="AW488" s="403"/>
      <c r="AX488" s="404"/>
      <c r="AY488" s="405"/>
      <c r="AZ488" s="406"/>
      <c r="BA488" s="407"/>
      <c r="BB488" s="407"/>
      <c r="BC488" s="407"/>
      <c r="BD488" s="407"/>
      <c r="BE488" s="407"/>
      <c r="BF488" s="407"/>
      <c r="BG488" s="407"/>
      <c r="BH488" s="407"/>
      <c r="BI488" s="407"/>
      <c r="BJ488" s="407"/>
      <c r="BK488" s="407"/>
      <c r="BL488" s="407"/>
      <c r="BM488" s="407"/>
      <c r="BN488" s="407"/>
      <c r="BO488" s="408"/>
    </row>
    <row r="489" spans="1:67" ht="35.1" customHeight="1" x14ac:dyDescent="0.25">
      <c r="A489" s="25">
        <f t="shared" si="22"/>
        <v>478</v>
      </c>
      <c r="B489" s="409"/>
      <c r="C489" s="409"/>
      <c r="D489" s="410"/>
      <c r="E489" s="410"/>
      <c r="F489" s="410"/>
      <c r="G489" s="410"/>
      <c r="H489" s="410"/>
      <c r="I489" s="411"/>
      <c r="J489" s="412"/>
      <c r="K489" s="412"/>
      <c r="L489" s="412"/>
      <c r="M489" s="412"/>
      <c r="N489" s="412"/>
      <c r="O489" s="412"/>
      <c r="P489" s="413"/>
      <c r="Q489" s="414"/>
      <c r="R489" s="415"/>
      <c r="S489" s="415"/>
      <c r="T489" s="415"/>
      <c r="U489" s="415"/>
      <c r="V489" s="415"/>
      <c r="W489" s="415"/>
      <c r="X489" s="416"/>
      <c r="Y489" s="417"/>
      <c r="Z489" s="418"/>
      <c r="AA489" s="414"/>
      <c r="AB489" s="415"/>
      <c r="AC489" s="415"/>
      <c r="AD489" s="416"/>
      <c r="AE489" s="419"/>
      <c r="AF489" s="420"/>
      <c r="AG489" s="421"/>
      <c r="AH489" s="419"/>
      <c r="AI489" s="420"/>
      <c r="AJ489" s="421"/>
      <c r="AK489" s="411"/>
      <c r="AL489" s="412"/>
      <c r="AM489" s="412"/>
      <c r="AN489" s="413"/>
      <c r="AO489" s="400"/>
      <c r="AP489" s="401"/>
      <c r="AQ489" s="401"/>
      <c r="AR489" s="401"/>
      <c r="AS489" s="401"/>
      <c r="AT489" s="401"/>
      <c r="AU489" s="401"/>
      <c r="AV489" s="402"/>
      <c r="AW489" s="403"/>
      <c r="AX489" s="404"/>
      <c r="AY489" s="405"/>
      <c r="AZ489" s="406"/>
      <c r="BA489" s="407"/>
      <c r="BB489" s="407"/>
      <c r="BC489" s="407"/>
      <c r="BD489" s="407"/>
      <c r="BE489" s="407"/>
      <c r="BF489" s="407"/>
      <c r="BG489" s="407"/>
      <c r="BH489" s="407"/>
      <c r="BI489" s="407"/>
      <c r="BJ489" s="407"/>
      <c r="BK489" s="407"/>
      <c r="BL489" s="407"/>
      <c r="BM489" s="407"/>
      <c r="BN489" s="407"/>
      <c r="BO489" s="408"/>
    </row>
    <row r="490" spans="1:67" ht="35.1" customHeight="1" x14ac:dyDescent="0.25">
      <c r="A490" s="25">
        <f t="shared" si="22"/>
        <v>479</v>
      </c>
      <c r="B490" s="409"/>
      <c r="C490" s="409"/>
      <c r="D490" s="410"/>
      <c r="E490" s="410"/>
      <c r="F490" s="410"/>
      <c r="G490" s="410"/>
      <c r="H490" s="410"/>
      <c r="I490" s="411"/>
      <c r="J490" s="412"/>
      <c r="K490" s="412"/>
      <c r="L490" s="412"/>
      <c r="M490" s="412"/>
      <c r="N490" s="412"/>
      <c r="O490" s="412"/>
      <c r="P490" s="413"/>
      <c r="Q490" s="414"/>
      <c r="R490" s="415"/>
      <c r="S490" s="415"/>
      <c r="T490" s="415"/>
      <c r="U490" s="415"/>
      <c r="V490" s="415"/>
      <c r="W490" s="415"/>
      <c r="X490" s="416"/>
      <c r="Y490" s="417"/>
      <c r="Z490" s="418"/>
      <c r="AA490" s="414"/>
      <c r="AB490" s="415"/>
      <c r="AC490" s="415"/>
      <c r="AD490" s="416"/>
      <c r="AE490" s="419"/>
      <c r="AF490" s="420"/>
      <c r="AG490" s="421"/>
      <c r="AH490" s="419"/>
      <c r="AI490" s="420"/>
      <c r="AJ490" s="421"/>
      <c r="AK490" s="411"/>
      <c r="AL490" s="412"/>
      <c r="AM490" s="412"/>
      <c r="AN490" s="413"/>
      <c r="AO490" s="400"/>
      <c r="AP490" s="401"/>
      <c r="AQ490" s="401"/>
      <c r="AR490" s="401"/>
      <c r="AS490" s="401"/>
      <c r="AT490" s="401"/>
      <c r="AU490" s="401"/>
      <c r="AV490" s="402"/>
      <c r="AW490" s="403"/>
      <c r="AX490" s="404"/>
      <c r="AY490" s="405"/>
      <c r="AZ490" s="406"/>
      <c r="BA490" s="407"/>
      <c r="BB490" s="407"/>
      <c r="BC490" s="407"/>
      <c r="BD490" s="407"/>
      <c r="BE490" s="407"/>
      <c r="BF490" s="407"/>
      <c r="BG490" s="407"/>
      <c r="BH490" s="407"/>
      <c r="BI490" s="407"/>
      <c r="BJ490" s="407"/>
      <c r="BK490" s="407"/>
      <c r="BL490" s="407"/>
      <c r="BM490" s="407"/>
      <c r="BN490" s="407"/>
      <c r="BO490" s="408"/>
    </row>
    <row r="491" spans="1:67" ht="35.1" customHeight="1" x14ac:dyDescent="0.25">
      <c r="A491" s="25">
        <f t="shared" si="22"/>
        <v>480</v>
      </c>
      <c r="B491" s="409"/>
      <c r="C491" s="409"/>
      <c r="D491" s="410"/>
      <c r="E491" s="410"/>
      <c r="F491" s="410"/>
      <c r="G491" s="410"/>
      <c r="H491" s="410"/>
      <c r="I491" s="411"/>
      <c r="J491" s="412"/>
      <c r="K491" s="412"/>
      <c r="L491" s="412"/>
      <c r="M491" s="412"/>
      <c r="N491" s="412"/>
      <c r="O491" s="412"/>
      <c r="P491" s="413"/>
      <c r="Q491" s="414"/>
      <c r="R491" s="415"/>
      <c r="S491" s="415"/>
      <c r="T491" s="415"/>
      <c r="U491" s="415"/>
      <c r="V491" s="415"/>
      <c r="W491" s="415"/>
      <c r="X491" s="416"/>
      <c r="Y491" s="417"/>
      <c r="Z491" s="418"/>
      <c r="AA491" s="414"/>
      <c r="AB491" s="415"/>
      <c r="AC491" s="415"/>
      <c r="AD491" s="416"/>
      <c r="AE491" s="419"/>
      <c r="AF491" s="420"/>
      <c r="AG491" s="421"/>
      <c r="AH491" s="419"/>
      <c r="AI491" s="420"/>
      <c r="AJ491" s="421"/>
      <c r="AK491" s="411"/>
      <c r="AL491" s="412"/>
      <c r="AM491" s="412"/>
      <c r="AN491" s="413"/>
      <c r="AO491" s="400"/>
      <c r="AP491" s="401"/>
      <c r="AQ491" s="401"/>
      <c r="AR491" s="401"/>
      <c r="AS491" s="401"/>
      <c r="AT491" s="401"/>
      <c r="AU491" s="401"/>
      <c r="AV491" s="402"/>
      <c r="AW491" s="403"/>
      <c r="AX491" s="404"/>
      <c r="AY491" s="405"/>
      <c r="AZ491" s="406"/>
      <c r="BA491" s="407"/>
      <c r="BB491" s="407"/>
      <c r="BC491" s="407"/>
      <c r="BD491" s="407"/>
      <c r="BE491" s="407"/>
      <c r="BF491" s="407"/>
      <c r="BG491" s="407"/>
      <c r="BH491" s="407"/>
      <c r="BI491" s="407"/>
      <c r="BJ491" s="407"/>
      <c r="BK491" s="407"/>
      <c r="BL491" s="407"/>
      <c r="BM491" s="407"/>
      <c r="BN491" s="407"/>
      <c r="BO491" s="408"/>
    </row>
    <row r="492" spans="1:67" ht="35.1" customHeight="1" x14ac:dyDescent="0.25">
      <c r="A492" s="24">
        <f>ROW(A481)</f>
        <v>481</v>
      </c>
      <c r="B492" s="409"/>
      <c r="C492" s="409"/>
      <c r="D492" s="410"/>
      <c r="E492" s="410"/>
      <c r="F492" s="410"/>
      <c r="G492" s="410"/>
      <c r="H492" s="410"/>
      <c r="I492" s="411"/>
      <c r="J492" s="412"/>
      <c r="K492" s="412"/>
      <c r="L492" s="412"/>
      <c r="M492" s="412"/>
      <c r="N492" s="412"/>
      <c r="O492" s="412"/>
      <c r="P492" s="413"/>
      <c r="Q492" s="414"/>
      <c r="R492" s="415"/>
      <c r="S492" s="415"/>
      <c r="T492" s="415"/>
      <c r="U492" s="415"/>
      <c r="V492" s="415"/>
      <c r="W492" s="415"/>
      <c r="X492" s="416"/>
      <c r="Y492" s="417"/>
      <c r="Z492" s="418"/>
      <c r="AA492" s="414"/>
      <c r="AB492" s="415"/>
      <c r="AC492" s="415"/>
      <c r="AD492" s="416"/>
      <c r="AE492" s="419"/>
      <c r="AF492" s="420"/>
      <c r="AG492" s="421"/>
      <c r="AH492" s="419"/>
      <c r="AI492" s="420"/>
      <c r="AJ492" s="421"/>
      <c r="AK492" s="411"/>
      <c r="AL492" s="412"/>
      <c r="AM492" s="412"/>
      <c r="AN492" s="413"/>
      <c r="AO492" s="400"/>
      <c r="AP492" s="401"/>
      <c r="AQ492" s="401"/>
      <c r="AR492" s="401"/>
      <c r="AS492" s="401"/>
      <c r="AT492" s="401"/>
      <c r="AU492" s="401"/>
      <c r="AV492" s="402"/>
      <c r="AW492" s="403"/>
      <c r="AX492" s="404"/>
      <c r="AY492" s="405"/>
      <c r="AZ492" s="406"/>
      <c r="BA492" s="407"/>
      <c r="BB492" s="407"/>
      <c r="BC492" s="407"/>
      <c r="BD492" s="407"/>
      <c r="BE492" s="407"/>
      <c r="BF492" s="407"/>
      <c r="BG492" s="407"/>
      <c r="BH492" s="407"/>
      <c r="BI492" s="407"/>
      <c r="BJ492" s="407"/>
      <c r="BK492" s="407"/>
      <c r="BL492" s="407"/>
      <c r="BM492" s="407"/>
      <c r="BN492" s="407"/>
      <c r="BO492" s="408"/>
    </row>
    <row r="493" spans="1:67" ht="35.1" customHeight="1" x14ac:dyDescent="0.25">
      <c r="A493" s="25">
        <f t="shared" ref="A493:A501" si="23">ROW(A482)</f>
        <v>482</v>
      </c>
      <c r="B493" s="409"/>
      <c r="C493" s="409"/>
      <c r="D493" s="410"/>
      <c r="E493" s="410"/>
      <c r="F493" s="410"/>
      <c r="G493" s="410"/>
      <c r="H493" s="410"/>
      <c r="I493" s="411"/>
      <c r="J493" s="412"/>
      <c r="K493" s="412"/>
      <c r="L493" s="412"/>
      <c r="M493" s="412"/>
      <c r="N493" s="412"/>
      <c r="O493" s="412"/>
      <c r="P493" s="413"/>
      <c r="Q493" s="414"/>
      <c r="R493" s="415"/>
      <c r="S493" s="415"/>
      <c r="T493" s="415"/>
      <c r="U493" s="415"/>
      <c r="V493" s="415"/>
      <c r="W493" s="415"/>
      <c r="X493" s="416"/>
      <c r="Y493" s="417"/>
      <c r="Z493" s="418"/>
      <c r="AA493" s="414"/>
      <c r="AB493" s="415"/>
      <c r="AC493" s="415"/>
      <c r="AD493" s="416"/>
      <c r="AE493" s="419"/>
      <c r="AF493" s="420"/>
      <c r="AG493" s="421"/>
      <c r="AH493" s="419"/>
      <c r="AI493" s="420"/>
      <c r="AJ493" s="421"/>
      <c r="AK493" s="411"/>
      <c r="AL493" s="412"/>
      <c r="AM493" s="412"/>
      <c r="AN493" s="413"/>
      <c r="AO493" s="400"/>
      <c r="AP493" s="401"/>
      <c r="AQ493" s="401"/>
      <c r="AR493" s="401"/>
      <c r="AS493" s="401"/>
      <c r="AT493" s="401"/>
      <c r="AU493" s="401"/>
      <c r="AV493" s="402"/>
      <c r="AW493" s="403"/>
      <c r="AX493" s="404"/>
      <c r="AY493" s="405"/>
      <c r="AZ493" s="406"/>
      <c r="BA493" s="407"/>
      <c r="BB493" s="407"/>
      <c r="BC493" s="407"/>
      <c r="BD493" s="407"/>
      <c r="BE493" s="407"/>
      <c r="BF493" s="407"/>
      <c r="BG493" s="407"/>
      <c r="BH493" s="407"/>
      <c r="BI493" s="407"/>
      <c r="BJ493" s="407"/>
      <c r="BK493" s="407"/>
      <c r="BL493" s="407"/>
      <c r="BM493" s="407"/>
      <c r="BN493" s="407"/>
      <c r="BO493" s="408"/>
    </row>
    <row r="494" spans="1:67" ht="35.1" customHeight="1" x14ac:dyDescent="0.25">
      <c r="A494" s="25">
        <f t="shared" si="23"/>
        <v>483</v>
      </c>
      <c r="B494" s="409"/>
      <c r="C494" s="409"/>
      <c r="D494" s="410"/>
      <c r="E494" s="410"/>
      <c r="F494" s="410"/>
      <c r="G494" s="410"/>
      <c r="H494" s="410"/>
      <c r="I494" s="411"/>
      <c r="J494" s="412"/>
      <c r="K494" s="412"/>
      <c r="L494" s="412"/>
      <c r="M494" s="412"/>
      <c r="N494" s="412"/>
      <c r="O494" s="412"/>
      <c r="P494" s="413"/>
      <c r="Q494" s="414"/>
      <c r="R494" s="415"/>
      <c r="S494" s="415"/>
      <c r="T494" s="415"/>
      <c r="U494" s="415"/>
      <c r="V494" s="415"/>
      <c r="W494" s="415"/>
      <c r="X494" s="416"/>
      <c r="Y494" s="417"/>
      <c r="Z494" s="418"/>
      <c r="AA494" s="414"/>
      <c r="AB494" s="415"/>
      <c r="AC494" s="415"/>
      <c r="AD494" s="416"/>
      <c r="AE494" s="419"/>
      <c r="AF494" s="420"/>
      <c r="AG494" s="421"/>
      <c r="AH494" s="419"/>
      <c r="AI494" s="420"/>
      <c r="AJ494" s="421"/>
      <c r="AK494" s="411"/>
      <c r="AL494" s="412"/>
      <c r="AM494" s="412"/>
      <c r="AN494" s="413"/>
      <c r="AO494" s="400"/>
      <c r="AP494" s="401"/>
      <c r="AQ494" s="401"/>
      <c r="AR494" s="401"/>
      <c r="AS494" s="401"/>
      <c r="AT494" s="401"/>
      <c r="AU494" s="401"/>
      <c r="AV494" s="402"/>
      <c r="AW494" s="403"/>
      <c r="AX494" s="404"/>
      <c r="AY494" s="405"/>
      <c r="AZ494" s="406"/>
      <c r="BA494" s="407"/>
      <c r="BB494" s="407"/>
      <c r="BC494" s="407"/>
      <c r="BD494" s="407"/>
      <c r="BE494" s="407"/>
      <c r="BF494" s="407"/>
      <c r="BG494" s="407"/>
      <c r="BH494" s="407"/>
      <c r="BI494" s="407"/>
      <c r="BJ494" s="407"/>
      <c r="BK494" s="407"/>
      <c r="BL494" s="407"/>
      <c r="BM494" s="407"/>
      <c r="BN494" s="407"/>
      <c r="BO494" s="408"/>
    </row>
    <row r="495" spans="1:67" ht="35.1" customHeight="1" x14ac:dyDescent="0.25">
      <c r="A495" s="25">
        <f t="shared" si="23"/>
        <v>484</v>
      </c>
      <c r="B495" s="409"/>
      <c r="C495" s="409"/>
      <c r="D495" s="410"/>
      <c r="E495" s="410"/>
      <c r="F495" s="410"/>
      <c r="G495" s="410"/>
      <c r="H495" s="410"/>
      <c r="I495" s="411"/>
      <c r="J495" s="412"/>
      <c r="K495" s="412"/>
      <c r="L495" s="412"/>
      <c r="M495" s="412"/>
      <c r="N495" s="412"/>
      <c r="O495" s="412"/>
      <c r="P495" s="413"/>
      <c r="Q495" s="414"/>
      <c r="R495" s="415"/>
      <c r="S495" s="415"/>
      <c r="T495" s="415"/>
      <c r="U495" s="415"/>
      <c r="V495" s="415"/>
      <c r="W495" s="415"/>
      <c r="X495" s="416"/>
      <c r="Y495" s="417"/>
      <c r="Z495" s="418"/>
      <c r="AA495" s="414"/>
      <c r="AB495" s="415"/>
      <c r="AC495" s="415"/>
      <c r="AD495" s="416"/>
      <c r="AE495" s="419"/>
      <c r="AF495" s="420"/>
      <c r="AG495" s="421"/>
      <c r="AH495" s="419"/>
      <c r="AI495" s="420"/>
      <c r="AJ495" s="421"/>
      <c r="AK495" s="411"/>
      <c r="AL495" s="412"/>
      <c r="AM495" s="412"/>
      <c r="AN495" s="413"/>
      <c r="AO495" s="400"/>
      <c r="AP495" s="401"/>
      <c r="AQ495" s="401"/>
      <c r="AR495" s="401"/>
      <c r="AS495" s="401"/>
      <c r="AT495" s="401"/>
      <c r="AU495" s="401"/>
      <c r="AV495" s="402"/>
      <c r="AW495" s="403"/>
      <c r="AX495" s="404"/>
      <c r="AY495" s="405"/>
      <c r="AZ495" s="406"/>
      <c r="BA495" s="407"/>
      <c r="BB495" s="407"/>
      <c r="BC495" s="407"/>
      <c r="BD495" s="407"/>
      <c r="BE495" s="407"/>
      <c r="BF495" s="407"/>
      <c r="BG495" s="407"/>
      <c r="BH495" s="407"/>
      <c r="BI495" s="407"/>
      <c r="BJ495" s="407"/>
      <c r="BK495" s="407"/>
      <c r="BL495" s="407"/>
      <c r="BM495" s="407"/>
      <c r="BN495" s="407"/>
      <c r="BO495" s="408"/>
    </row>
    <row r="496" spans="1:67" ht="35.1" customHeight="1" x14ac:dyDescent="0.25">
      <c r="A496" s="25">
        <f t="shared" si="23"/>
        <v>485</v>
      </c>
      <c r="B496" s="409"/>
      <c r="C496" s="409"/>
      <c r="D496" s="410"/>
      <c r="E496" s="410"/>
      <c r="F496" s="410"/>
      <c r="G496" s="410"/>
      <c r="H496" s="410"/>
      <c r="I496" s="411"/>
      <c r="J496" s="412"/>
      <c r="K496" s="412"/>
      <c r="L496" s="412"/>
      <c r="M496" s="412"/>
      <c r="N496" s="412"/>
      <c r="O496" s="412"/>
      <c r="P496" s="413"/>
      <c r="Q496" s="414"/>
      <c r="R496" s="415"/>
      <c r="S496" s="415"/>
      <c r="T496" s="415"/>
      <c r="U496" s="415"/>
      <c r="V496" s="415"/>
      <c r="W496" s="415"/>
      <c r="X496" s="416"/>
      <c r="Y496" s="417"/>
      <c r="Z496" s="418"/>
      <c r="AA496" s="414"/>
      <c r="AB496" s="415"/>
      <c r="AC496" s="415"/>
      <c r="AD496" s="416"/>
      <c r="AE496" s="419"/>
      <c r="AF496" s="420"/>
      <c r="AG496" s="421"/>
      <c r="AH496" s="419"/>
      <c r="AI496" s="420"/>
      <c r="AJ496" s="421"/>
      <c r="AK496" s="411"/>
      <c r="AL496" s="412"/>
      <c r="AM496" s="412"/>
      <c r="AN496" s="413"/>
      <c r="AO496" s="400"/>
      <c r="AP496" s="401"/>
      <c r="AQ496" s="401"/>
      <c r="AR496" s="401"/>
      <c r="AS496" s="401"/>
      <c r="AT496" s="401"/>
      <c r="AU496" s="401"/>
      <c r="AV496" s="402"/>
      <c r="AW496" s="403"/>
      <c r="AX496" s="404"/>
      <c r="AY496" s="405"/>
      <c r="AZ496" s="406"/>
      <c r="BA496" s="407"/>
      <c r="BB496" s="407"/>
      <c r="BC496" s="407"/>
      <c r="BD496" s="407"/>
      <c r="BE496" s="407"/>
      <c r="BF496" s="407"/>
      <c r="BG496" s="407"/>
      <c r="BH496" s="407"/>
      <c r="BI496" s="407"/>
      <c r="BJ496" s="407"/>
      <c r="BK496" s="407"/>
      <c r="BL496" s="407"/>
      <c r="BM496" s="407"/>
      <c r="BN496" s="407"/>
      <c r="BO496" s="408"/>
    </row>
    <row r="497" spans="1:67" ht="35.1" customHeight="1" x14ac:dyDescent="0.25">
      <c r="A497" s="25">
        <f t="shared" si="23"/>
        <v>486</v>
      </c>
      <c r="B497" s="409"/>
      <c r="C497" s="409"/>
      <c r="D497" s="410"/>
      <c r="E497" s="410"/>
      <c r="F497" s="410"/>
      <c r="G497" s="410"/>
      <c r="H497" s="410"/>
      <c r="I497" s="411"/>
      <c r="J497" s="412"/>
      <c r="K497" s="412"/>
      <c r="L497" s="412"/>
      <c r="M497" s="412"/>
      <c r="N497" s="412"/>
      <c r="O497" s="412"/>
      <c r="P497" s="413"/>
      <c r="Q497" s="414"/>
      <c r="R497" s="415"/>
      <c r="S497" s="415"/>
      <c r="T497" s="415"/>
      <c r="U497" s="415"/>
      <c r="V497" s="415"/>
      <c r="W497" s="415"/>
      <c r="X497" s="416"/>
      <c r="Y497" s="417"/>
      <c r="Z497" s="418"/>
      <c r="AA497" s="414"/>
      <c r="AB497" s="415"/>
      <c r="AC497" s="415"/>
      <c r="AD497" s="416"/>
      <c r="AE497" s="419"/>
      <c r="AF497" s="420"/>
      <c r="AG497" s="421"/>
      <c r="AH497" s="419"/>
      <c r="AI497" s="420"/>
      <c r="AJ497" s="421"/>
      <c r="AK497" s="411"/>
      <c r="AL497" s="412"/>
      <c r="AM497" s="412"/>
      <c r="AN497" s="413"/>
      <c r="AO497" s="400"/>
      <c r="AP497" s="401"/>
      <c r="AQ497" s="401"/>
      <c r="AR497" s="401"/>
      <c r="AS497" s="401"/>
      <c r="AT497" s="401"/>
      <c r="AU497" s="401"/>
      <c r="AV497" s="402"/>
      <c r="AW497" s="403"/>
      <c r="AX497" s="404"/>
      <c r="AY497" s="405"/>
      <c r="AZ497" s="406"/>
      <c r="BA497" s="407"/>
      <c r="BB497" s="407"/>
      <c r="BC497" s="407"/>
      <c r="BD497" s="407"/>
      <c r="BE497" s="407"/>
      <c r="BF497" s="407"/>
      <c r="BG497" s="407"/>
      <c r="BH497" s="407"/>
      <c r="BI497" s="407"/>
      <c r="BJ497" s="407"/>
      <c r="BK497" s="407"/>
      <c r="BL497" s="407"/>
      <c r="BM497" s="407"/>
      <c r="BN497" s="407"/>
      <c r="BO497" s="408"/>
    </row>
    <row r="498" spans="1:67" ht="35.1" customHeight="1" x14ac:dyDescent="0.25">
      <c r="A498" s="25">
        <f t="shared" si="23"/>
        <v>487</v>
      </c>
      <c r="B498" s="409"/>
      <c r="C498" s="409"/>
      <c r="D498" s="410"/>
      <c r="E498" s="410"/>
      <c r="F498" s="410"/>
      <c r="G498" s="410"/>
      <c r="H498" s="410"/>
      <c r="I498" s="411"/>
      <c r="J498" s="412"/>
      <c r="K498" s="412"/>
      <c r="L498" s="412"/>
      <c r="M498" s="412"/>
      <c r="N498" s="412"/>
      <c r="O498" s="412"/>
      <c r="P498" s="413"/>
      <c r="Q498" s="414"/>
      <c r="R498" s="415"/>
      <c r="S498" s="415"/>
      <c r="T498" s="415"/>
      <c r="U498" s="415"/>
      <c r="V498" s="415"/>
      <c r="W498" s="415"/>
      <c r="X498" s="416"/>
      <c r="Y498" s="417"/>
      <c r="Z498" s="418"/>
      <c r="AA498" s="414"/>
      <c r="AB498" s="415"/>
      <c r="AC498" s="415"/>
      <c r="AD498" s="416"/>
      <c r="AE498" s="419"/>
      <c r="AF498" s="420"/>
      <c r="AG498" s="421"/>
      <c r="AH498" s="419"/>
      <c r="AI498" s="420"/>
      <c r="AJ498" s="421"/>
      <c r="AK498" s="411"/>
      <c r="AL498" s="412"/>
      <c r="AM498" s="412"/>
      <c r="AN498" s="413"/>
      <c r="AO498" s="400"/>
      <c r="AP498" s="401"/>
      <c r="AQ498" s="401"/>
      <c r="AR498" s="401"/>
      <c r="AS498" s="401"/>
      <c r="AT498" s="401"/>
      <c r="AU498" s="401"/>
      <c r="AV498" s="402"/>
      <c r="AW498" s="403"/>
      <c r="AX498" s="404"/>
      <c r="AY498" s="405"/>
      <c r="AZ498" s="406"/>
      <c r="BA498" s="407"/>
      <c r="BB498" s="407"/>
      <c r="BC498" s="407"/>
      <c r="BD498" s="407"/>
      <c r="BE498" s="407"/>
      <c r="BF498" s="407"/>
      <c r="BG498" s="407"/>
      <c r="BH498" s="407"/>
      <c r="BI498" s="407"/>
      <c r="BJ498" s="407"/>
      <c r="BK498" s="407"/>
      <c r="BL498" s="407"/>
      <c r="BM498" s="407"/>
      <c r="BN498" s="407"/>
      <c r="BO498" s="408"/>
    </row>
    <row r="499" spans="1:67" ht="35.1" customHeight="1" x14ac:dyDescent="0.25">
      <c r="A499" s="25">
        <f t="shared" si="23"/>
        <v>488</v>
      </c>
      <c r="B499" s="409"/>
      <c r="C499" s="409"/>
      <c r="D499" s="410"/>
      <c r="E499" s="410"/>
      <c r="F499" s="410"/>
      <c r="G499" s="410"/>
      <c r="H499" s="410"/>
      <c r="I499" s="411"/>
      <c r="J499" s="412"/>
      <c r="K499" s="412"/>
      <c r="L499" s="412"/>
      <c r="M499" s="412"/>
      <c r="N499" s="412"/>
      <c r="O499" s="412"/>
      <c r="P499" s="413"/>
      <c r="Q499" s="414"/>
      <c r="R499" s="415"/>
      <c r="S499" s="415"/>
      <c r="T499" s="415"/>
      <c r="U499" s="415"/>
      <c r="V499" s="415"/>
      <c r="W499" s="415"/>
      <c r="X499" s="416"/>
      <c r="Y499" s="417"/>
      <c r="Z499" s="418"/>
      <c r="AA499" s="414"/>
      <c r="AB499" s="415"/>
      <c r="AC499" s="415"/>
      <c r="AD499" s="416"/>
      <c r="AE499" s="419"/>
      <c r="AF499" s="420"/>
      <c r="AG499" s="421"/>
      <c r="AH499" s="419"/>
      <c r="AI499" s="420"/>
      <c r="AJ499" s="421"/>
      <c r="AK499" s="411"/>
      <c r="AL499" s="412"/>
      <c r="AM499" s="412"/>
      <c r="AN499" s="413"/>
      <c r="AO499" s="400"/>
      <c r="AP499" s="401"/>
      <c r="AQ499" s="401"/>
      <c r="AR499" s="401"/>
      <c r="AS499" s="401"/>
      <c r="AT499" s="401"/>
      <c r="AU499" s="401"/>
      <c r="AV499" s="402"/>
      <c r="AW499" s="403"/>
      <c r="AX499" s="404"/>
      <c r="AY499" s="405"/>
      <c r="AZ499" s="406"/>
      <c r="BA499" s="407"/>
      <c r="BB499" s="407"/>
      <c r="BC499" s="407"/>
      <c r="BD499" s="407"/>
      <c r="BE499" s="407"/>
      <c r="BF499" s="407"/>
      <c r="BG499" s="407"/>
      <c r="BH499" s="407"/>
      <c r="BI499" s="407"/>
      <c r="BJ499" s="407"/>
      <c r="BK499" s="407"/>
      <c r="BL499" s="407"/>
      <c r="BM499" s="407"/>
      <c r="BN499" s="407"/>
      <c r="BO499" s="408"/>
    </row>
    <row r="500" spans="1:67" ht="35.1" customHeight="1" x14ac:dyDescent="0.25">
      <c r="A500" s="25">
        <f t="shared" si="23"/>
        <v>489</v>
      </c>
      <c r="B500" s="409"/>
      <c r="C500" s="409"/>
      <c r="D500" s="410"/>
      <c r="E500" s="410"/>
      <c r="F500" s="410"/>
      <c r="G500" s="410"/>
      <c r="H500" s="410"/>
      <c r="I500" s="411"/>
      <c r="J500" s="412"/>
      <c r="K500" s="412"/>
      <c r="L500" s="412"/>
      <c r="M500" s="412"/>
      <c r="N500" s="412"/>
      <c r="O500" s="412"/>
      <c r="P500" s="413"/>
      <c r="Q500" s="414"/>
      <c r="R500" s="415"/>
      <c r="S500" s="415"/>
      <c r="T500" s="415"/>
      <c r="U500" s="415"/>
      <c r="V500" s="415"/>
      <c r="W500" s="415"/>
      <c r="X500" s="416"/>
      <c r="Y500" s="417"/>
      <c r="Z500" s="418"/>
      <c r="AA500" s="414"/>
      <c r="AB500" s="415"/>
      <c r="AC500" s="415"/>
      <c r="AD500" s="416"/>
      <c r="AE500" s="419"/>
      <c r="AF500" s="420"/>
      <c r="AG500" s="421"/>
      <c r="AH500" s="419"/>
      <c r="AI500" s="420"/>
      <c r="AJ500" s="421"/>
      <c r="AK500" s="411"/>
      <c r="AL500" s="412"/>
      <c r="AM500" s="412"/>
      <c r="AN500" s="413"/>
      <c r="AO500" s="400"/>
      <c r="AP500" s="401"/>
      <c r="AQ500" s="401"/>
      <c r="AR500" s="401"/>
      <c r="AS500" s="401"/>
      <c r="AT500" s="401"/>
      <c r="AU500" s="401"/>
      <c r="AV500" s="402"/>
      <c r="AW500" s="403"/>
      <c r="AX500" s="404"/>
      <c r="AY500" s="405"/>
      <c r="AZ500" s="406"/>
      <c r="BA500" s="407"/>
      <c r="BB500" s="407"/>
      <c r="BC500" s="407"/>
      <c r="BD500" s="407"/>
      <c r="BE500" s="407"/>
      <c r="BF500" s="407"/>
      <c r="BG500" s="407"/>
      <c r="BH500" s="407"/>
      <c r="BI500" s="407"/>
      <c r="BJ500" s="407"/>
      <c r="BK500" s="407"/>
      <c r="BL500" s="407"/>
      <c r="BM500" s="407"/>
      <c r="BN500" s="407"/>
      <c r="BO500" s="408"/>
    </row>
    <row r="501" spans="1:67" ht="35.1" customHeight="1" x14ac:dyDescent="0.25">
      <c r="A501" s="25">
        <f t="shared" si="23"/>
        <v>490</v>
      </c>
      <c r="B501" s="409"/>
      <c r="C501" s="409"/>
      <c r="D501" s="410"/>
      <c r="E501" s="410"/>
      <c r="F501" s="410"/>
      <c r="G501" s="410"/>
      <c r="H501" s="410"/>
      <c r="I501" s="411"/>
      <c r="J501" s="412"/>
      <c r="K501" s="412"/>
      <c r="L501" s="412"/>
      <c r="M501" s="412"/>
      <c r="N501" s="412"/>
      <c r="O501" s="412"/>
      <c r="P501" s="413"/>
      <c r="Q501" s="414"/>
      <c r="R501" s="415"/>
      <c r="S501" s="415"/>
      <c r="T501" s="415"/>
      <c r="U501" s="415"/>
      <c r="V501" s="415"/>
      <c r="W501" s="415"/>
      <c r="X501" s="416"/>
      <c r="Y501" s="417"/>
      <c r="Z501" s="418"/>
      <c r="AA501" s="414"/>
      <c r="AB501" s="415"/>
      <c r="AC501" s="415"/>
      <c r="AD501" s="416"/>
      <c r="AE501" s="419"/>
      <c r="AF501" s="420"/>
      <c r="AG501" s="421"/>
      <c r="AH501" s="419"/>
      <c r="AI501" s="420"/>
      <c r="AJ501" s="421"/>
      <c r="AK501" s="411"/>
      <c r="AL501" s="412"/>
      <c r="AM501" s="412"/>
      <c r="AN501" s="413"/>
      <c r="AO501" s="400"/>
      <c r="AP501" s="401"/>
      <c r="AQ501" s="401"/>
      <c r="AR501" s="401"/>
      <c r="AS501" s="401"/>
      <c r="AT501" s="401"/>
      <c r="AU501" s="401"/>
      <c r="AV501" s="402"/>
      <c r="AW501" s="403"/>
      <c r="AX501" s="404"/>
      <c r="AY501" s="405"/>
      <c r="AZ501" s="406"/>
      <c r="BA501" s="407"/>
      <c r="BB501" s="407"/>
      <c r="BC501" s="407"/>
      <c r="BD501" s="407"/>
      <c r="BE501" s="407"/>
      <c r="BF501" s="407"/>
      <c r="BG501" s="407"/>
      <c r="BH501" s="407"/>
      <c r="BI501" s="407"/>
      <c r="BJ501" s="407"/>
      <c r="BK501" s="407"/>
      <c r="BL501" s="407"/>
      <c r="BM501" s="407"/>
      <c r="BN501" s="407"/>
      <c r="BO501" s="408"/>
    </row>
    <row r="502" spans="1:67" ht="35.1" customHeight="1" x14ac:dyDescent="0.25">
      <c r="A502" s="24">
        <f>ROW(A491)</f>
        <v>491</v>
      </c>
      <c r="B502" s="409"/>
      <c r="C502" s="409"/>
      <c r="D502" s="410"/>
      <c r="E502" s="410"/>
      <c r="F502" s="410"/>
      <c r="G502" s="410"/>
      <c r="H502" s="410"/>
      <c r="I502" s="411"/>
      <c r="J502" s="412"/>
      <c r="K502" s="412"/>
      <c r="L502" s="412"/>
      <c r="M502" s="412"/>
      <c r="N502" s="412"/>
      <c r="O502" s="412"/>
      <c r="P502" s="413"/>
      <c r="Q502" s="414"/>
      <c r="R502" s="415"/>
      <c r="S502" s="415"/>
      <c r="T502" s="415"/>
      <c r="U502" s="415"/>
      <c r="V502" s="415"/>
      <c r="W502" s="415"/>
      <c r="X502" s="416"/>
      <c r="Y502" s="417"/>
      <c r="Z502" s="418"/>
      <c r="AA502" s="414"/>
      <c r="AB502" s="415"/>
      <c r="AC502" s="415"/>
      <c r="AD502" s="416"/>
      <c r="AE502" s="419"/>
      <c r="AF502" s="420"/>
      <c r="AG502" s="421"/>
      <c r="AH502" s="419"/>
      <c r="AI502" s="420"/>
      <c r="AJ502" s="421"/>
      <c r="AK502" s="411"/>
      <c r="AL502" s="412"/>
      <c r="AM502" s="412"/>
      <c r="AN502" s="413"/>
      <c r="AO502" s="400"/>
      <c r="AP502" s="401"/>
      <c r="AQ502" s="401"/>
      <c r="AR502" s="401"/>
      <c r="AS502" s="401"/>
      <c r="AT502" s="401"/>
      <c r="AU502" s="401"/>
      <c r="AV502" s="402"/>
      <c r="AW502" s="403"/>
      <c r="AX502" s="404"/>
      <c r="AY502" s="405"/>
      <c r="AZ502" s="406"/>
      <c r="BA502" s="407"/>
      <c r="BB502" s="407"/>
      <c r="BC502" s="407"/>
      <c r="BD502" s="407"/>
      <c r="BE502" s="407"/>
      <c r="BF502" s="407"/>
      <c r="BG502" s="407"/>
      <c r="BH502" s="407"/>
      <c r="BI502" s="407"/>
      <c r="BJ502" s="407"/>
      <c r="BK502" s="407"/>
      <c r="BL502" s="407"/>
      <c r="BM502" s="407"/>
      <c r="BN502" s="407"/>
      <c r="BO502" s="408"/>
    </row>
    <row r="503" spans="1:67" ht="35.1" customHeight="1" x14ac:dyDescent="0.25">
      <c r="A503" s="25">
        <f t="shared" ref="A503:A511" si="24">ROW(A492)</f>
        <v>492</v>
      </c>
      <c r="B503" s="409"/>
      <c r="C503" s="409"/>
      <c r="D503" s="410"/>
      <c r="E503" s="410"/>
      <c r="F503" s="410"/>
      <c r="G503" s="410"/>
      <c r="H503" s="410"/>
      <c r="I503" s="411"/>
      <c r="J503" s="412"/>
      <c r="K503" s="412"/>
      <c r="L503" s="412"/>
      <c r="M503" s="412"/>
      <c r="N503" s="412"/>
      <c r="O503" s="412"/>
      <c r="P503" s="413"/>
      <c r="Q503" s="414"/>
      <c r="R503" s="415"/>
      <c r="S503" s="415"/>
      <c r="T503" s="415"/>
      <c r="U503" s="415"/>
      <c r="V503" s="415"/>
      <c r="W503" s="415"/>
      <c r="X503" s="416"/>
      <c r="Y503" s="417"/>
      <c r="Z503" s="418"/>
      <c r="AA503" s="414"/>
      <c r="AB503" s="415"/>
      <c r="AC503" s="415"/>
      <c r="AD503" s="416"/>
      <c r="AE503" s="419"/>
      <c r="AF503" s="420"/>
      <c r="AG503" s="421"/>
      <c r="AH503" s="419"/>
      <c r="AI503" s="420"/>
      <c r="AJ503" s="421"/>
      <c r="AK503" s="411"/>
      <c r="AL503" s="412"/>
      <c r="AM503" s="412"/>
      <c r="AN503" s="413"/>
      <c r="AO503" s="400"/>
      <c r="AP503" s="401"/>
      <c r="AQ503" s="401"/>
      <c r="AR503" s="401"/>
      <c r="AS503" s="401"/>
      <c r="AT503" s="401"/>
      <c r="AU503" s="401"/>
      <c r="AV503" s="402"/>
      <c r="AW503" s="403"/>
      <c r="AX503" s="404"/>
      <c r="AY503" s="405"/>
      <c r="AZ503" s="406"/>
      <c r="BA503" s="407"/>
      <c r="BB503" s="407"/>
      <c r="BC503" s="407"/>
      <c r="BD503" s="407"/>
      <c r="BE503" s="407"/>
      <c r="BF503" s="407"/>
      <c r="BG503" s="407"/>
      <c r="BH503" s="407"/>
      <c r="BI503" s="407"/>
      <c r="BJ503" s="407"/>
      <c r="BK503" s="407"/>
      <c r="BL503" s="407"/>
      <c r="BM503" s="407"/>
      <c r="BN503" s="407"/>
      <c r="BO503" s="408"/>
    </row>
    <row r="504" spans="1:67" ht="35.1" customHeight="1" x14ac:dyDescent="0.25">
      <c r="A504" s="25">
        <f t="shared" si="24"/>
        <v>493</v>
      </c>
      <c r="B504" s="409"/>
      <c r="C504" s="409"/>
      <c r="D504" s="410"/>
      <c r="E504" s="410"/>
      <c r="F504" s="410"/>
      <c r="G504" s="410"/>
      <c r="H504" s="410"/>
      <c r="I504" s="411"/>
      <c r="J504" s="412"/>
      <c r="K504" s="412"/>
      <c r="L504" s="412"/>
      <c r="M504" s="412"/>
      <c r="N504" s="412"/>
      <c r="O504" s="412"/>
      <c r="P504" s="413"/>
      <c r="Q504" s="414"/>
      <c r="R504" s="415"/>
      <c r="S504" s="415"/>
      <c r="T504" s="415"/>
      <c r="U504" s="415"/>
      <c r="V504" s="415"/>
      <c r="W504" s="415"/>
      <c r="X504" s="416"/>
      <c r="Y504" s="417"/>
      <c r="Z504" s="418"/>
      <c r="AA504" s="414"/>
      <c r="AB504" s="415"/>
      <c r="AC504" s="415"/>
      <c r="AD504" s="416"/>
      <c r="AE504" s="419"/>
      <c r="AF504" s="420"/>
      <c r="AG504" s="421"/>
      <c r="AH504" s="419"/>
      <c r="AI504" s="420"/>
      <c r="AJ504" s="421"/>
      <c r="AK504" s="411"/>
      <c r="AL504" s="412"/>
      <c r="AM504" s="412"/>
      <c r="AN504" s="413"/>
      <c r="AO504" s="400"/>
      <c r="AP504" s="401"/>
      <c r="AQ504" s="401"/>
      <c r="AR504" s="401"/>
      <c r="AS504" s="401"/>
      <c r="AT504" s="401"/>
      <c r="AU504" s="401"/>
      <c r="AV504" s="402"/>
      <c r="AW504" s="403"/>
      <c r="AX504" s="404"/>
      <c r="AY504" s="405"/>
      <c r="AZ504" s="406"/>
      <c r="BA504" s="407"/>
      <c r="BB504" s="407"/>
      <c r="BC504" s="407"/>
      <c r="BD504" s="407"/>
      <c r="BE504" s="407"/>
      <c r="BF504" s="407"/>
      <c r="BG504" s="407"/>
      <c r="BH504" s="407"/>
      <c r="BI504" s="407"/>
      <c r="BJ504" s="407"/>
      <c r="BK504" s="407"/>
      <c r="BL504" s="407"/>
      <c r="BM504" s="407"/>
      <c r="BN504" s="407"/>
      <c r="BO504" s="408"/>
    </row>
    <row r="505" spans="1:67" ht="35.1" customHeight="1" x14ac:dyDescent="0.25">
      <c r="A505" s="25">
        <f t="shared" si="24"/>
        <v>494</v>
      </c>
      <c r="B505" s="409"/>
      <c r="C505" s="409"/>
      <c r="D505" s="410"/>
      <c r="E505" s="410"/>
      <c r="F505" s="410"/>
      <c r="G505" s="410"/>
      <c r="H505" s="410"/>
      <c r="I505" s="411"/>
      <c r="J505" s="412"/>
      <c r="K505" s="412"/>
      <c r="L505" s="412"/>
      <c r="M505" s="412"/>
      <c r="N505" s="412"/>
      <c r="O505" s="412"/>
      <c r="P505" s="413"/>
      <c r="Q505" s="414"/>
      <c r="R505" s="415"/>
      <c r="S505" s="415"/>
      <c r="T505" s="415"/>
      <c r="U505" s="415"/>
      <c r="V505" s="415"/>
      <c r="W505" s="415"/>
      <c r="X505" s="416"/>
      <c r="Y505" s="417"/>
      <c r="Z505" s="418"/>
      <c r="AA505" s="414"/>
      <c r="AB505" s="415"/>
      <c r="AC505" s="415"/>
      <c r="AD505" s="416"/>
      <c r="AE505" s="419"/>
      <c r="AF505" s="420"/>
      <c r="AG505" s="421"/>
      <c r="AH505" s="419"/>
      <c r="AI505" s="420"/>
      <c r="AJ505" s="421"/>
      <c r="AK505" s="411"/>
      <c r="AL505" s="412"/>
      <c r="AM505" s="412"/>
      <c r="AN505" s="413"/>
      <c r="AO505" s="400"/>
      <c r="AP505" s="401"/>
      <c r="AQ505" s="401"/>
      <c r="AR505" s="401"/>
      <c r="AS505" s="401"/>
      <c r="AT505" s="401"/>
      <c r="AU505" s="401"/>
      <c r="AV505" s="402"/>
      <c r="AW505" s="403"/>
      <c r="AX505" s="404"/>
      <c r="AY505" s="405"/>
      <c r="AZ505" s="406"/>
      <c r="BA505" s="407"/>
      <c r="BB505" s="407"/>
      <c r="BC505" s="407"/>
      <c r="BD505" s="407"/>
      <c r="BE505" s="407"/>
      <c r="BF505" s="407"/>
      <c r="BG505" s="407"/>
      <c r="BH505" s="407"/>
      <c r="BI505" s="407"/>
      <c r="BJ505" s="407"/>
      <c r="BK505" s="407"/>
      <c r="BL505" s="407"/>
      <c r="BM505" s="407"/>
      <c r="BN505" s="407"/>
      <c r="BO505" s="408"/>
    </row>
    <row r="506" spans="1:67" ht="35.1" customHeight="1" x14ac:dyDescent="0.25">
      <c r="A506" s="25">
        <f t="shared" si="24"/>
        <v>495</v>
      </c>
      <c r="B506" s="409"/>
      <c r="C506" s="409"/>
      <c r="D506" s="410"/>
      <c r="E506" s="410"/>
      <c r="F506" s="410"/>
      <c r="G506" s="410"/>
      <c r="H506" s="410"/>
      <c r="I506" s="411"/>
      <c r="J506" s="412"/>
      <c r="K506" s="412"/>
      <c r="L506" s="412"/>
      <c r="M506" s="412"/>
      <c r="N506" s="412"/>
      <c r="O506" s="412"/>
      <c r="P506" s="413"/>
      <c r="Q506" s="414"/>
      <c r="R506" s="415"/>
      <c r="S506" s="415"/>
      <c r="T506" s="415"/>
      <c r="U506" s="415"/>
      <c r="V506" s="415"/>
      <c r="W506" s="415"/>
      <c r="X506" s="416"/>
      <c r="Y506" s="417"/>
      <c r="Z506" s="418"/>
      <c r="AA506" s="414"/>
      <c r="AB506" s="415"/>
      <c r="AC506" s="415"/>
      <c r="AD506" s="416"/>
      <c r="AE506" s="419"/>
      <c r="AF506" s="420"/>
      <c r="AG506" s="421"/>
      <c r="AH506" s="419"/>
      <c r="AI506" s="420"/>
      <c r="AJ506" s="421"/>
      <c r="AK506" s="411"/>
      <c r="AL506" s="412"/>
      <c r="AM506" s="412"/>
      <c r="AN506" s="413"/>
      <c r="AO506" s="400"/>
      <c r="AP506" s="401"/>
      <c r="AQ506" s="401"/>
      <c r="AR506" s="401"/>
      <c r="AS506" s="401"/>
      <c r="AT506" s="401"/>
      <c r="AU506" s="401"/>
      <c r="AV506" s="402"/>
      <c r="AW506" s="403"/>
      <c r="AX506" s="404"/>
      <c r="AY506" s="405"/>
      <c r="AZ506" s="406"/>
      <c r="BA506" s="407"/>
      <c r="BB506" s="407"/>
      <c r="BC506" s="407"/>
      <c r="BD506" s="407"/>
      <c r="BE506" s="407"/>
      <c r="BF506" s="407"/>
      <c r="BG506" s="407"/>
      <c r="BH506" s="407"/>
      <c r="BI506" s="407"/>
      <c r="BJ506" s="407"/>
      <c r="BK506" s="407"/>
      <c r="BL506" s="407"/>
      <c r="BM506" s="407"/>
      <c r="BN506" s="407"/>
      <c r="BO506" s="408"/>
    </row>
    <row r="507" spans="1:67" ht="35.1" customHeight="1" x14ac:dyDescent="0.25">
      <c r="A507" s="25">
        <f t="shared" si="24"/>
        <v>496</v>
      </c>
      <c r="B507" s="409"/>
      <c r="C507" s="409"/>
      <c r="D507" s="410"/>
      <c r="E507" s="410"/>
      <c r="F507" s="410"/>
      <c r="G507" s="410"/>
      <c r="H507" s="410"/>
      <c r="I507" s="411"/>
      <c r="J507" s="412"/>
      <c r="K507" s="412"/>
      <c r="L507" s="412"/>
      <c r="M507" s="412"/>
      <c r="N507" s="412"/>
      <c r="O507" s="412"/>
      <c r="P507" s="413"/>
      <c r="Q507" s="414"/>
      <c r="R507" s="415"/>
      <c r="S507" s="415"/>
      <c r="T507" s="415"/>
      <c r="U507" s="415"/>
      <c r="V507" s="415"/>
      <c r="W507" s="415"/>
      <c r="X507" s="416"/>
      <c r="Y507" s="417"/>
      <c r="Z507" s="418"/>
      <c r="AA507" s="414"/>
      <c r="AB507" s="415"/>
      <c r="AC507" s="415"/>
      <c r="AD507" s="416"/>
      <c r="AE507" s="419"/>
      <c r="AF507" s="420"/>
      <c r="AG507" s="421"/>
      <c r="AH507" s="419"/>
      <c r="AI507" s="420"/>
      <c r="AJ507" s="421"/>
      <c r="AK507" s="411"/>
      <c r="AL507" s="412"/>
      <c r="AM507" s="412"/>
      <c r="AN507" s="413"/>
      <c r="AO507" s="400"/>
      <c r="AP507" s="401"/>
      <c r="AQ507" s="401"/>
      <c r="AR507" s="401"/>
      <c r="AS507" s="401"/>
      <c r="AT507" s="401"/>
      <c r="AU507" s="401"/>
      <c r="AV507" s="402"/>
      <c r="AW507" s="403"/>
      <c r="AX507" s="404"/>
      <c r="AY507" s="405"/>
      <c r="AZ507" s="406"/>
      <c r="BA507" s="407"/>
      <c r="BB507" s="407"/>
      <c r="BC507" s="407"/>
      <c r="BD507" s="407"/>
      <c r="BE507" s="407"/>
      <c r="BF507" s="407"/>
      <c r="BG507" s="407"/>
      <c r="BH507" s="407"/>
      <c r="BI507" s="407"/>
      <c r="BJ507" s="407"/>
      <c r="BK507" s="407"/>
      <c r="BL507" s="407"/>
      <c r="BM507" s="407"/>
      <c r="BN507" s="407"/>
      <c r="BO507" s="408"/>
    </row>
    <row r="508" spans="1:67" ht="35.1" customHeight="1" x14ac:dyDescent="0.25">
      <c r="A508" s="25">
        <f t="shared" si="24"/>
        <v>497</v>
      </c>
      <c r="B508" s="409"/>
      <c r="C508" s="409"/>
      <c r="D508" s="410"/>
      <c r="E508" s="410"/>
      <c r="F508" s="410"/>
      <c r="G508" s="410"/>
      <c r="H508" s="410"/>
      <c r="I508" s="411"/>
      <c r="J508" s="412"/>
      <c r="K508" s="412"/>
      <c r="L508" s="412"/>
      <c r="M508" s="412"/>
      <c r="N508" s="412"/>
      <c r="O508" s="412"/>
      <c r="P508" s="413"/>
      <c r="Q508" s="414"/>
      <c r="R508" s="415"/>
      <c r="S508" s="415"/>
      <c r="T508" s="415"/>
      <c r="U508" s="415"/>
      <c r="V508" s="415"/>
      <c r="W508" s="415"/>
      <c r="X508" s="416"/>
      <c r="Y508" s="417"/>
      <c r="Z508" s="418"/>
      <c r="AA508" s="414"/>
      <c r="AB508" s="415"/>
      <c r="AC508" s="415"/>
      <c r="AD508" s="416"/>
      <c r="AE508" s="419"/>
      <c r="AF508" s="420"/>
      <c r="AG508" s="421"/>
      <c r="AH508" s="419"/>
      <c r="AI508" s="420"/>
      <c r="AJ508" s="421"/>
      <c r="AK508" s="411"/>
      <c r="AL508" s="412"/>
      <c r="AM508" s="412"/>
      <c r="AN508" s="413"/>
      <c r="AO508" s="400"/>
      <c r="AP508" s="401"/>
      <c r="AQ508" s="401"/>
      <c r="AR508" s="401"/>
      <c r="AS508" s="401"/>
      <c r="AT508" s="401"/>
      <c r="AU508" s="401"/>
      <c r="AV508" s="402"/>
      <c r="AW508" s="403"/>
      <c r="AX508" s="404"/>
      <c r="AY508" s="405"/>
      <c r="AZ508" s="406"/>
      <c r="BA508" s="407"/>
      <c r="BB508" s="407"/>
      <c r="BC508" s="407"/>
      <c r="BD508" s="407"/>
      <c r="BE508" s="407"/>
      <c r="BF508" s="407"/>
      <c r="BG508" s="407"/>
      <c r="BH508" s="407"/>
      <c r="BI508" s="407"/>
      <c r="BJ508" s="407"/>
      <c r="BK508" s="407"/>
      <c r="BL508" s="407"/>
      <c r="BM508" s="407"/>
      <c r="BN508" s="407"/>
      <c r="BO508" s="408"/>
    </row>
    <row r="509" spans="1:67" ht="35.1" customHeight="1" x14ac:dyDescent="0.25">
      <c r="A509" s="25">
        <f t="shared" si="24"/>
        <v>498</v>
      </c>
      <c r="B509" s="409"/>
      <c r="C509" s="409"/>
      <c r="D509" s="410"/>
      <c r="E509" s="410"/>
      <c r="F509" s="410"/>
      <c r="G509" s="410"/>
      <c r="H509" s="410"/>
      <c r="I509" s="411"/>
      <c r="J509" s="412"/>
      <c r="K509" s="412"/>
      <c r="L509" s="412"/>
      <c r="M509" s="412"/>
      <c r="N509" s="412"/>
      <c r="O509" s="412"/>
      <c r="P509" s="413"/>
      <c r="Q509" s="414"/>
      <c r="R509" s="415"/>
      <c r="S509" s="415"/>
      <c r="T509" s="415"/>
      <c r="U509" s="415"/>
      <c r="V509" s="415"/>
      <c r="W509" s="415"/>
      <c r="X509" s="416"/>
      <c r="Y509" s="417"/>
      <c r="Z509" s="418"/>
      <c r="AA509" s="414"/>
      <c r="AB509" s="415"/>
      <c r="AC509" s="415"/>
      <c r="AD509" s="416"/>
      <c r="AE509" s="419"/>
      <c r="AF509" s="420"/>
      <c r="AG509" s="421"/>
      <c r="AH509" s="419"/>
      <c r="AI509" s="420"/>
      <c r="AJ509" s="421"/>
      <c r="AK509" s="411"/>
      <c r="AL509" s="412"/>
      <c r="AM509" s="412"/>
      <c r="AN509" s="413"/>
      <c r="AO509" s="400"/>
      <c r="AP509" s="401"/>
      <c r="AQ509" s="401"/>
      <c r="AR509" s="401"/>
      <c r="AS509" s="401"/>
      <c r="AT509" s="401"/>
      <c r="AU509" s="401"/>
      <c r="AV509" s="402"/>
      <c r="AW509" s="403"/>
      <c r="AX509" s="404"/>
      <c r="AY509" s="405"/>
      <c r="AZ509" s="406"/>
      <c r="BA509" s="407"/>
      <c r="BB509" s="407"/>
      <c r="BC509" s="407"/>
      <c r="BD509" s="407"/>
      <c r="BE509" s="407"/>
      <c r="BF509" s="407"/>
      <c r="BG509" s="407"/>
      <c r="BH509" s="407"/>
      <c r="BI509" s="407"/>
      <c r="BJ509" s="407"/>
      <c r="BK509" s="407"/>
      <c r="BL509" s="407"/>
      <c r="BM509" s="407"/>
      <c r="BN509" s="407"/>
      <c r="BO509" s="408"/>
    </row>
    <row r="510" spans="1:67" ht="35.1" customHeight="1" x14ac:dyDescent="0.25">
      <c r="A510" s="25">
        <f t="shared" si="24"/>
        <v>499</v>
      </c>
      <c r="B510" s="409"/>
      <c r="C510" s="409"/>
      <c r="D510" s="410"/>
      <c r="E510" s="410"/>
      <c r="F510" s="410"/>
      <c r="G510" s="410"/>
      <c r="H510" s="410"/>
      <c r="I510" s="411"/>
      <c r="J510" s="412"/>
      <c r="K510" s="412"/>
      <c r="L510" s="412"/>
      <c r="M510" s="412"/>
      <c r="N510" s="412"/>
      <c r="O510" s="412"/>
      <c r="P510" s="413"/>
      <c r="Q510" s="414"/>
      <c r="R510" s="415"/>
      <c r="S510" s="415"/>
      <c r="T510" s="415"/>
      <c r="U510" s="415"/>
      <c r="V510" s="415"/>
      <c r="W510" s="415"/>
      <c r="X510" s="416"/>
      <c r="Y510" s="417"/>
      <c r="Z510" s="418"/>
      <c r="AA510" s="414"/>
      <c r="AB510" s="415"/>
      <c r="AC510" s="415"/>
      <c r="AD510" s="416"/>
      <c r="AE510" s="419"/>
      <c r="AF510" s="420"/>
      <c r="AG510" s="421"/>
      <c r="AH510" s="419"/>
      <c r="AI510" s="420"/>
      <c r="AJ510" s="421"/>
      <c r="AK510" s="411"/>
      <c r="AL510" s="412"/>
      <c r="AM510" s="412"/>
      <c r="AN510" s="413"/>
      <c r="AO510" s="400"/>
      <c r="AP510" s="401"/>
      <c r="AQ510" s="401"/>
      <c r="AR510" s="401"/>
      <c r="AS510" s="401"/>
      <c r="AT510" s="401"/>
      <c r="AU510" s="401"/>
      <c r="AV510" s="402"/>
      <c r="AW510" s="403"/>
      <c r="AX510" s="404"/>
      <c r="AY510" s="405"/>
      <c r="AZ510" s="406"/>
      <c r="BA510" s="407"/>
      <c r="BB510" s="407"/>
      <c r="BC510" s="407"/>
      <c r="BD510" s="407"/>
      <c r="BE510" s="407"/>
      <c r="BF510" s="407"/>
      <c r="BG510" s="407"/>
      <c r="BH510" s="407"/>
      <c r="BI510" s="407"/>
      <c r="BJ510" s="407"/>
      <c r="BK510" s="407"/>
      <c r="BL510" s="407"/>
      <c r="BM510" s="407"/>
      <c r="BN510" s="407"/>
      <c r="BO510" s="408"/>
    </row>
    <row r="511" spans="1:67" ht="35.1" customHeight="1" x14ac:dyDescent="0.25">
      <c r="A511" s="25">
        <f t="shared" si="24"/>
        <v>500</v>
      </c>
      <c r="B511" s="409"/>
      <c r="C511" s="409"/>
      <c r="D511" s="410"/>
      <c r="E511" s="410"/>
      <c r="F511" s="410"/>
      <c r="G511" s="410"/>
      <c r="H511" s="410"/>
      <c r="I511" s="411"/>
      <c r="J511" s="412"/>
      <c r="K511" s="412"/>
      <c r="L511" s="412"/>
      <c r="M511" s="412"/>
      <c r="N511" s="412"/>
      <c r="O511" s="412"/>
      <c r="P511" s="413"/>
      <c r="Q511" s="414"/>
      <c r="R511" s="415"/>
      <c r="S511" s="415"/>
      <c r="T511" s="415"/>
      <c r="U511" s="415"/>
      <c r="V511" s="415"/>
      <c r="W511" s="415"/>
      <c r="X511" s="416"/>
      <c r="Y511" s="417"/>
      <c r="Z511" s="418"/>
      <c r="AA511" s="414"/>
      <c r="AB511" s="415"/>
      <c r="AC511" s="415"/>
      <c r="AD511" s="416"/>
      <c r="AE511" s="419"/>
      <c r="AF511" s="420"/>
      <c r="AG511" s="421"/>
      <c r="AH511" s="419"/>
      <c r="AI511" s="420"/>
      <c r="AJ511" s="421"/>
      <c r="AK511" s="411"/>
      <c r="AL511" s="412"/>
      <c r="AM511" s="412"/>
      <c r="AN511" s="413"/>
      <c r="AO511" s="400"/>
      <c r="AP511" s="401"/>
      <c r="AQ511" s="401"/>
      <c r="AR511" s="401"/>
      <c r="AS511" s="401"/>
      <c r="AT511" s="401"/>
      <c r="AU511" s="401"/>
      <c r="AV511" s="402"/>
      <c r="AW511" s="403"/>
      <c r="AX511" s="404"/>
      <c r="AY511" s="405"/>
      <c r="AZ511" s="406"/>
      <c r="BA511" s="407"/>
      <c r="BB511" s="407"/>
      <c r="BC511" s="407"/>
      <c r="BD511" s="407"/>
      <c r="BE511" s="407"/>
      <c r="BF511" s="407"/>
      <c r="BG511" s="407"/>
      <c r="BH511" s="407"/>
      <c r="BI511" s="407"/>
      <c r="BJ511" s="407"/>
      <c r="BK511" s="407"/>
      <c r="BL511" s="407"/>
      <c r="BM511" s="407"/>
      <c r="BN511" s="407"/>
      <c r="BO511" s="408"/>
    </row>
  </sheetData>
  <sheetProtection algorithmName="SHA-512" hashValue="19caI3a/FExtnxtBMMQEVwZxzZP0IRQhBu5+bgBdNhHKcduf8EDc8BTW9w5PZmD1KhdMSLtxyoqbDKGsZA1Xiw==" saltValue="nOWt7dAoJ08CcFydnOzbKg==" spinCount="100000" sheet="1" objects="1" scenarios="1"/>
  <mergeCells count="6047">
    <mergeCell ref="A4:AQ4"/>
    <mergeCell ref="A5:M5"/>
    <mergeCell ref="N5:Y5"/>
    <mergeCell ref="AA5:AE5"/>
    <mergeCell ref="AF5:AQ5"/>
    <mergeCell ref="A9:M9"/>
    <mergeCell ref="N9:U9"/>
    <mergeCell ref="V9:Y9"/>
    <mergeCell ref="AA9:AE9"/>
    <mergeCell ref="AF9:AQ9"/>
    <mergeCell ref="AE1:AG1"/>
    <mergeCell ref="AH1:AJ1"/>
    <mergeCell ref="AK1:AN1"/>
    <mergeCell ref="AO1:AV1"/>
    <mergeCell ref="AW1:AY1"/>
    <mergeCell ref="AZ1:BO1"/>
    <mergeCell ref="B1:C1"/>
    <mergeCell ref="D1:H1"/>
    <mergeCell ref="I1:P1"/>
    <mergeCell ref="Q1:X1"/>
    <mergeCell ref="Y1:Z1"/>
    <mergeCell ref="AA1:AD1"/>
    <mergeCell ref="A2:BO2"/>
    <mergeCell ref="A3:BO3"/>
    <mergeCell ref="AE11:AG11"/>
    <mergeCell ref="AH11:AJ11"/>
    <mergeCell ref="AK11:AN11"/>
    <mergeCell ref="AO11:AV11"/>
    <mergeCell ref="AW11:AY11"/>
    <mergeCell ref="AZ11:BO11"/>
    <mergeCell ref="B11:C11"/>
    <mergeCell ref="D11:H11"/>
    <mergeCell ref="I11:P11"/>
    <mergeCell ref="Q11:X11"/>
    <mergeCell ref="Y11:Z11"/>
    <mergeCell ref="AA11:AD11"/>
    <mergeCell ref="A10:AQ10"/>
    <mergeCell ref="A6:M6"/>
    <mergeCell ref="N6:Y6"/>
    <mergeCell ref="AA6:AE6"/>
    <mergeCell ref="AF6:AQ6"/>
    <mergeCell ref="A7:M8"/>
    <mergeCell ref="N7:Y8"/>
    <mergeCell ref="AA7:AE7"/>
    <mergeCell ref="AF7:AQ7"/>
    <mergeCell ref="AA8:AE8"/>
    <mergeCell ref="AF8:AQ8"/>
    <mergeCell ref="AE13:AG13"/>
    <mergeCell ref="AH13:AJ13"/>
    <mergeCell ref="AK13:AN13"/>
    <mergeCell ref="AO13:AV13"/>
    <mergeCell ref="AW13:AY13"/>
    <mergeCell ref="AZ13:BO13"/>
    <mergeCell ref="B13:C13"/>
    <mergeCell ref="D13:H13"/>
    <mergeCell ref="I13:P13"/>
    <mergeCell ref="Q13:X13"/>
    <mergeCell ref="Y13:Z13"/>
    <mergeCell ref="AA13:AD13"/>
    <mergeCell ref="AE12:AG12"/>
    <mergeCell ref="AH12:AJ12"/>
    <mergeCell ref="AK12:AN12"/>
    <mergeCell ref="AO12:AV12"/>
    <mergeCell ref="AW12:AY12"/>
    <mergeCell ref="AZ12:BO12"/>
    <mergeCell ref="B12:C12"/>
    <mergeCell ref="D12:H12"/>
    <mergeCell ref="I12:P12"/>
    <mergeCell ref="Q12:X12"/>
    <mergeCell ref="Y12:Z12"/>
    <mergeCell ref="AA12:AD12"/>
    <mergeCell ref="AE15:AG15"/>
    <mergeCell ref="AH15:AJ15"/>
    <mergeCell ref="AK15:AN15"/>
    <mergeCell ref="AO15:AV15"/>
    <mergeCell ref="AW15:AY15"/>
    <mergeCell ref="AZ15:BO15"/>
    <mergeCell ref="B15:C15"/>
    <mergeCell ref="D15:H15"/>
    <mergeCell ref="I15:P15"/>
    <mergeCell ref="Q15:X15"/>
    <mergeCell ref="Y15:Z15"/>
    <mergeCell ref="AA15:AD15"/>
    <mergeCell ref="AE14:AG14"/>
    <mergeCell ref="AH14:AJ14"/>
    <mergeCell ref="AK14:AN14"/>
    <mergeCell ref="AO14:AV14"/>
    <mergeCell ref="AW14:AY14"/>
    <mergeCell ref="AZ14:BO14"/>
    <mergeCell ref="B14:C14"/>
    <mergeCell ref="D14:H14"/>
    <mergeCell ref="I14:P14"/>
    <mergeCell ref="Q14:X14"/>
    <mergeCell ref="Y14:Z14"/>
    <mergeCell ref="AA14:AD14"/>
    <mergeCell ref="AE17:AG17"/>
    <mergeCell ref="AH17:AJ17"/>
    <mergeCell ref="AK17:AN17"/>
    <mergeCell ref="AO17:AV17"/>
    <mergeCell ref="AW17:AY17"/>
    <mergeCell ref="AZ17:BO17"/>
    <mergeCell ref="B17:C17"/>
    <mergeCell ref="D17:H17"/>
    <mergeCell ref="I17:P17"/>
    <mergeCell ref="Q17:X17"/>
    <mergeCell ref="Y17:Z17"/>
    <mergeCell ref="AA17:AD17"/>
    <mergeCell ref="AE16:AG16"/>
    <mergeCell ref="AH16:AJ16"/>
    <mergeCell ref="AK16:AN16"/>
    <mergeCell ref="AO16:AV16"/>
    <mergeCell ref="AW16:AY16"/>
    <mergeCell ref="AZ16:BO16"/>
    <mergeCell ref="B16:C16"/>
    <mergeCell ref="D16:H16"/>
    <mergeCell ref="I16:P16"/>
    <mergeCell ref="Q16:X16"/>
    <mergeCell ref="Y16:Z16"/>
    <mergeCell ref="AA16:AD16"/>
    <mergeCell ref="AE19:AG19"/>
    <mergeCell ref="AH19:AJ19"/>
    <mergeCell ref="AK19:AN19"/>
    <mergeCell ref="AO19:AV19"/>
    <mergeCell ref="AW19:AY19"/>
    <mergeCell ref="AZ19:BO19"/>
    <mergeCell ref="B19:C19"/>
    <mergeCell ref="D19:H19"/>
    <mergeCell ref="I19:P19"/>
    <mergeCell ref="Q19:X19"/>
    <mergeCell ref="Y19:Z19"/>
    <mergeCell ref="AA19:AD19"/>
    <mergeCell ref="AE18:AG18"/>
    <mergeCell ref="AH18:AJ18"/>
    <mergeCell ref="AK18:AN18"/>
    <mergeCell ref="AO18:AV18"/>
    <mergeCell ref="AW18:AY18"/>
    <mergeCell ref="AZ18:BO18"/>
    <mergeCell ref="B18:C18"/>
    <mergeCell ref="D18:H18"/>
    <mergeCell ref="I18:P18"/>
    <mergeCell ref="Q18:X18"/>
    <mergeCell ref="Y18:Z18"/>
    <mergeCell ref="AA18:AD18"/>
    <mergeCell ref="AE21:AG21"/>
    <mergeCell ref="AH21:AJ21"/>
    <mergeCell ref="AK21:AN21"/>
    <mergeCell ref="AO21:AV21"/>
    <mergeCell ref="AW21:AY21"/>
    <mergeCell ref="AZ21:BO21"/>
    <mergeCell ref="B21:C21"/>
    <mergeCell ref="D21:H21"/>
    <mergeCell ref="I21:P21"/>
    <mergeCell ref="Q21:X21"/>
    <mergeCell ref="Y21:Z21"/>
    <mergeCell ref="AA21:AD21"/>
    <mergeCell ref="AE20:AG20"/>
    <mergeCell ref="AH20:AJ20"/>
    <mergeCell ref="AK20:AN20"/>
    <mergeCell ref="AO20:AV20"/>
    <mergeCell ref="AW20:AY20"/>
    <mergeCell ref="AZ20:BO20"/>
    <mergeCell ref="B20:C20"/>
    <mergeCell ref="D20:H20"/>
    <mergeCell ref="I20:P20"/>
    <mergeCell ref="Q20:X20"/>
    <mergeCell ref="Y20:Z20"/>
    <mergeCell ref="AA20:AD20"/>
    <mergeCell ref="AO22:AV22"/>
    <mergeCell ref="AW22:AY22"/>
    <mergeCell ref="AZ22:BO22"/>
    <mergeCell ref="B23:C23"/>
    <mergeCell ref="D23:H23"/>
    <mergeCell ref="I23:P23"/>
    <mergeCell ref="Q23:X23"/>
    <mergeCell ref="Y23:Z23"/>
    <mergeCell ref="AA23:AD23"/>
    <mergeCell ref="AE23:AG23"/>
    <mergeCell ref="AH23:AJ23"/>
    <mergeCell ref="AK23:AN23"/>
    <mergeCell ref="AO23:AV23"/>
    <mergeCell ref="AW23:AY23"/>
    <mergeCell ref="AZ23:BO23"/>
    <mergeCell ref="B22:C22"/>
    <mergeCell ref="D22:H22"/>
    <mergeCell ref="I22:P22"/>
    <mergeCell ref="Q22:X22"/>
    <mergeCell ref="Y22:Z22"/>
    <mergeCell ref="AA22:AD22"/>
    <mergeCell ref="AE22:AG22"/>
    <mergeCell ref="AH22:AJ22"/>
    <mergeCell ref="AK22:AN22"/>
    <mergeCell ref="AO24:AV24"/>
    <mergeCell ref="AW24:AY24"/>
    <mergeCell ref="AZ24:BO24"/>
    <mergeCell ref="B25:C25"/>
    <mergeCell ref="D25:H25"/>
    <mergeCell ref="I25:P25"/>
    <mergeCell ref="Q25:X25"/>
    <mergeCell ref="Y25:Z25"/>
    <mergeCell ref="AA25:AD25"/>
    <mergeCell ref="AE25:AG25"/>
    <mergeCell ref="AH25:AJ25"/>
    <mergeCell ref="AK25:AN25"/>
    <mergeCell ref="AO25:AV25"/>
    <mergeCell ref="AW25:AY25"/>
    <mergeCell ref="AZ25:BO25"/>
    <mergeCell ref="B24:C24"/>
    <mergeCell ref="D24:H24"/>
    <mergeCell ref="I24:P24"/>
    <mergeCell ref="Q24:X24"/>
    <mergeCell ref="Y24:Z24"/>
    <mergeCell ref="AA24:AD24"/>
    <mergeCell ref="AE24:AG24"/>
    <mergeCell ref="AH24:AJ24"/>
    <mergeCell ref="AK24:AN24"/>
    <mergeCell ref="AO26:AV26"/>
    <mergeCell ref="AW26:AY26"/>
    <mergeCell ref="AZ26:BO26"/>
    <mergeCell ref="B27:C27"/>
    <mergeCell ref="D27:H27"/>
    <mergeCell ref="I27:P27"/>
    <mergeCell ref="Q27:X27"/>
    <mergeCell ref="Y27:Z27"/>
    <mergeCell ref="AA27:AD27"/>
    <mergeCell ref="AE27:AG27"/>
    <mergeCell ref="AH27:AJ27"/>
    <mergeCell ref="AK27:AN27"/>
    <mergeCell ref="AO27:AV27"/>
    <mergeCell ref="AW27:AY27"/>
    <mergeCell ref="AZ27:BO27"/>
    <mergeCell ref="B26:C26"/>
    <mergeCell ref="D26:H26"/>
    <mergeCell ref="I26:P26"/>
    <mergeCell ref="Q26:X26"/>
    <mergeCell ref="Y26:Z26"/>
    <mergeCell ref="AA26:AD26"/>
    <mergeCell ref="AE26:AG26"/>
    <mergeCell ref="AH26:AJ26"/>
    <mergeCell ref="AK26:AN26"/>
    <mergeCell ref="AO28:AV28"/>
    <mergeCell ref="AW28:AY28"/>
    <mergeCell ref="AZ28:BO28"/>
    <mergeCell ref="B29:C29"/>
    <mergeCell ref="D29:H29"/>
    <mergeCell ref="I29:P29"/>
    <mergeCell ref="Q29:X29"/>
    <mergeCell ref="Y29:Z29"/>
    <mergeCell ref="AA29:AD29"/>
    <mergeCell ref="AE29:AG29"/>
    <mergeCell ref="AH29:AJ29"/>
    <mergeCell ref="AK29:AN29"/>
    <mergeCell ref="AO29:AV29"/>
    <mergeCell ref="AW29:AY29"/>
    <mergeCell ref="AZ29:BO29"/>
    <mergeCell ref="B28:C28"/>
    <mergeCell ref="D28:H28"/>
    <mergeCell ref="I28:P28"/>
    <mergeCell ref="Q28:X28"/>
    <mergeCell ref="Y28:Z28"/>
    <mergeCell ref="AA28:AD28"/>
    <mergeCell ref="AE28:AG28"/>
    <mergeCell ref="AH28:AJ28"/>
    <mergeCell ref="AK28:AN28"/>
    <mergeCell ref="AO30:AV30"/>
    <mergeCell ref="AW30:AY30"/>
    <mergeCell ref="AZ30:BO30"/>
    <mergeCell ref="B31:C31"/>
    <mergeCell ref="D31:H31"/>
    <mergeCell ref="I31:P31"/>
    <mergeCell ref="Q31:X31"/>
    <mergeCell ref="Y31:Z31"/>
    <mergeCell ref="AA31:AD31"/>
    <mergeCell ref="AE31:AG31"/>
    <mergeCell ref="AH31:AJ31"/>
    <mergeCell ref="AK31:AN31"/>
    <mergeCell ref="AO31:AV31"/>
    <mergeCell ref="AW31:AY31"/>
    <mergeCell ref="AZ31:BO31"/>
    <mergeCell ref="B30:C30"/>
    <mergeCell ref="D30:H30"/>
    <mergeCell ref="I30:P30"/>
    <mergeCell ref="Q30:X30"/>
    <mergeCell ref="Y30:Z30"/>
    <mergeCell ref="AA30:AD30"/>
    <mergeCell ref="AE30:AG30"/>
    <mergeCell ref="AH30:AJ30"/>
    <mergeCell ref="AK30:AN30"/>
    <mergeCell ref="AO32:AV32"/>
    <mergeCell ref="AW32:AY32"/>
    <mergeCell ref="AZ32:BO32"/>
    <mergeCell ref="B33:C33"/>
    <mergeCell ref="D33:H33"/>
    <mergeCell ref="I33:P33"/>
    <mergeCell ref="Q33:X33"/>
    <mergeCell ref="Y33:Z33"/>
    <mergeCell ref="AA33:AD33"/>
    <mergeCell ref="AE33:AG33"/>
    <mergeCell ref="AH33:AJ33"/>
    <mergeCell ref="AK33:AN33"/>
    <mergeCell ref="AO33:AV33"/>
    <mergeCell ref="AW33:AY33"/>
    <mergeCell ref="AZ33:BO33"/>
    <mergeCell ref="B32:C32"/>
    <mergeCell ref="D32:H32"/>
    <mergeCell ref="I32:P32"/>
    <mergeCell ref="Q32:X32"/>
    <mergeCell ref="Y32:Z32"/>
    <mergeCell ref="AA32:AD32"/>
    <mergeCell ref="AE32:AG32"/>
    <mergeCell ref="AH32:AJ32"/>
    <mergeCell ref="AK32:AN32"/>
    <mergeCell ref="AO34:AV34"/>
    <mergeCell ref="AW34:AY34"/>
    <mergeCell ref="AZ34:BO34"/>
    <mergeCell ref="B35:C35"/>
    <mergeCell ref="D35:H35"/>
    <mergeCell ref="I35:P35"/>
    <mergeCell ref="Q35:X35"/>
    <mergeCell ref="Y35:Z35"/>
    <mergeCell ref="AA35:AD35"/>
    <mergeCell ref="AE35:AG35"/>
    <mergeCell ref="AH35:AJ35"/>
    <mergeCell ref="AK35:AN35"/>
    <mergeCell ref="AO35:AV35"/>
    <mergeCell ref="AW35:AY35"/>
    <mergeCell ref="AZ35:BO35"/>
    <mergeCell ref="B34:C34"/>
    <mergeCell ref="D34:H34"/>
    <mergeCell ref="I34:P34"/>
    <mergeCell ref="Q34:X34"/>
    <mergeCell ref="Y34:Z34"/>
    <mergeCell ref="AA34:AD34"/>
    <mergeCell ref="AE34:AG34"/>
    <mergeCell ref="AH34:AJ34"/>
    <mergeCell ref="AK34:AN34"/>
    <mergeCell ref="AO36:AV36"/>
    <mergeCell ref="AW36:AY36"/>
    <mergeCell ref="AZ36:BO36"/>
    <mergeCell ref="B37:C37"/>
    <mergeCell ref="D37:H37"/>
    <mergeCell ref="I37:P37"/>
    <mergeCell ref="Q37:X37"/>
    <mergeCell ref="Y37:Z37"/>
    <mergeCell ref="AA37:AD37"/>
    <mergeCell ref="AE37:AG37"/>
    <mergeCell ref="AH37:AJ37"/>
    <mergeCell ref="AK37:AN37"/>
    <mergeCell ref="AO37:AV37"/>
    <mergeCell ref="AW37:AY37"/>
    <mergeCell ref="AZ37:BO37"/>
    <mergeCell ref="B36:C36"/>
    <mergeCell ref="D36:H36"/>
    <mergeCell ref="I36:P36"/>
    <mergeCell ref="Q36:X36"/>
    <mergeCell ref="Y36:Z36"/>
    <mergeCell ref="AA36:AD36"/>
    <mergeCell ref="AE36:AG36"/>
    <mergeCell ref="AH36:AJ36"/>
    <mergeCell ref="AK36:AN36"/>
    <mergeCell ref="AO38:AV38"/>
    <mergeCell ref="AW38:AY38"/>
    <mergeCell ref="AZ38:BO38"/>
    <mergeCell ref="B39:C39"/>
    <mergeCell ref="D39:H39"/>
    <mergeCell ref="I39:P39"/>
    <mergeCell ref="Q39:X39"/>
    <mergeCell ref="Y39:Z39"/>
    <mergeCell ref="AA39:AD39"/>
    <mergeCell ref="AE39:AG39"/>
    <mergeCell ref="AH39:AJ39"/>
    <mergeCell ref="AK39:AN39"/>
    <mergeCell ref="AO39:AV39"/>
    <mergeCell ref="AW39:AY39"/>
    <mergeCell ref="AZ39:BO39"/>
    <mergeCell ref="B38:C38"/>
    <mergeCell ref="D38:H38"/>
    <mergeCell ref="I38:P38"/>
    <mergeCell ref="Q38:X38"/>
    <mergeCell ref="Y38:Z38"/>
    <mergeCell ref="AA38:AD38"/>
    <mergeCell ref="AE38:AG38"/>
    <mergeCell ref="AH38:AJ38"/>
    <mergeCell ref="AK38:AN38"/>
    <mergeCell ref="AO40:AV40"/>
    <mergeCell ref="AW40:AY40"/>
    <mergeCell ref="AZ40:BO40"/>
    <mergeCell ref="B41:C41"/>
    <mergeCell ref="D41:H41"/>
    <mergeCell ref="I41:P41"/>
    <mergeCell ref="Q41:X41"/>
    <mergeCell ref="Y41:Z41"/>
    <mergeCell ref="AA41:AD41"/>
    <mergeCell ref="AE41:AG41"/>
    <mergeCell ref="AH41:AJ41"/>
    <mergeCell ref="AK41:AN41"/>
    <mergeCell ref="AO41:AV41"/>
    <mergeCell ref="AW41:AY41"/>
    <mergeCell ref="AZ41:BO41"/>
    <mergeCell ref="B40:C40"/>
    <mergeCell ref="D40:H40"/>
    <mergeCell ref="I40:P40"/>
    <mergeCell ref="Q40:X40"/>
    <mergeCell ref="Y40:Z40"/>
    <mergeCell ref="AA40:AD40"/>
    <mergeCell ref="AE40:AG40"/>
    <mergeCell ref="AH40:AJ40"/>
    <mergeCell ref="AK40:AN40"/>
    <mergeCell ref="AO42:AV42"/>
    <mergeCell ref="AW42:AY42"/>
    <mergeCell ref="AZ42:BO42"/>
    <mergeCell ref="B43:C43"/>
    <mergeCell ref="D43:H43"/>
    <mergeCell ref="I43:P43"/>
    <mergeCell ref="Q43:X43"/>
    <mergeCell ref="Y43:Z43"/>
    <mergeCell ref="AA43:AD43"/>
    <mergeCell ref="AE43:AG43"/>
    <mergeCell ref="AH43:AJ43"/>
    <mergeCell ref="AK43:AN43"/>
    <mergeCell ref="AO43:AV43"/>
    <mergeCell ref="AW43:AY43"/>
    <mergeCell ref="AZ43:BO43"/>
    <mergeCell ref="B42:C42"/>
    <mergeCell ref="D42:H42"/>
    <mergeCell ref="I42:P42"/>
    <mergeCell ref="Q42:X42"/>
    <mergeCell ref="Y42:Z42"/>
    <mergeCell ref="AA42:AD42"/>
    <mergeCell ref="AE42:AG42"/>
    <mergeCell ref="AH42:AJ42"/>
    <mergeCell ref="AK42:AN42"/>
    <mergeCell ref="AO44:AV44"/>
    <mergeCell ref="AW44:AY44"/>
    <mergeCell ref="AZ44:BO44"/>
    <mergeCell ref="B45:C45"/>
    <mergeCell ref="D45:H45"/>
    <mergeCell ref="I45:P45"/>
    <mergeCell ref="Q45:X45"/>
    <mergeCell ref="Y45:Z45"/>
    <mergeCell ref="AA45:AD45"/>
    <mergeCell ref="AE45:AG45"/>
    <mergeCell ref="AH45:AJ45"/>
    <mergeCell ref="AK45:AN45"/>
    <mergeCell ref="AO45:AV45"/>
    <mergeCell ref="AW45:AY45"/>
    <mergeCell ref="AZ45:BO45"/>
    <mergeCell ref="B44:C44"/>
    <mergeCell ref="D44:H44"/>
    <mergeCell ref="I44:P44"/>
    <mergeCell ref="Q44:X44"/>
    <mergeCell ref="Y44:Z44"/>
    <mergeCell ref="AA44:AD44"/>
    <mergeCell ref="AE44:AG44"/>
    <mergeCell ref="AH44:AJ44"/>
    <mergeCell ref="AK44:AN44"/>
    <mergeCell ref="AO46:AV46"/>
    <mergeCell ref="AW46:AY46"/>
    <mergeCell ref="AZ46:BO46"/>
    <mergeCell ref="B47:C47"/>
    <mergeCell ref="D47:H47"/>
    <mergeCell ref="I47:P47"/>
    <mergeCell ref="Q47:X47"/>
    <mergeCell ref="Y47:Z47"/>
    <mergeCell ref="AA47:AD47"/>
    <mergeCell ref="AE47:AG47"/>
    <mergeCell ref="AH47:AJ47"/>
    <mergeCell ref="AK47:AN47"/>
    <mergeCell ref="AO47:AV47"/>
    <mergeCell ref="AW47:AY47"/>
    <mergeCell ref="AZ47:BO47"/>
    <mergeCell ref="B46:C46"/>
    <mergeCell ref="D46:H46"/>
    <mergeCell ref="I46:P46"/>
    <mergeCell ref="Q46:X46"/>
    <mergeCell ref="Y46:Z46"/>
    <mergeCell ref="AA46:AD46"/>
    <mergeCell ref="AE46:AG46"/>
    <mergeCell ref="AH46:AJ46"/>
    <mergeCell ref="AK46:AN46"/>
    <mergeCell ref="AO48:AV48"/>
    <mergeCell ref="AW48:AY48"/>
    <mergeCell ref="AZ48:BO48"/>
    <mergeCell ref="B49:C49"/>
    <mergeCell ref="D49:H49"/>
    <mergeCell ref="I49:P49"/>
    <mergeCell ref="Q49:X49"/>
    <mergeCell ref="Y49:Z49"/>
    <mergeCell ref="AA49:AD49"/>
    <mergeCell ref="AE49:AG49"/>
    <mergeCell ref="AH49:AJ49"/>
    <mergeCell ref="AK49:AN49"/>
    <mergeCell ref="AO49:AV49"/>
    <mergeCell ref="AW49:AY49"/>
    <mergeCell ref="AZ49:BO49"/>
    <mergeCell ref="B48:C48"/>
    <mergeCell ref="D48:H48"/>
    <mergeCell ref="I48:P48"/>
    <mergeCell ref="Q48:X48"/>
    <mergeCell ref="Y48:Z48"/>
    <mergeCell ref="AA48:AD48"/>
    <mergeCell ref="AE48:AG48"/>
    <mergeCell ref="AH48:AJ48"/>
    <mergeCell ref="AK48:AN48"/>
    <mergeCell ref="AO50:AV50"/>
    <mergeCell ref="AW50:AY50"/>
    <mergeCell ref="AZ50:BO50"/>
    <mergeCell ref="B51:C51"/>
    <mergeCell ref="D51:H51"/>
    <mergeCell ref="I51:P51"/>
    <mergeCell ref="Q51:X51"/>
    <mergeCell ref="Y51:Z51"/>
    <mergeCell ref="AA51:AD51"/>
    <mergeCell ref="AE51:AG51"/>
    <mergeCell ref="AH51:AJ51"/>
    <mergeCell ref="AK51:AN51"/>
    <mergeCell ref="AO51:AV51"/>
    <mergeCell ref="AW51:AY51"/>
    <mergeCell ref="AZ51:BO51"/>
    <mergeCell ref="B50:C50"/>
    <mergeCell ref="D50:H50"/>
    <mergeCell ref="I50:P50"/>
    <mergeCell ref="Q50:X50"/>
    <mergeCell ref="Y50:Z50"/>
    <mergeCell ref="AA50:AD50"/>
    <mergeCell ref="AE50:AG50"/>
    <mergeCell ref="AH50:AJ50"/>
    <mergeCell ref="AK50:AN50"/>
    <mergeCell ref="AO52:AV52"/>
    <mergeCell ref="AW52:AY52"/>
    <mergeCell ref="AZ52:BO52"/>
    <mergeCell ref="B53:C53"/>
    <mergeCell ref="D53:H53"/>
    <mergeCell ref="I53:P53"/>
    <mergeCell ref="Q53:X53"/>
    <mergeCell ref="Y53:Z53"/>
    <mergeCell ref="AA53:AD53"/>
    <mergeCell ref="AE53:AG53"/>
    <mergeCell ref="AH53:AJ53"/>
    <mergeCell ref="AK53:AN53"/>
    <mergeCell ref="AO53:AV53"/>
    <mergeCell ref="AW53:AY53"/>
    <mergeCell ref="AZ53:BO53"/>
    <mergeCell ref="B52:C52"/>
    <mergeCell ref="D52:H52"/>
    <mergeCell ref="I52:P52"/>
    <mergeCell ref="Q52:X52"/>
    <mergeCell ref="Y52:Z52"/>
    <mergeCell ref="AA52:AD52"/>
    <mergeCell ref="AE52:AG52"/>
    <mergeCell ref="AH52:AJ52"/>
    <mergeCell ref="AK52:AN52"/>
    <mergeCell ref="AO54:AV54"/>
    <mergeCell ref="AW54:AY54"/>
    <mergeCell ref="AZ54:BO54"/>
    <mergeCell ref="B55:C55"/>
    <mergeCell ref="D55:H55"/>
    <mergeCell ref="I55:P55"/>
    <mergeCell ref="Q55:X55"/>
    <mergeCell ref="Y55:Z55"/>
    <mergeCell ref="AA55:AD55"/>
    <mergeCell ref="AE55:AG55"/>
    <mergeCell ref="AH55:AJ55"/>
    <mergeCell ref="AK55:AN55"/>
    <mergeCell ref="AO55:AV55"/>
    <mergeCell ref="AW55:AY55"/>
    <mergeCell ref="AZ55:BO55"/>
    <mergeCell ref="B54:C54"/>
    <mergeCell ref="D54:H54"/>
    <mergeCell ref="I54:P54"/>
    <mergeCell ref="Q54:X54"/>
    <mergeCell ref="Y54:Z54"/>
    <mergeCell ref="AA54:AD54"/>
    <mergeCell ref="AE54:AG54"/>
    <mergeCell ref="AH54:AJ54"/>
    <mergeCell ref="AK54:AN54"/>
    <mergeCell ref="AO56:AV56"/>
    <mergeCell ref="AW56:AY56"/>
    <mergeCell ref="AZ56:BO56"/>
    <mergeCell ref="B57:C57"/>
    <mergeCell ref="D57:H57"/>
    <mergeCell ref="I57:P57"/>
    <mergeCell ref="Q57:X57"/>
    <mergeCell ref="Y57:Z57"/>
    <mergeCell ref="AA57:AD57"/>
    <mergeCell ref="AE57:AG57"/>
    <mergeCell ref="AH57:AJ57"/>
    <mergeCell ref="AK57:AN57"/>
    <mergeCell ref="AO57:AV57"/>
    <mergeCell ref="AW57:AY57"/>
    <mergeCell ref="AZ57:BO57"/>
    <mergeCell ref="B56:C56"/>
    <mergeCell ref="D56:H56"/>
    <mergeCell ref="I56:P56"/>
    <mergeCell ref="Q56:X56"/>
    <mergeCell ref="Y56:Z56"/>
    <mergeCell ref="AA56:AD56"/>
    <mergeCell ref="AE56:AG56"/>
    <mergeCell ref="AH56:AJ56"/>
    <mergeCell ref="AK56:AN56"/>
    <mergeCell ref="AO58:AV58"/>
    <mergeCell ref="AW58:AY58"/>
    <mergeCell ref="AZ58:BO58"/>
    <mergeCell ref="B59:C59"/>
    <mergeCell ref="D59:H59"/>
    <mergeCell ref="I59:P59"/>
    <mergeCell ref="Q59:X59"/>
    <mergeCell ref="Y59:Z59"/>
    <mergeCell ref="AA59:AD59"/>
    <mergeCell ref="AE59:AG59"/>
    <mergeCell ref="AH59:AJ59"/>
    <mergeCell ref="AK59:AN59"/>
    <mergeCell ref="AO59:AV59"/>
    <mergeCell ref="AW59:AY59"/>
    <mergeCell ref="AZ59:BO59"/>
    <mergeCell ref="B58:C58"/>
    <mergeCell ref="D58:H58"/>
    <mergeCell ref="I58:P58"/>
    <mergeCell ref="Q58:X58"/>
    <mergeCell ref="Y58:Z58"/>
    <mergeCell ref="AA58:AD58"/>
    <mergeCell ref="AE58:AG58"/>
    <mergeCell ref="AH58:AJ58"/>
    <mergeCell ref="AK58:AN58"/>
    <mergeCell ref="AO60:AV60"/>
    <mergeCell ref="AW60:AY60"/>
    <mergeCell ref="AZ60:BO60"/>
    <mergeCell ref="B61:C61"/>
    <mergeCell ref="D61:H61"/>
    <mergeCell ref="I61:P61"/>
    <mergeCell ref="Q61:X61"/>
    <mergeCell ref="Y61:Z61"/>
    <mergeCell ref="AA61:AD61"/>
    <mergeCell ref="AE61:AG61"/>
    <mergeCell ref="AH61:AJ61"/>
    <mergeCell ref="AK61:AN61"/>
    <mergeCell ref="AO61:AV61"/>
    <mergeCell ref="AW61:AY61"/>
    <mergeCell ref="AZ61:BO61"/>
    <mergeCell ref="B60:C60"/>
    <mergeCell ref="D60:H60"/>
    <mergeCell ref="I60:P60"/>
    <mergeCell ref="Q60:X60"/>
    <mergeCell ref="Y60:Z60"/>
    <mergeCell ref="AA60:AD60"/>
    <mergeCell ref="AE60:AG60"/>
    <mergeCell ref="AH60:AJ60"/>
    <mergeCell ref="AK60:AN60"/>
    <mergeCell ref="AO62:AV62"/>
    <mergeCell ref="AW62:AY62"/>
    <mergeCell ref="AZ62:BO62"/>
    <mergeCell ref="B63:C63"/>
    <mergeCell ref="D63:H63"/>
    <mergeCell ref="I63:P63"/>
    <mergeCell ref="Q63:X63"/>
    <mergeCell ref="Y63:Z63"/>
    <mergeCell ref="AA63:AD63"/>
    <mergeCell ref="AE63:AG63"/>
    <mergeCell ref="AH63:AJ63"/>
    <mergeCell ref="AK63:AN63"/>
    <mergeCell ref="AO63:AV63"/>
    <mergeCell ref="AW63:AY63"/>
    <mergeCell ref="AZ63:BO63"/>
    <mergeCell ref="B62:C62"/>
    <mergeCell ref="D62:H62"/>
    <mergeCell ref="I62:P62"/>
    <mergeCell ref="Q62:X62"/>
    <mergeCell ref="Y62:Z62"/>
    <mergeCell ref="AA62:AD62"/>
    <mergeCell ref="AE62:AG62"/>
    <mergeCell ref="AH62:AJ62"/>
    <mergeCell ref="AK62:AN62"/>
    <mergeCell ref="AO64:AV64"/>
    <mergeCell ref="AW64:AY64"/>
    <mergeCell ref="AZ64:BO64"/>
    <mergeCell ref="B65:C65"/>
    <mergeCell ref="D65:H65"/>
    <mergeCell ref="I65:P65"/>
    <mergeCell ref="Q65:X65"/>
    <mergeCell ref="Y65:Z65"/>
    <mergeCell ref="AA65:AD65"/>
    <mergeCell ref="AE65:AG65"/>
    <mergeCell ref="AH65:AJ65"/>
    <mergeCell ref="AK65:AN65"/>
    <mergeCell ref="AO65:AV65"/>
    <mergeCell ref="AW65:AY65"/>
    <mergeCell ref="AZ65:BO65"/>
    <mergeCell ref="B64:C64"/>
    <mergeCell ref="D64:H64"/>
    <mergeCell ref="I64:P64"/>
    <mergeCell ref="Q64:X64"/>
    <mergeCell ref="Y64:Z64"/>
    <mergeCell ref="AA64:AD64"/>
    <mergeCell ref="AE64:AG64"/>
    <mergeCell ref="AH64:AJ64"/>
    <mergeCell ref="AK64:AN64"/>
    <mergeCell ref="AO66:AV66"/>
    <mergeCell ref="AW66:AY66"/>
    <mergeCell ref="AZ66:BO66"/>
    <mergeCell ref="B67:C67"/>
    <mergeCell ref="D67:H67"/>
    <mergeCell ref="I67:P67"/>
    <mergeCell ref="Q67:X67"/>
    <mergeCell ref="Y67:Z67"/>
    <mergeCell ref="AA67:AD67"/>
    <mergeCell ref="AE67:AG67"/>
    <mergeCell ref="AH67:AJ67"/>
    <mergeCell ref="AK67:AN67"/>
    <mergeCell ref="AO67:AV67"/>
    <mergeCell ref="AW67:AY67"/>
    <mergeCell ref="AZ67:BO67"/>
    <mergeCell ref="B66:C66"/>
    <mergeCell ref="D66:H66"/>
    <mergeCell ref="I66:P66"/>
    <mergeCell ref="Q66:X66"/>
    <mergeCell ref="Y66:Z66"/>
    <mergeCell ref="AA66:AD66"/>
    <mergeCell ref="AE66:AG66"/>
    <mergeCell ref="AH66:AJ66"/>
    <mergeCell ref="AK66:AN66"/>
    <mergeCell ref="AO68:AV68"/>
    <mergeCell ref="AW68:AY68"/>
    <mergeCell ref="AZ68:BO68"/>
    <mergeCell ref="B69:C69"/>
    <mergeCell ref="D69:H69"/>
    <mergeCell ref="I69:P69"/>
    <mergeCell ref="Q69:X69"/>
    <mergeCell ref="Y69:Z69"/>
    <mergeCell ref="AA69:AD69"/>
    <mergeCell ref="AE69:AG69"/>
    <mergeCell ref="AH69:AJ69"/>
    <mergeCell ref="AK69:AN69"/>
    <mergeCell ref="AO69:AV69"/>
    <mergeCell ref="AW69:AY69"/>
    <mergeCell ref="AZ69:BO69"/>
    <mergeCell ref="B68:C68"/>
    <mergeCell ref="D68:H68"/>
    <mergeCell ref="I68:P68"/>
    <mergeCell ref="Q68:X68"/>
    <mergeCell ref="Y68:Z68"/>
    <mergeCell ref="AA68:AD68"/>
    <mergeCell ref="AE68:AG68"/>
    <mergeCell ref="AH68:AJ68"/>
    <mergeCell ref="AK68:AN68"/>
    <mergeCell ref="AO70:AV70"/>
    <mergeCell ref="AW70:AY70"/>
    <mergeCell ref="AZ70:BO70"/>
    <mergeCell ref="B71:C71"/>
    <mergeCell ref="D71:H71"/>
    <mergeCell ref="I71:P71"/>
    <mergeCell ref="Q71:X71"/>
    <mergeCell ref="Y71:Z71"/>
    <mergeCell ref="AA71:AD71"/>
    <mergeCell ref="AE71:AG71"/>
    <mergeCell ref="AH71:AJ71"/>
    <mergeCell ref="AK71:AN71"/>
    <mergeCell ref="AO71:AV71"/>
    <mergeCell ref="AW71:AY71"/>
    <mergeCell ref="AZ71:BO71"/>
    <mergeCell ref="B70:C70"/>
    <mergeCell ref="D70:H70"/>
    <mergeCell ref="I70:P70"/>
    <mergeCell ref="Q70:X70"/>
    <mergeCell ref="Y70:Z70"/>
    <mergeCell ref="AA70:AD70"/>
    <mergeCell ref="AE70:AG70"/>
    <mergeCell ref="AH70:AJ70"/>
    <mergeCell ref="AK70:AN70"/>
    <mergeCell ref="AO72:AV72"/>
    <mergeCell ref="AW72:AY72"/>
    <mergeCell ref="AZ72:BO72"/>
    <mergeCell ref="B73:C73"/>
    <mergeCell ref="D73:H73"/>
    <mergeCell ref="I73:P73"/>
    <mergeCell ref="Q73:X73"/>
    <mergeCell ref="Y73:Z73"/>
    <mergeCell ref="AA73:AD73"/>
    <mergeCell ref="AE73:AG73"/>
    <mergeCell ref="AH73:AJ73"/>
    <mergeCell ref="AK73:AN73"/>
    <mergeCell ref="AO73:AV73"/>
    <mergeCell ref="AW73:AY73"/>
    <mergeCell ref="AZ73:BO73"/>
    <mergeCell ref="B72:C72"/>
    <mergeCell ref="D72:H72"/>
    <mergeCell ref="I72:P72"/>
    <mergeCell ref="Q72:X72"/>
    <mergeCell ref="Y72:Z72"/>
    <mergeCell ref="AA72:AD72"/>
    <mergeCell ref="AE72:AG72"/>
    <mergeCell ref="AH72:AJ72"/>
    <mergeCell ref="AK72:AN72"/>
    <mergeCell ref="AO74:AV74"/>
    <mergeCell ref="AW74:AY74"/>
    <mergeCell ref="AZ74:BO74"/>
    <mergeCell ref="B75:C75"/>
    <mergeCell ref="D75:H75"/>
    <mergeCell ref="I75:P75"/>
    <mergeCell ref="Q75:X75"/>
    <mergeCell ref="Y75:Z75"/>
    <mergeCell ref="AA75:AD75"/>
    <mergeCell ref="AE75:AG75"/>
    <mergeCell ref="AH75:AJ75"/>
    <mergeCell ref="AK75:AN75"/>
    <mergeCell ref="AO75:AV75"/>
    <mergeCell ref="AW75:AY75"/>
    <mergeCell ref="AZ75:BO75"/>
    <mergeCell ref="B74:C74"/>
    <mergeCell ref="D74:H74"/>
    <mergeCell ref="I74:P74"/>
    <mergeCell ref="Q74:X74"/>
    <mergeCell ref="Y74:Z74"/>
    <mergeCell ref="AA74:AD74"/>
    <mergeCell ref="AE74:AG74"/>
    <mergeCell ref="AH74:AJ74"/>
    <mergeCell ref="AK74:AN74"/>
    <mergeCell ref="AO76:AV76"/>
    <mergeCell ref="AW76:AY76"/>
    <mergeCell ref="AZ76:BO76"/>
    <mergeCell ref="B77:C77"/>
    <mergeCell ref="D77:H77"/>
    <mergeCell ref="I77:P77"/>
    <mergeCell ref="Q77:X77"/>
    <mergeCell ref="Y77:Z77"/>
    <mergeCell ref="AA77:AD77"/>
    <mergeCell ref="AE77:AG77"/>
    <mergeCell ref="AH77:AJ77"/>
    <mergeCell ref="AK77:AN77"/>
    <mergeCell ref="AO77:AV77"/>
    <mergeCell ref="AW77:AY77"/>
    <mergeCell ref="AZ77:BO77"/>
    <mergeCell ref="B76:C76"/>
    <mergeCell ref="D76:H76"/>
    <mergeCell ref="I76:P76"/>
    <mergeCell ref="Q76:X76"/>
    <mergeCell ref="Y76:Z76"/>
    <mergeCell ref="AA76:AD76"/>
    <mergeCell ref="AE76:AG76"/>
    <mergeCell ref="AH76:AJ76"/>
    <mergeCell ref="AK76:AN76"/>
    <mergeCell ref="AO78:AV78"/>
    <mergeCell ref="AW78:AY78"/>
    <mergeCell ref="AZ78:BO78"/>
    <mergeCell ref="B79:C79"/>
    <mergeCell ref="D79:H79"/>
    <mergeCell ref="I79:P79"/>
    <mergeCell ref="Q79:X79"/>
    <mergeCell ref="Y79:Z79"/>
    <mergeCell ref="AA79:AD79"/>
    <mergeCell ref="AE79:AG79"/>
    <mergeCell ref="AH79:AJ79"/>
    <mergeCell ref="AK79:AN79"/>
    <mergeCell ref="AO79:AV79"/>
    <mergeCell ref="AW79:AY79"/>
    <mergeCell ref="AZ79:BO79"/>
    <mergeCell ref="B78:C78"/>
    <mergeCell ref="D78:H78"/>
    <mergeCell ref="I78:P78"/>
    <mergeCell ref="Q78:X78"/>
    <mergeCell ref="Y78:Z78"/>
    <mergeCell ref="AA78:AD78"/>
    <mergeCell ref="AE78:AG78"/>
    <mergeCell ref="AH78:AJ78"/>
    <mergeCell ref="AK78:AN78"/>
    <mergeCell ref="AO80:AV80"/>
    <mergeCell ref="AW80:AY80"/>
    <mergeCell ref="AZ80:BO80"/>
    <mergeCell ref="B81:C81"/>
    <mergeCell ref="D81:H81"/>
    <mergeCell ref="I81:P81"/>
    <mergeCell ref="Q81:X81"/>
    <mergeCell ref="Y81:Z81"/>
    <mergeCell ref="AA81:AD81"/>
    <mergeCell ref="AE81:AG81"/>
    <mergeCell ref="AH81:AJ81"/>
    <mergeCell ref="AK81:AN81"/>
    <mergeCell ref="AO81:AV81"/>
    <mergeCell ref="AW81:AY81"/>
    <mergeCell ref="AZ81:BO81"/>
    <mergeCell ref="B80:C80"/>
    <mergeCell ref="D80:H80"/>
    <mergeCell ref="I80:P80"/>
    <mergeCell ref="Q80:X80"/>
    <mergeCell ref="Y80:Z80"/>
    <mergeCell ref="AA80:AD80"/>
    <mergeCell ref="AE80:AG80"/>
    <mergeCell ref="AH80:AJ80"/>
    <mergeCell ref="AK80:AN80"/>
    <mergeCell ref="AO82:AV82"/>
    <mergeCell ref="AW82:AY82"/>
    <mergeCell ref="AZ82:BO82"/>
    <mergeCell ref="B83:C83"/>
    <mergeCell ref="D83:H83"/>
    <mergeCell ref="I83:P83"/>
    <mergeCell ref="Q83:X83"/>
    <mergeCell ref="Y83:Z83"/>
    <mergeCell ref="AA83:AD83"/>
    <mergeCell ref="AE83:AG83"/>
    <mergeCell ref="AH83:AJ83"/>
    <mergeCell ref="AK83:AN83"/>
    <mergeCell ref="AO83:AV83"/>
    <mergeCell ref="AW83:AY83"/>
    <mergeCell ref="AZ83:BO83"/>
    <mergeCell ref="B82:C82"/>
    <mergeCell ref="D82:H82"/>
    <mergeCell ref="I82:P82"/>
    <mergeCell ref="Q82:X82"/>
    <mergeCell ref="Y82:Z82"/>
    <mergeCell ref="AA82:AD82"/>
    <mergeCell ref="AE82:AG82"/>
    <mergeCell ref="AH82:AJ82"/>
    <mergeCell ref="AK82:AN82"/>
    <mergeCell ref="AO84:AV84"/>
    <mergeCell ref="AW84:AY84"/>
    <mergeCell ref="AZ84:BO84"/>
    <mergeCell ref="B85:C85"/>
    <mergeCell ref="D85:H85"/>
    <mergeCell ref="I85:P85"/>
    <mergeCell ref="Q85:X85"/>
    <mergeCell ref="Y85:Z85"/>
    <mergeCell ref="AA85:AD85"/>
    <mergeCell ref="AE85:AG85"/>
    <mergeCell ref="AH85:AJ85"/>
    <mergeCell ref="AK85:AN85"/>
    <mergeCell ref="AO85:AV85"/>
    <mergeCell ref="AW85:AY85"/>
    <mergeCell ref="AZ85:BO85"/>
    <mergeCell ref="B84:C84"/>
    <mergeCell ref="D84:H84"/>
    <mergeCell ref="I84:P84"/>
    <mergeCell ref="Q84:X84"/>
    <mergeCell ref="Y84:Z84"/>
    <mergeCell ref="AA84:AD84"/>
    <mergeCell ref="AE84:AG84"/>
    <mergeCell ref="AH84:AJ84"/>
    <mergeCell ref="AK84:AN84"/>
    <mergeCell ref="AO86:AV86"/>
    <mergeCell ref="AW86:AY86"/>
    <mergeCell ref="AZ86:BO86"/>
    <mergeCell ref="B87:C87"/>
    <mergeCell ref="D87:H87"/>
    <mergeCell ref="I87:P87"/>
    <mergeCell ref="Q87:X87"/>
    <mergeCell ref="Y87:Z87"/>
    <mergeCell ref="AA87:AD87"/>
    <mergeCell ref="AE87:AG87"/>
    <mergeCell ref="AH87:AJ87"/>
    <mergeCell ref="AK87:AN87"/>
    <mergeCell ref="AO87:AV87"/>
    <mergeCell ref="AW87:AY87"/>
    <mergeCell ref="AZ87:BO87"/>
    <mergeCell ref="B86:C86"/>
    <mergeCell ref="D86:H86"/>
    <mergeCell ref="I86:P86"/>
    <mergeCell ref="Q86:X86"/>
    <mergeCell ref="Y86:Z86"/>
    <mergeCell ref="AA86:AD86"/>
    <mergeCell ref="AE86:AG86"/>
    <mergeCell ref="AH86:AJ86"/>
    <mergeCell ref="AK86:AN86"/>
    <mergeCell ref="AO88:AV88"/>
    <mergeCell ref="AW88:AY88"/>
    <mergeCell ref="AZ88:BO88"/>
    <mergeCell ref="B89:C89"/>
    <mergeCell ref="D89:H89"/>
    <mergeCell ref="I89:P89"/>
    <mergeCell ref="Q89:X89"/>
    <mergeCell ref="Y89:Z89"/>
    <mergeCell ref="AA89:AD89"/>
    <mergeCell ref="AE89:AG89"/>
    <mergeCell ref="AH89:AJ89"/>
    <mergeCell ref="AK89:AN89"/>
    <mergeCell ref="AO89:AV89"/>
    <mergeCell ref="AW89:AY89"/>
    <mergeCell ref="AZ89:BO89"/>
    <mergeCell ref="B88:C88"/>
    <mergeCell ref="D88:H88"/>
    <mergeCell ref="I88:P88"/>
    <mergeCell ref="Q88:X88"/>
    <mergeCell ref="Y88:Z88"/>
    <mergeCell ref="AA88:AD88"/>
    <mergeCell ref="AE88:AG88"/>
    <mergeCell ref="AH88:AJ88"/>
    <mergeCell ref="AK88:AN88"/>
    <mergeCell ref="AO90:AV90"/>
    <mergeCell ref="AW90:AY90"/>
    <mergeCell ref="AZ90:BO90"/>
    <mergeCell ref="B91:C91"/>
    <mergeCell ref="D91:H91"/>
    <mergeCell ref="I91:P91"/>
    <mergeCell ref="Q91:X91"/>
    <mergeCell ref="Y91:Z91"/>
    <mergeCell ref="AA91:AD91"/>
    <mergeCell ref="AE91:AG91"/>
    <mergeCell ref="AH91:AJ91"/>
    <mergeCell ref="AK91:AN91"/>
    <mergeCell ref="AO91:AV91"/>
    <mergeCell ref="AW91:AY91"/>
    <mergeCell ref="AZ91:BO91"/>
    <mergeCell ref="B90:C90"/>
    <mergeCell ref="D90:H90"/>
    <mergeCell ref="I90:P90"/>
    <mergeCell ref="Q90:X90"/>
    <mergeCell ref="Y90:Z90"/>
    <mergeCell ref="AA90:AD90"/>
    <mergeCell ref="AE90:AG90"/>
    <mergeCell ref="AH90:AJ90"/>
    <mergeCell ref="AK90:AN90"/>
    <mergeCell ref="AO92:AV92"/>
    <mergeCell ref="AW92:AY92"/>
    <mergeCell ref="AZ92:BO92"/>
    <mergeCell ref="B93:C93"/>
    <mergeCell ref="D93:H93"/>
    <mergeCell ref="I93:P93"/>
    <mergeCell ref="Q93:X93"/>
    <mergeCell ref="Y93:Z93"/>
    <mergeCell ref="AA93:AD93"/>
    <mergeCell ref="AE93:AG93"/>
    <mergeCell ref="AH93:AJ93"/>
    <mergeCell ref="AK93:AN93"/>
    <mergeCell ref="AO93:AV93"/>
    <mergeCell ref="AW93:AY93"/>
    <mergeCell ref="AZ93:BO93"/>
    <mergeCell ref="B92:C92"/>
    <mergeCell ref="D92:H92"/>
    <mergeCell ref="I92:P92"/>
    <mergeCell ref="Q92:X92"/>
    <mergeCell ref="Y92:Z92"/>
    <mergeCell ref="AA92:AD92"/>
    <mergeCell ref="AE92:AG92"/>
    <mergeCell ref="AH92:AJ92"/>
    <mergeCell ref="AK92:AN92"/>
    <mergeCell ref="AO94:AV94"/>
    <mergeCell ref="AW94:AY94"/>
    <mergeCell ref="AZ94:BO94"/>
    <mergeCell ref="B95:C95"/>
    <mergeCell ref="D95:H95"/>
    <mergeCell ref="I95:P95"/>
    <mergeCell ref="Q95:X95"/>
    <mergeCell ref="Y95:Z95"/>
    <mergeCell ref="AA95:AD95"/>
    <mergeCell ref="AE95:AG95"/>
    <mergeCell ref="AH95:AJ95"/>
    <mergeCell ref="AK95:AN95"/>
    <mergeCell ref="AO95:AV95"/>
    <mergeCell ref="AW95:AY95"/>
    <mergeCell ref="AZ95:BO95"/>
    <mergeCell ref="B94:C94"/>
    <mergeCell ref="D94:H94"/>
    <mergeCell ref="I94:P94"/>
    <mergeCell ref="Q94:X94"/>
    <mergeCell ref="Y94:Z94"/>
    <mergeCell ref="AA94:AD94"/>
    <mergeCell ref="AE94:AG94"/>
    <mergeCell ref="AH94:AJ94"/>
    <mergeCell ref="AK94:AN94"/>
    <mergeCell ref="AO96:AV96"/>
    <mergeCell ref="AW96:AY96"/>
    <mergeCell ref="AZ96:BO96"/>
    <mergeCell ref="B97:C97"/>
    <mergeCell ref="D97:H97"/>
    <mergeCell ref="I97:P97"/>
    <mergeCell ref="Q97:X97"/>
    <mergeCell ref="Y97:Z97"/>
    <mergeCell ref="AA97:AD97"/>
    <mergeCell ref="AE97:AG97"/>
    <mergeCell ref="AH97:AJ97"/>
    <mergeCell ref="AK97:AN97"/>
    <mergeCell ref="AO97:AV97"/>
    <mergeCell ref="AW97:AY97"/>
    <mergeCell ref="AZ97:BO97"/>
    <mergeCell ref="B96:C96"/>
    <mergeCell ref="D96:H96"/>
    <mergeCell ref="I96:P96"/>
    <mergeCell ref="Q96:X96"/>
    <mergeCell ref="Y96:Z96"/>
    <mergeCell ref="AA96:AD96"/>
    <mergeCell ref="AE96:AG96"/>
    <mergeCell ref="AH96:AJ96"/>
    <mergeCell ref="AK96:AN96"/>
    <mergeCell ref="AO98:AV98"/>
    <mergeCell ref="AW98:AY98"/>
    <mergeCell ref="AZ98:BO98"/>
    <mergeCell ref="B99:C99"/>
    <mergeCell ref="D99:H99"/>
    <mergeCell ref="I99:P99"/>
    <mergeCell ref="Q99:X99"/>
    <mergeCell ref="Y99:Z99"/>
    <mergeCell ref="AA99:AD99"/>
    <mergeCell ref="AE99:AG99"/>
    <mergeCell ref="AH99:AJ99"/>
    <mergeCell ref="AK99:AN99"/>
    <mergeCell ref="AO99:AV99"/>
    <mergeCell ref="AW99:AY99"/>
    <mergeCell ref="AZ99:BO99"/>
    <mergeCell ref="B98:C98"/>
    <mergeCell ref="D98:H98"/>
    <mergeCell ref="I98:P98"/>
    <mergeCell ref="Q98:X98"/>
    <mergeCell ref="Y98:Z98"/>
    <mergeCell ref="AA98:AD98"/>
    <mergeCell ref="AE98:AG98"/>
    <mergeCell ref="AH98:AJ98"/>
    <mergeCell ref="AK98:AN98"/>
    <mergeCell ref="AO100:AV100"/>
    <mergeCell ref="AW100:AY100"/>
    <mergeCell ref="AZ100:BO100"/>
    <mergeCell ref="B101:C101"/>
    <mergeCell ref="D101:H101"/>
    <mergeCell ref="I101:P101"/>
    <mergeCell ref="Q101:X101"/>
    <mergeCell ref="Y101:Z101"/>
    <mergeCell ref="AA101:AD101"/>
    <mergeCell ref="AE101:AG101"/>
    <mergeCell ref="AH101:AJ101"/>
    <mergeCell ref="AK101:AN101"/>
    <mergeCell ref="AO101:AV101"/>
    <mergeCell ref="AW101:AY101"/>
    <mergeCell ref="AZ101:BO101"/>
    <mergeCell ref="B100:C100"/>
    <mergeCell ref="D100:H100"/>
    <mergeCell ref="I100:P100"/>
    <mergeCell ref="Q100:X100"/>
    <mergeCell ref="Y100:Z100"/>
    <mergeCell ref="AA100:AD100"/>
    <mergeCell ref="AE100:AG100"/>
    <mergeCell ref="AH100:AJ100"/>
    <mergeCell ref="AK100:AN100"/>
    <mergeCell ref="AO102:AV102"/>
    <mergeCell ref="AW102:AY102"/>
    <mergeCell ref="AZ102:BO102"/>
    <mergeCell ref="B103:C103"/>
    <mergeCell ref="D103:H103"/>
    <mergeCell ref="I103:P103"/>
    <mergeCell ref="Q103:X103"/>
    <mergeCell ref="Y103:Z103"/>
    <mergeCell ref="AA103:AD103"/>
    <mergeCell ref="AE103:AG103"/>
    <mergeCell ref="AH103:AJ103"/>
    <mergeCell ref="AK103:AN103"/>
    <mergeCell ref="AO103:AV103"/>
    <mergeCell ref="AW103:AY103"/>
    <mergeCell ref="AZ103:BO103"/>
    <mergeCell ref="B102:C102"/>
    <mergeCell ref="D102:H102"/>
    <mergeCell ref="I102:P102"/>
    <mergeCell ref="Q102:X102"/>
    <mergeCell ref="Y102:Z102"/>
    <mergeCell ref="AA102:AD102"/>
    <mergeCell ref="AE102:AG102"/>
    <mergeCell ref="AH102:AJ102"/>
    <mergeCell ref="AK102:AN102"/>
    <mergeCell ref="AO104:AV104"/>
    <mergeCell ref="AW104:AY104"/>
    <mergeCell ref="AZ104:BO104"/>
    <mergeCell ref="B105:C105"/>
    <mergeCell ref="D105:H105"/>
    <mergeCell ref="I105:P105"/>
    <mergeCell ref="Q105:X105"/>
    <mergeCell ref="Y105:Z105"/>
    <mergeCell ref="AA105:AD105"/>
    <mergeCell ref="AE105:AG105"/>
    <mergeCell ref="AH105:AJ105"/>
    <mergeCell ref="AK105:AN105"/>
    <mergeCell ref="AO105:AV105"/>
    <mergeCell ref="AW105:AY105"/>
    <mergeCell ref="AZ105:BO105"/>
    <mergeCell ref="B104:C104"/>
    <mergeCell ref="D104:H104"/>
    <mergeCell ref="I104:P104"/>
    <mergeCell ref="Q104:X104"/>
    <mergeCell ref="Y104:Z104"/>
    <mergeCell ref="AA104:AD104"/>
    <mergeCell ref="AE104:AG104"/>
    <mergeCell ref="AH104:AJ104"/>
    <mergeCell ref="AK104:AN104"/>
    <mergeCell ref="AO106:AV106"/>
    <mergeCell ref="AW106:AY106"/>
    <mergeCell ref="AZ106:BO106"/>
    <mergeCell ref="B107:C107"/>
    <mergeCell ref="D107:H107"/>
    <mergeCell ref="I107:P107"/>
    <mergeCell ref="Q107:X107"/>
    <mergeCell ref="Y107:Z107"/>
    <mergeCell ref="AA107:AD107"/>
    <mergeCell ref="AE107:AG107"/>
    <mergeCell ref="AH107:AJ107"/>
    <mergeCell ref="AK107:AN107"/>
    <mergeCell ref="AO107:AV107"/>
    <mergeCell ref="AW107:AY107"/>
    <mergeCell ref="AZ107:BO107"/>
    <mergeCell ref="B106:C106"/>
    <mergeCell ref="D106:H106"/>
    <mergeCell ref="I106:P106"/>
    <mergeCell ref="Q106:X106"/>
    <mergeCell ref="Y106:Z106"/>
    <mergeCell ref="AA106:AD106"/>
    <mergeCell ref="AE106:AG106"/>
    <mergeCell ref="AH106:AJ106"/>
    <mergeCell ref="AK106:AN106"/>
    <mergeCell ref="AO108:AV108"/>
    <mergeCell ref="AW108:AY108"/>
    <mergeCell ref="AZ108:BO108"/>
    <mergeCell ref="B109:C109"/>
    <mergeCell ref="D109:H109"/>
    <mergeCell ref="I109:P109"/>
    <mergeCell ref="Q109:X109"/>
    <mergeCell ref="Y109:Z109"/>
    <mergeCell ref="AA109:AD109"/>
    <mergeCell ref="AE109:AG109"/>
    <mergeCell ref="AH109:AJ109"/>
    <mergeCell ref="AK109:AN109"/>
    <mergeCell ref="AO109:AV109"/>
    <mergeCell ref="AW109:AY109"/>
    <mergeCell ref="AZ109:BO109"/>
    <mergeCell ref="B108:C108"/>
    <mergeCell ref="D108:H108"/>
    <mergeCell ref="I108:P108"/>
    <mergeCell ref="Q108:X108"/>
    <mergeCell ref="Y108:Z108"/>
    <mergeCell ref="AA108:AD108"/>
    <mergeCell ref="AE108:AG108"/>
    <mergeCell ref="AH108:AJ108"/>
    <mergeCell ref="AK108:AN108"/>
    <mergeCell ref="AO110:AV110"/>
    <mergeCell ref="AW110:AY110"/>
    <mergeCell ref="AZ110:BO110"/>
    <mergeCell ref="B111:C111"/>
    <mergeCell ref="D111:H111"/>
    <mergeCell ref="I111:P111"/>
    <mergeCell ref="Q111:X111"/>
    <mergeCell ref="Y111:Z111"/>
    <mergeCell ref="AA111:AD111"/>
    <mergeCell ref="AE111:AG111"/>
    <mergeCell ref="AH111:AJ111"/>
    <mergeCell ref="AK111:AN111"/>
    <mergeCell ref="AO111:AV111"/>
    <mergeCell ref="AW111:AY111"/>
    <mergeCell ref="AZ111:BO111"/>
    <mergeCell ref="B110:C110"/>
    <mergeCell ref="D110:H110"/>
    <mergeCell ref="I110:P110"/>
    <mergeCell ref="Q110:X110"/>
    <mergeCell ref="Y110:Z110"/>
    <mergeCell ref="AA110:AD110"/>
    <mergeCell ref="AE110:AG110"/>
    <mergeCell ref="AH110:AJ110"/>
    <mergeCell ref="AK110:AN110"/>
    <mergeCell ref="AO112:AV112"/>
    <mergeCell ref="AW112:AY112"/>
    <mergeCell ref="AZ112:BO112"/>
    <mergeCell ref="B113:C113"/>
    <mergeCell ref="D113:H113"/>
    <mergeCell ref="I113:P113"/>
    <mergeCell ref="Q113:X113"/>
    <mergeCell ref="Y113:Z113"/>
    <mergeCell ref="AA113:AD113"/>
    <mergeCell ref="AE113:AG113"/>
    <mergeCell ref="AH113:AJ113"/>
    <mergeCell ref="AK113:AN113"/>
    <mergeCell ref="AO113:AV113"/>
    <mergeCell ref="AW113:AY113"/>
    <mergeCell ref="AZ113:BO113"/>
    <mergeCell ref="B112:C112"/>
    <mergeCell ref="D112:H112"/>
    <mergeCell ref="I112:P112"/>
    <mergeCell ref="Q112:X112"/>
    <mergeCell ref="Y112:Z112"/>
    <mergeCell ref="AA112:AD112"/>
    <mergeCell ref="AE112:AG112"/>
    <mergeCell ref="AH112:AJ112"/>
    <mergeCell ref="AK112:AN112"/>
    <mergeCell ref="AO114:AV114"/>
    <mergeCell ref="AW114:AY114"/>
    <mergeCell ref="AZ114:BO114"/>
    <mergeCell ref="B115:C115"/>
    <mergeCell ref="D115:H115"/>
    <mergeCell ref="I115:P115"/>
    <mergeCell ref="Q115:X115"/>
    <mergeCell ref="Y115:Z115"/>
    <mergeCell ref="AA115:AD115"/>
    <mergeCell ref="AE115:AG115"/>
    <mergeCell ref="AH115:AJ115"/>
    <mergeCell ref="AK115:AN115"/>
    <mergeCell ref="AO115:AV115"/>
    <mergeCell ref="AW115:AY115"/>
    <mergeCell ref="AZ115:BO115"/>
    <mergeCell ref="B114:C114"/>
    <mergeCell ref="D114:H114"/>
    <mergeCell ref="I114:P114"/>
    <mergeCell ref="Q114:X114"/>
    <mergeCell ref="Y114:Z114"/>
    <mergeCell ref="AA114:AD114"/>
    <mergeCell ref="AE114:AG114"/>
    <mergeCell ref="AH114:AJ114"/>
    <mergeCell ref="AK114:AN114"/>
    <mergeCell ref="AO116:AV116"/>
    <mergeCell ref="AW116:AY116"/>
    <mergeCell ref="AZ116:BO116"/>
    <mergeCell ref="B117:C117"/>
    <mergeCell ref="D117:H117"/>
    <mergeCell ref="I117:P117"/>
    <mergeCell ref="Q117:X117"/>
    <mergeCell ref="Y117:Z117"/>
    <mergeCell ref="AA117:AD117"/>
    <mergeCell ref="AE117:AG117"/>
    <mergeCell ref="AH117:AJ117"/>
    <mergeCell ref="AK117:AN117"/>
    <mergeCell ref="AO117:AV117"/>
    <mergeCell ref="AW117:AY117"/>
    <mergeCell ref="AZ117:BO117"/>
    <mergeCell ref="B116:C116"/>
    <mergeCell ref="D116:H116"/>
    <mergeCell ref="I116:P116"/>
    <mergeCell ref="Q116:X116"/>
    <mergeCell ref="Y116:Z116"/>
    <mergeCell ref="AA116:AD116"/>
    <mergeCell ref="AE116:AG116"/>
    <mergeCell ref="AH116:AJ116"/>
    <mergeCell ref="AK116:AN116"/>
    <mergeCell ref="AO118:AV118"/>
    <mergeCell ref="AW118:AY118"/>
    <mergeCell ref="AZ118:BO118"/>
    <mergeCell ref="B119:C119"/>
    <mergeCell ref="D119:H119"/>
    <mergeCell ref="I119:P119"/>
    <mergeCell ref="Q119:X119"/>
    <mergeCell ref="Y119:Z119"/>
    <mergeCell ref="AA119:AD119"/>
    <mergeCell ref="AE119:AG119"/>
    <mergeCell ref="AH119:AJ119"/>
    <mergeCell ref="AK119:AN119"/>
    <mergeCell ref="AO119:AV119"/>
    <mergeCell ref="AW119:AY119"/>
    <mergeCell ref="AZ119:BO119"/>
    <mergeCell ref="B118:C118"/>
    <mergeCell ref="D118:H118"/>
    <mergeCell ref="I118:P118"/>
    <mergeCell ref="Q118:X118"/>
    <mergeCell ref="Y118:Z118"/>
    <mergeCell ref="AA118:AD118"/>
    <mergeCell ref="AE118:AG118"/>
    <mergeCell ref="AH118:AJ118"/>
    <mergeCell ref="AK118:AN118"/>
    <mergeCell ref="AO120:AV120"/>
    <mergeCell ref="AW120:AY120"/>
    <mergeCell ref="AZ120:BO120"/>
    <mergeCell ref="B121:C121"/>
    <mergeCell ref="D121:H121"/>
    <mergeCell ref="I121:P121"/>
    <mergeCell ref="Q121:X121"/>
    <mergeCell ref="Y121:Z121"/>
    <mergeCell ref="AA121:AD121"/>
    <mergeCell ref="AE121:AG121"/>
    <mergeCell ref="AH121:AJ121"/>
    <mergeCell ref="AK121:AN121"/>
    <mergeCell ref="AO121:AV121"/>
    <mergeCell ref="AW121:AY121"/>
    <mergeCell ref="AZ121:BO121"/>
    <mergeCell ref="B120:C120"/>
    <mergeCell ref="D120:H120"/>
    <mergeCell ref="I120:P120"/>
    <mergeCell ref="Q120:X120"/>
    <mergeCell ref="Y120:Z120"/>
    <mergeCell ref="AA120:AD120"/>
    <mergeCell ref="AE120:AG120"/>
    <mergeCell ref="AH120:AJ120"/>
    <mergeCell ref="AK120:AN120"/>
    <mergeCell ref="AO122:AV122"/>
    <mergeCell ref="AW122:AY122"/>
    <mergeCell ref="AZ122:BO122"/>
    <mergeCell ref="B123:C123"/>
    <mergeCell ref="D123:H123"/>
    <mergeCell ref="I123:P123"/>
    <mergeCell ref="Q123:X123"/>
    <mergeCell ref="Y123:Z123"/>
    <mergeCell ref="AA123:AD123"/>
    <mergeCell ref="AE123:AG123"/>
    <mergeCell ref="AH123:AJ123"/>
    <mergeCell ref="AK123:AN123"/>
    <mergeCell ref="AO123:AV123"/>
    <mergeCell ref="AW123:AY123"/>
    <mergeCell ref="AZ123:BO123"/>
    <mergeCell ref="B122:C122"/>
    <mergeCell ref="D122:H122"/>
    <mergeCell ref="I122:P122"/>
    <mergeCell ref="Q122:X122"/>
    <mergeCell ref="Y122:Z122"/>
    <mergeCell ref="AA122:AD122"/>
    <mergeCell ref="AE122:AG122"/>
    <mergeCell ref="AH122:AJ122"/>
    <mergeCell ref="AK122:AN122"/>
    <mergeCell ref="AO124:AV124"/>
    <mergeCell ref="AW124:AY124"/>
    <mergeCell ref="AZ124:BO124"/>
    <mergeCell ref="B125:C125"/>
    <mergeCell ref="D125:H125"/>
    <mergeCell ref="I125:P125"/>
    <mergeCell ref="Q125:X125"/>
    <mergeCell ref="Y125:Z125"/>
    <mergeCell ref="AA125:AD125"/>
    <mergeCell ref="AE125:AG125"/>
    <mergeCell ref="AH125:AJ125"/>
    <mergeCell ref="AK125:AN125"/>
    <mergeCell ref="AO125:AV125"/>
    <mergeCell ref="AW125:AY125"/>
    <mergeCell ref="AZ125:BO125"/>
    <mergeCell ref="B124:C124"/>
    <mergeCell ref="D124:H124"/>
    <mergeCell ref="I124:P124"/>
    <mergeCell ref="Q124:X124"/>
    <mergeCell ref="Y124:Z124"/>
    <mergeCell ref="AA124:AD124"/>
    <mergeCell ref="AE124:AG124"/>
    <mergeCell ref="AH124:AJ124"/>
    <mergeCell ref="AK124:AN124"/>
    <mergeCell ref="AO126:AV126"/>
    <mergeCell ref="AW126:AY126"/>
    <mergeCell ref="AZ126:BO126"/>
    <mergeCell ref="B127:C127"/>
    <mergeCell ref="D127:H127"/>
    <mergeCell ref="I127:P127"/>
    <mergeCell ref="Q127:X127"/>
    <mergeCell ref="Y127:Z127"/>
    <mergeCell ref="AA127:AD127"/>
    <mergeCell ref="AE127:AG127"/>
    <mergeCell ref="AH127:AJ127"/>
    <mergeCell ref="AK127:AN127"/>
    <mergeCell ref="AO127:AV127"/>
    <mergeCell ref="AW127:AY127"/>
    <mergeCell ref="AZ127:BO127"/>
    <mergeCell ref="B126:C126"/>
    <mergeCell ref="D126:H126"/>
    <mergeCell ref="I126:P126"/>
    <mergeCell ref="Q126:X126"/>
    <mergeCell ref="Y126:Z126"/>
    <mergeCell ref="AA126:AD126"/>
    <mergeCell ref="AE126:AG126"/>
    <mergeCell ref="AH126:AJ126"/>
    <mergeCell ref="AK126:AN126"/>
    <mergeCell ref="AO128:AV128"/>
    <mergeCell ref="AW128:AY128"/>
    <mergeCell ref="AZ128:BO128"/>
    <mergeCell ref="B129:C129"/>
    <mergeCell ref="D129:H129"/>
    <mergeCell ref="I129:P129"/>
    <mergeCell ref="Q129:X129"/>
    <mergeCell ref="Y129:Z129"/>
    <mergeCell ref="AA129:AD129"/>
    <mergeCell ref="AE129:AG129"/>
    <mergeCell ref="AH129:AJ129"/>
    <mergeCell ref="AK129:AN129"/>
    <mergeCell ref="AO129:AV129"/>
    <mergeCell ref="AW129:AY129"/>
    <mergeCell ref="AZ129:BO129"/>
    <mergeCell ref="B128:C128"/>
    <mergeCell ref="D128:H128"/>
    <mergeCell ref="I128:P128"/>
    <mergeCell ref="Q128:X128"/>
    <mergeCell ref="Y128:Z128"/>
    <mergeCell ref="AA128:AD128"/>
    <mergeCell ref="AE128:AG128"/>
    <mergeCell ref="AH128:AJ128"/>
    <mergeCell ref="AK128:AN128"/>
    <mergeCell ref="AO130:AV130"/>
    <mergeCell ref="AW130:AY130"/>
    <mergeCell ref="AZ130:BO130"/>
    <mergeCell ref="B131:C131"/>
    <mergeCell ref="D131:H131"/>
    <mergeCell ref="I131:P131"/>
    <mergeCell ref="Q131:X131"/>
    <mergeCell ref="Y131:Z131"/>
    <mergeCell ref="AA131:AD131"/>
    <mergeCell ref="AE131:AG131"/>
    <mergeCell ref="AH131:AJ131"/>
    <mergeCell ref="AK131:AN131"/>
    <mergeCell ref="AO131:AV131"/>
    <mergeCell ref="AW131:AY131"/>
    <mergeCell ref="AZ131:BO131"/>
    <mergeCell ref="B130:C130"/>
    <mergeCell ref="D130:H130"/>
    <mergeCell ref="I130:P130"/>
    <mergeCell ref="Q130:X130"/>
    <mergeCell ref="Y130:Z130"/>
    <mergeCell ref="AA130:AD130"/>
    <mergeCell ref="AE130:AG130"/>
    <mergeCell ref="AH130:AJ130"/>
    <mergeCell ref="AK130:AN130"/>
    <mergeCell ref="AO132:AV132"/>
    <mergeCell ref="AW132:AY132"/>
    <mergeCell ref="AZ132:BO132"/>
    <mergeCell ref="B133:C133"/>
    <mergeCell ref="D133:H133"/>
    <mergeCell ref="I133:P133"/>
    <mergeCell ref="Q133:X133"/>
    <mergeCell ref="Y133:Z133"/>
    <mergeCell ref="AA133:AD133"/>
    <mergeCell ref="AE133:AG133"/>
    <mergeCell ref="AH133:AJ133"/>
    <mergeCell ref="AK133:AN133"/>
    <mergeCell ref="AO133:AV133"/>
    <mergeCell ref="AW133:AY133"/>
    <mergeCell ref="AZ133:BO133"/>
    <mergeCell ref="B132:C132"/>
    <mergeCell ref="D132:H132"/>
    <mergeCell ref="I132:P132"/>
    <mergeCell ref="Q132:X132"/>
    <mergeCell ref="Y132:Z132"/>
    <mergeCell ref="AA132:AD132"/>
    <mergeCell ref="AE132:AG132"/>
    <mergeCell ref="AH132:AJ132"/>
    <mergeCell ref="AK132:AN132"/>
    <mergeCell ref="AO134:AV134"/>
    <mergeCell ref="AW134:AY134"/>
    <mergeCell ref="AZ134:BO134"/>
    <mergeCell ref="B135:C135"/>
    <mergeCell ref="D135:H135"/>
    <mergeCell ref="I135:P135"/>
    <mergeCell ref="Q135:X135"/>
    <mergeCell ref="Y135:Z135"/>
    <mergeCell ref="AA135:AD135"/>
    <mergeCell ref="AE135:AG135"/>
    <mergeCell ref="AH135:AJ135"/>
    <mergeCell ref="AK135:AN135"/>
    <mergeCell ref="AO135:AV135"/>
    <mergeCell ref="AW135:AY135"/>
    <mergeCell ref="AZ135:BO135"/>
    <mergeCell ref="B134:C134"/>
    <mergeCell ref="D134:H134"/>
    <mergeCell ref="I134:P134"/>
    <mergeCell ref="Q134:X134"/>
    <mergeCell ref="Y134:Z134"/>
    <mergeCell ref="AA134:AD134"/>
    <mergeCell ref="AE134:AG134"/>
    <mergeCell ref="AH134:AJ134"/>
    <mergeCell ref="AK134:AN134"/>
    <mergeCell ref="AO136:AV136"/>
    <mergeCell ref="AW136:AY136"/>
    <mergeCell ref="AZ136:BO136"/>
    <mergeCell ref="B137:C137"/>
    <mergeCell ref="D137:H137"/>
    <mergeCell ref="I137:P137"/>
    <mergeCell ref="Q137:X137"/>
    <mergeCell ref="Y137:Z137"/>
    <mergeCell ref="AA137:AD137"/>
    <mergeCell ref="AE137:AG137"/>
    <mergeCell ref="AH137:AJ137"/>
    <mergeCell ref="AK137:AN137"/>
    <mergeCell ref="AO137:AV137"/>
    <mergeCell ref="AW137:AY137"/>
    <mergeCell ref="AZ137:BO137"/>
    <mergeCell ref="B136:C136"/>
    <mergeCell ref="D136:H136"/>
    <mergeCell ref="I136:P136"/>
    <mergeCell ref="Q136:X136"/>
    <mergeCell ref="Y136:Z136"/>
    <mergeCell ref="AA136:AD136"/>
    <mergeCell ref="AE136:AG136"/>
    <mergeCell ref="AH136:AJ136"/>
    <mergeCell ref="AK136:AN136"/>
    <mergeCell ref="AO138:AV138"/>
    <mergeCell ref="AW138:AY138"/>
    <mergeCell ref="AZ138:BO138"/>
    <mergeCell ref="B139:C139"/>
    <mergeCell ref="D139:H139"/>
    <mergeCell ref="I139:P139"/>
    <mergeCell ref="Q139:X139"/>
    <mergeCell ref="Y139:Z139"/>
    <mergeCell ref="AA139:AD139"/>
    <mergeCell ref="AE139:AG139"/>
    <mergeCell ref="AH139:AJ139"/>
    <mergeCell ref="AK139:AN139"/>
    <mergeCell ref="AO139:AV139"/>
    <mergeCell ref="AW139:AY139"/>
    <mergeCell ref="AZ139:BO139"/>
    <mergeCell ref="B138:C138"/>
    <mergeCell ref="D138:H138"/>
    <mergeCell ref="I138:P138"/>
    <mergeCell ref="Q138:X138"/>
    <mergeCell ref="Y138:Z138"/>
    <mergeCell ref="AA138:AD138"/>
    <mergeCell ref="AE138:AG138"/>
    <mergeCell ref="AH138:AJ138"/>
    <mergeCell ref="AK138:AN138"/>
    <mergeCell ref="AO140:AV140"/>
    <mergeCell ref="AW140:AY140"/>
    <mergeCell ref="AZ140:BO140"/>
    <mergeCell ref="B141:C141"/>
    <mergeCell ref="D141:H141"/>
    <mergeCell ref="I141:P141"/>
    <mergeCell ref="Q141:X141"/>
    <mergeCell ref="Y141:Z141"/>
    <mergeCell ref="AA141:AD141"/>
    <mergeCell ref="AE141:AG141"/>
    <mergeCell ref="AH141:AJ141"/>
    <mergeCell ref="AK141:AN141"/>
    <mergeCell ref="AO141:AV141"/>
    <mergeCell ref="AW141:AY141"/>
    <mergeCell ref="AZ141:BO141"/>
    <mergeCell ref="B140:C140"/>
    <mergeCell ref="D140:H140"/>
    <mergeCell ref="I140:P140"/>
    <mergeCell ref="Q140:X140"/>
    <mergeCell ref="Y140:Z140"/>
    <mergeCell ref="AA140:AD140"/>
    <mergeCell ref="AE140:AG140"/>
    <mergeCell ref="AH140:AJ140"/>
    <mergeCell ref="AK140:AN140"/>
    <mergeCell ref="AO142:AV142"/>
    <mergeCell ref="AW142:AY142"/>
    <mergeCell ref="AZ142:BO142"/>
    <mergeCell ref="B143:C143"/>
    <mergeCell ref="D143:H143"/>
    <mergeCell ref="I143:P143"/>
    <mergeCell ref="Q143:X143"/>
    <mergeCell ref="Y143:Z143"/>
    <mergeCell ref="AA143:AD143"/>
    <mergeCell ref="AE143:AG143"/>
    <mergeCell ref="AH143:AJ143"/>
    <mergeCell ref="AK143:AN143"/>
    <mergeCell ref="AO143:AV143"/>
    <mergeCell ref="AW143:AY143"/>
    <mergeCell ref="AZ143:BO143"/>
    <mergeCell ref="B142:C142"/>
    <mergeCell ref="D142:H142"/>
    <mergeCell ref="I142:P142"/>
    <mergeCell ref="Q142:X142"/>
    <mergeCell ref="Y142:Z142"/>
    <mergeCell ref="AA142:AD142"/>
    <mergeCell ref="AE142:AG142"/>
    <mergeCell ref="AH142:AJ142"/>
    <mergeCell ref="AK142:AN142"/>
    <mergeCell ref="AO144:AV144"/>
    <mergeCell ref="AW144:AY144"/>
    <mergeCell ref="AZ144:BO144"/>
    <mergeCell ref="B145:C145"/>
    <mergeCell ref="D145:H145"/>
    <mergeCell ref="I145:P145"/>
    <mergeCell ref="Q145:X145"/>
    <mergeCell ref="Y145:Z145"/>
    <mergeCell ref="AA145:AD145"/>
    <mergeCell ref="AE145:AG145"/>
    <mergeCell ref="AH145:AJ145"/>
    <mergeCell ref="AK145:AN145"/>
    <mergeCell ref="AO145:AV145"/>
    <mergeCell ref="AW145:AY145"/>
    <mergeCell ref="AZ145:BO145"/>
    <mergeCell ref="B144:C144"/>
    <mergeCell ref="D144:H144"/>
    <mergeCell ref="I144:P144"/>
    <mergeCell ref="Q144:X144"/>
    <mergeCell ref="Y144:Z144"/>
    <mergeCell ref="AA144:AD144"/>
    <mergeCell ref="AE144:AG144"/>
    <mergeCell ref="AH144:AJ144"/>
    <mergeCell ref="AK144:AN144"/>
    <mergeCell ref="AO146:AV146"/>
    <mergeCell ref="AW146:AY146"/>
    <mergeCell ref="AZ146:BO146"/>
    <mergeCell ref="B147:C147"/>
    <mergeCell ref="D147:H147"/>
    <mergeCell ref="I147:P147"/>
    <mergeCell ref="Q147:X147"/>
    <mergeCell ref="Y147:Z147"/>
    <mergeCell ref="AA147:AD147"/>
    <mergeCell ref="AE147:AG147"/>
    <mergeCell ref="AH147:AJ147"/>
    <mergeCell ref="AK147:AN147"/>
    <mergeCell ref="AO147:AV147"/>
    <mergeCell ref="AW147:AY147"/>
    <mergeCell ref="AZ147:BO147"/>
    <mergeCell ref="B146:C146"/>
    <mergeCell ref="D146:H146"/>
    <mergeCell ref="I146:P146"/>
    <mergeCell ref="Q146:X146"/>
    <mergeCell ref="Y146:Z146"/>
    <mergeCell ref="AA146:AD146"/>
    <mergeCell ref="AE146:AG146"/>
    <mergeCell ref="AH146:AJ146"/>
    <mergeCell ref="AK146:AN146"/>
    <mergeCell ref="AO148:AV148"/>
    <mergeCell ref="AW148:AY148"/>
    <mergeCell ref="AZ148:BO148"/>
    <mergeCell ref="B149:C149"/>
    <mergeCell ref="D149:H149"/>
    <mergeCell ref="I149:P149"/>
    <mergeCell ref="Q149:X149"/>
    <mergeCell ref="Y149:Z149"/>
    <mergeCell ref="AA149:AD149"/>
    <mergeCell ref="AE149:AG149"/>
    <mergeCell ref="AH149:AJ149"/>
    <mergeCell ref="AK149:AN149"/>
    <mergeCell ref="AO149:AV149"/>
    <mergeCell ref="AW149:AY149"/>
    <mergeCell ref="AZ149:BO149"/>
    <mergeCell ref="B148:C148"/>
    <mergeCell ref="D148:H148"/>
    <mergeCell ref="I148:P148"/>
    <mergeCell ref="Q148:X148"/>
    <mergeCell ref="Y148:Z148"/>
    <mergeCell ref="AA148:AD148"/>
    <mergeCell ref="AE148:AG148"/>
    <mergeCell ref="AH148:AJ148"/>
    <mergeCell ref="AK148:AN148"/>
    <mergeCell ref="AO150:AV150"/>
    <mergeCell ref="AW150:AY150"/>
    <mergeCell ref="AZ150:BO150"/>
    <mergeCell ref="B151:C151"/>
    <mergeCell ref="D151:H151"/>
    <mergeCell ref="I151:P151"/>
    <mergeCell ref="Q151:X151"/>
    <mergeCell ref="Y151:Z151"/>
    <mergeCell ref="AA151:AD151"/>
    <mergeCell ref="AE151:AG151"/>
    <mergeCell ref="AH151:AJ151"/>
    <mergeCell ref="AK151:AN151"/>
    <mergeCell ref="AO151:AV151"/>
    <mergeCell ref="AW151:AY151"/>
    <mergeCell ref="AZ151:BO151"/>
    <mergeCell ref="B150:C150"/>
    <mergeCell ref="D150:H150"/>
    <mergeCell ref="I150:P150"/>
    <mergeCell ref="Q150:X150"/>
    <mergeCell ref="Y150:Z150"/>
    <mergeCell ref="AA150:AD150"/>
    <mergeCell ref="AE150:AG150"/>
    <mergeCell ref="AH150:AJ150"/>
    <mergeCell ref="AK150:AN150"/>
    <mergeCell ref="AO152:AV152"/>
    <mergeCell ref="AW152:AY152"/>
    <mergeCell ref="AZ152:BO152"/>
    <mergeCell ref="B153:C153"/>
    <mergeCell ref="D153:H153"/>
    <mergeCell ref="I153:P153"/>
    <mergeCell ref="Q153:X153"/>
    <mergeCell ref="Y153:Z153"/>
    <mergeCell ref="AA153:AD153"/>
    <mergeCell ref="AE153:AG153"/>
    <mergeCell ref="AH153:AJ153"/>
    <mergeCell ref="AK153:AN153"/>
    <mergeCell ref="AO153:AV153"/>
    <mergeCell ref="AW153:AY153"/>
    <mergeCell ref="AZ153:BO153"/>
    <mergeCell ref="B152:C152"/>
    <mergeCell ref="D152:H152"/>
    <mergeCell ref="I152:P152"/>
    <mergeCell ref="Q152:X152"/>
    <mergeCell ref="Y152:Z152"/>
    <mergeCell ref="AA152:AD152"/>
    <mergeCell ref="AE152:AG152"/>
    <mergeCell ref="AH152:AJ152"/>
    <mergeCell ref="AK152:AN152"/>
    <mergeCell ref="AO154:AV154"/>
    <mergeCell ref="AW154:AY154"/>
    <mergeCell ref="AZ154:BO154"/>
    <mergeCell ref="B155:C155"/>
    <mergeCell ref="D155:H155"/>
    <mergeCell ref="I155:P155"/>
    <mergeCell ref="Q155:X155"/>
    <mergeCell ref="Y155:Z155"/>
    <mergeCell ref="AA155:AD155"/>
    <mergeCell ref="AE155:AG155"/>
    <mergeCell ref="AH155:AJ155"/>
    <mergeCell ref="AK155:AN155"/>
    <mergeCell ref="AO155:AV155"/>
    <mergeCell ref="AW155:AY155"/>
    <mergeCell ref="AZ155:BO155"/>
    <mergeCell ref="B154:C154"/>
    <mergeCell ref="D154:H154"/>
    <mergeCell ref="I154:P154"/>
    <mergeCell ref="Q154:X154"/>
    <mergeCell ref="Y154:Z154"/>
    <mergeCell ref="AA154:AD154"/>
    <mergeCell ref="AE154:AG154"/>
    <mergeCell ref="AH154:AJ154"/>
    <mergeCell ref="AK154:AN154"/>
    <mergeCell ref="AO156:AV156"/>
    <mergeCell ref="AW156:AY156"/>
    <mergeCell ref="AZ156:BO156"/>
    <mergeCell ref="B157:C157"/>
    <mergeCell ref="D157:H157"/>
    <mergeCell ref="I157:P157"/>
    <mergeCell ref="Q157:X157"/>
    <mergeCell ref="Y157:Z157"/>
    <mergeCell ref="AA157:AD157"/>
    <mergeCell ref="AE157:AG157"/>
    <mergeCell ref="AH157:AJ157"/>
    <mergeCell ref="AK157:AN157"/>
    <mergeCell ref="AO157:AV157"/>
    <mergeCell ref="AW157:AY157"/>
    <mergeCell ref="AZ157:BO157"/>
    <mergeCell ref="B156:C156"/>
    <mergeCell ref="D156:H156"/>
    <mergeCell ref="I156:P156"/>
    <mergeCell ref="Q156:X156"/>
    <mergeCell ref="Y156:Z156"/>
    <mergeCell ref="AA156:AD156"/>
    <mergeCell ref="AE156:AG156"/>
    <mergeCell ref="AH156:AJ156"/>
    <mergeCell ref="AK156:AN156"/>
    <mergeCell ref="AO158:AV158"/>
    <mergeCell ref="AW158:AY158"/>
    <mergeCell ref="AZ158:BO158"/>
    <mergeCell ref="B159:C159"/>
    <mergeCell ref="D159:H159"/>
    <mergeCell ref="I159:P159"/>
    <mergeCell ref="Q159:X159"/>
    <mergeCell ref="Y159:Z159"/>
    <mergeCell ref="AA159:AD159"/>
    <mergeCell ref="AE159:AG159"/>
    <mergeCell ref="AH159:AJ159"/>
    <mergeCell ref="AK159:AN159"/>
    <mergeCell ref="AO159:AV159"/>
    <mergeCell ref="AW159:AY159"/>
    <mergeCell ref="AZ159:BO159"/>
    <mergeCell ref="B158:C158"/>
    <mergeCell ref="D158:H158"/>
    <mergeCell ref="I158:P158"/>
    <mergeCell ref="Q158:X158"/>
    <mergeCell ref="Y158:Z158"/>
    <mergeCell ref="AA158:AD158"/>
    <mergeCell ref="AE158:AG158"/>
    <mergeCell ref="AH158:AJ158"/>
    <mergeCell ref="AK158:AN158"/>
    <mergeCell ref="AO160:AV160"/>
    <mergeCell ref="AW160:AY160"/>
    <mergeCell ref="AZ160:BO160"/>
    <mergeCell ref="B161:C161"/>
    <mergeCell ref="D161:H161"/>
    <mergeCell ref="I161:P161"/>
    <mergeCell ref="Q161:X161"/>
    <mergeCell ref="Y161:Z161"/>
    <mergeCell ref="AA161:AD161"/>
    <mergeCell ref="AE161:AG161"/>
    <mergeCell ref="AH161:AJ161"/>
    <mergeCell ref="AK161:AN161"/>
    <mergeCell ref="AO161:AV161"/>
    <mergeCell ref="AW161:AY161"/>
    <mergeCell ref="AZ161:BO161"/>
    <mergeCell ref="B160:C160"/>
    <mergeCell ref="D160:H160"/>
    <mergeCell ref="I160:P160"/>
    <mergeCell ref="Q160:X160"/>
    <mergeCell ref="Y160:Z160"/>
    <mergeCell ref="AA160:AD160"/>
    <mergeCell ref="AE160:AG160"/>
    <mergeCell ref="AH160:AJ160"/>
    <mergeCell ref="AK160:AN160"/>
    <mergeCell ref="AO162:AV162"/>
    <mergeCell ref="AW162:AY162"/>
    <mergeCell ref="AZ162:BO162"/>
    <mergeCell ref="B163:C163"/>
    <mergeCell ref="D163:H163"/>
    <mergeCell ref="I163:P163"/>
    <mergeCell ref="Q163:X163"/>
    <mergeCell ref="Y163:Z163"/>
    <mergeCell ref="AA163:AD163"/>
    <mergeCell ref="AE163:AG163"/>
    <mergeCell ref="AH163:AJ163"/>
    <mergeCell ref="AK163:AN163"/>
    <mergeCell ref="AO163:AV163"/>
    <mergeCell ref="AW163:AY163"/>
    <mergeCell ref="AZ163:BO163"/>
    <mergeCell ref="B162:C162"/>
    <mergeCell ref="D162:H162"/>
    <mergeCell ref="I162:P162"/>
    <mergeCell ref="Q162:X162"/>
    <mergeCell ref="Y162:Z162"/>
    <mergeCell ref="AA162:AD162"/>
    <mergeCell ref="AE162:AG162"/>
    <mergeCell ref="AH162:AJ162"/>
    <mergeCell ref="AK162:AN162"/>
    <mergeCell ref="AO164:AV164"/>
    <mergeCell ref="AW164:AY164"/>
    <mergeCell ref="AZ164:BO164"/>
    <mergeCell ref="B165:C165"/>
    <mergeCell ref="D165:H165"/>
    <mergeCell ref="I165:P165"/>
    <mergeCell ref="Q165:X165"/>
    <mergeCell ref="Y165:Z165"/>
    <mergeCell ref="AA165:AD165"/>
    <mergeCell ref="AE165:AG165"/>
    <mergeCell ref="AH165:AJ165"/>
    <mergeCell ref="AK165:AN165"/>
    <mergeCell ref="AO165:AV165"/>
    <mergeCell ref="AW165:AY165"/>
    <mergeCell ref="AZ165:BO165"/>
    <mergeCell ref="B164:C164"/>
    <mergeCell ref="D164:H164"/>
    <mergeCell ref="I164:P164"/>
    <mergeCell ref="Q164:X164"/>
    <mergeCell ref="Y164:Z164"/>
    <mergeCell ref="AA164:AD164"/>
    <mergeCell ref="AE164:AG164"/>
    <mergeCell ref="AH164:AJ164"/>
    <mergeCell ref="AK164:AN164"/>
    <mergeCell ref="AO166:AV166"/>
    <mergeCell ref="AW166:AY166"/>
    <mergeCell ref="AZ166:BO166"/>
    <mergeCell ref="B167:C167"/>
    <mergeCell ref="D167:H167"/>
    <mergeCell ref="I167:P167"/>
    <mergeCell ref="Q167:X167"/>
    <mergeCell ref="Y167:Z167"/>
    <mergeCell ref="AA167:AD167"/>
    <mergeCell ref="AE167:AG167"/>
    <mergeCell ref="AH167:AJ167"/>
    <mergeCell ref="AK167:AN167"/>
    <mergeCell ref="AO167:AV167"/>
    <mergeCell ref="AW167:AY167"/>
    <mergeCell ref="AZ167:BO167"/>
    <mergeCell ref="B166:C166"/>
    <mergeCell ref="D166:H166"/>
    <mergeCell ref="I166:P166"/>
    <mergeCell ref="Q166:X166"/>
    <mergeCell ref="Y166:Z166"/>
    <mergeCell ref="AA166:AD166"/>
    <mergeCell ref="AE166:AG166"/>
    <mergeCell ref="AH166:AJ166"/>
    <mergeCell ref="AK166:AN166"/>
    <mergeCell ref="AO168:AV168"/>
    <mergeCell ref="AW168:AY168"/>
    <mergeCell ref="AZ168:BO168"/>
    <mergeCell ref="B169:C169"/>
    <mergeCell ref="D169:H169"/>
    <mergeCell ref="I169:P169"/>
    <mergeCell ref="Q169:X169"/>
    <mergeCell ref="Y169:Z169"/>
    <mergeCell ref="AA169:AD169"/>
    <mergeCell ref="AE169:AG169"/>
    <mergeCell ref="AH169:AJ169"/>
    <mergeCell ref="AK169:AN169"/>
    <mergeCell ref="AO169:AV169"/>
    <mergeCell ref="AW169:AY169"/>
    <mergeCell ref="AZ169:BO169"/>
    <mergeCell ref="B168:C168"/>
    <mergeCell ref="D168:H168"/>
    <mergeCell ref="I168:P168"/>
    <mergeCell ref="Q168:X168"/>
    <mergeCell ref="Y168:Z168"/>
    <mergeCell ref="AA168:AD168"/>
    <mergeCell ref="AE168:AG168"/>
    <mergeCell ref="AH168:AJ168"/>
    <mergeCell ref="AK168:AN168"/>
    <mergeCell ref="AO170:AV170"/>
    <mergeCell ref="AW170:AY170"/>
    <mergeCell ref="AZ170:BO170"/>
    <mergeCell ref="B171:C171"/>
    <mergeCell ref="D171:H171"/>
    <mergeCell ref="I171:P171"/>
    <mergeCell ref="Q171:X171"/>
    <mergeCell ref="Y171:Z171"/>
    <mergeCell ref="AA171:AD171"/>
    <mergeCell ref="AE171:AG171"/>
    <mergeCell ref="AH171:AJ171"/>
    <mergeCell ref="AK171:AN171"/>
    <mergeCell ref="AO171:AV171"/>
    <mergeCell ref="AW171:AY171"/>
    <mergeCell ref="AZ171:BO171"/>
    <mergeCell ref="B170:C170"/>
    <mergeCell ref="D170:H170"/>
    <mergeCell ref="I170:P170"/>
    <mergeCell ref="Q170:X170"/>
    <mergeCell ref="Y170:Z170"/>
    <mergeCell ref="AA170:AD170"/>
    <mergeCell ref="AE170:AG170"/>
    <mergeCell ref="AH170:AJ170"/>
    <mergeCell ref="AK170:AN170"/>
    <mergeCell ref="AO172:AV172"/>
    <mergeCell ref="AW172:AY172"/>
    <mergeCell ref="AZ172:BO172"/>
    <mergeCell ref="B173:C173"/>
    <mergeCell ref="D173:H173"/>
    <mergeCell ref="I173:P173"/>
    <mergeCell ref="Q173:X173"/>
    <mergeCell ref="Y173:Z173"/>
    <mergeCell ref="AA173:AD173"/>
    <mergeCell ref="AE173:AG173"/>
    <mergeCell ref="AH173:AJ173"/>
    <mergeCell ref="AK173:AN173"/>
    <mergeCell ref="AO173:AV173"/>
    <mergeCell ref="AW173:AY173"/>
    <mergeCell ref="AZ173:BO173"/>
    <mergeCell ref="B172:C172"/>
    <mergeCell ref="D172:H172"/>
    <mergeCell ref="I172:P172"/>
    <mergeCell ref="Q172:X172"/>
    <mergeCell ref="Y172:Z172"/>
    <mergeCell ref="AA172:AD172"/>
    <mergeCell ref="AE172:AG172"/>
    <mergeCell ref="AH172:AJ172"/>
    <mergeCell ref="AK172:AN172"/>
    <mergeCell ref="AO174:AV174"/>
    <mergeCell ref="AW174:AY174"/>
    <mergeCell ref="AZ174:BO174"/>
    <mergeCell ref="B175:C175"/>
    <mergeCell ref="D175:H175"/>
    <mergeCell ref="I175:P175"/>
    <mergeCell ref="Q175:X175"/>
    <mergeCell ref="Y175:Z175"/>
    <mergeCell ref="AA175:AD175"/>
    <mergeCell ref="AE175:AG175"/>
    <mergeCell ref="AH175:AJ175"/>
    <mergeCell ref="AK175:AN175"/>
    <mergeCell ref="AO175:AV175"/>
    <mergeCell ref="AW175:AY175"/>
    <mergeCell ref="AZ175:BO175"/>
    <mergeCell ref="B174:C174"/>
    <mergeCell ref="D174:H174"/>
    <mergeCell ref="I174:P174"/>
    <mergeCell ref="Q174:X174"/>
    <mergeCell ref="Y174:Z174"/>
    <mergeCell ref="AA174:AD174"/>
    <mergeCell ref="AE174:AG174"/>
    <mergeCell ref="AH174:AJ174"/>
    <mergeCell ref="AK174:AN174"/>
    <mergeCell ref="AO176:AV176"/>
    <mergeCell ref="AW176:AY176"/>
    <mergeCell ref="AZ176:BO176"/>
    <mergeCell ref="B177:C177"/>
    <mergeCell ref="D177:H177"/>
    <mergeCell ref="I177:P177"/>
    <mergeCell ref="Q177:X177"/>
    <mergeCell ref="Y177:Z177"/>
    <mergeCell ref="AA177:AD177"/>
    <mergeCell ref="AE177:AG177"/>
    <mergeCell ref="AH177:AJ177"/>
    <mergeCell ref="AK177:AN177"/>
    <mergeCell ref="AO177:AV177"/>
    <mergeCell ref="AW177:AY177"/>
    <mergeCell ref="AZ177:BO177"/>
    <mergeCell ref="B176:C176"/>
    <mergeCell ref="D176:H176"/>
    <mergeCell ref="I176:P176"/>
    <mergeCell ref="Q176:X176"/>
    <mergeCell ref="Y176:Z176"/>
    <mergeCell ref="AA176:AD176"/>
    <mergeCell ref="AE176:AG176"/>
    <mergeCell ref="AH176:AJ176"/>
    <mergeCell ref="AK176:AN176"/>
    <mergeCell ref="AO178:AV178"/>
    <mergeCell ref="AW178:AY178"/>
    <mergeCell ref="AZ178:BO178"/>
    <mergeCell ref="B179:C179"/>
    <mergeCell ref="D179:H179"/>
    <mergeCell ref="I179:P179"/>
    <mergeCell ref="Q179:X179"/>
    <mergeCell ref="Y179:Z179"/>
    <mergeCell ref="AA179:AD179"/>
    <mergeCell ref="AE179:AG179"/>
    <mergeCell ref="AH179:AJ179"/>
    <mergeCell ref="AK179:AN179"/>
    <mergeCell ref="AO179:AV179"/>
    <mergeCell ref="AW179:AY179"/>
    <mergeCell ref="AZ179:BO179"/>
    <mergeCell ref="B178:C178"/>
    <mergeCell ref="D178:H178"/>
    <mergeCell ref="I178:P178"/>
    <mergeCell ref="Q178:X178"/>
    <mergeCell ref="Y178:Z178"/>
    <mergeCell ref="AA178:AD178"/>
    <mergeCell ref="AE178:AG178"/>
    <mergeCell ref="AH178:AJ178"/>
    <mergeCell ref="AK178:AN178"/>
    <mergeCell ref="AO180:AV180"/>
    <mergeCell ref="AW180:AY180"/>
    <mergeCell ref="AZ180:BO180"/>
    <mergeCell ref="B181:C181"/>
    <mergeCell ref="D181:H181"/>
    <mergeCell ref="I181:P181"/>
    <mergeCell ref="Q181:X181"/>
    <mergeCell ref="Y181:Z181"/>
    <mergeCell ref="AA181:AD181"/>
    <mergeCell ref="AE181:AG181"/>
    <mergeCell ref="AH181:AJ181"/>
    <mergeCell ref="AK181:AN181"/>
    <mergeCell ref="AO181:AV181"/>
    <mergeCell ref="AW181:AY181"/>
    <mergeCell ref="AZ181:BO181"/>
    <mergeCell ref="B180:C180"/>
    <mergeCell ref="D180:H180"/>
    <mergeCell ref="I180:P180"/>
    <mergeCell ref="Q180:X180"/>
    <mergeCell ref="Y180:Z180"/>
    <mergeCell ref="AA180:AD180"/>
    <mergeCell ref="AE180:AG180"/>
    <mergeCell ref="AH180:AJ180"/>
    <mergeCell ref="AK180:AN180"/>
    <mergeCell ref="AO182:AV182"/>
    <mergeCell ref="AW182:AY182"/>
    <mergeCell ref="AZ182:BO182"/>
    <mergeCell ref="B183:C183"/>
    <mergeCell ref="D183:H183"/>
    <mergeCell ref="I183:P183"/>
    <mergeCell ref="Q183:X183"/>
    <mergeCell ref="Y183:Z183"/>
    <mergeCell ref="AA183:AD183"/>
    <mergeCell ref="AE183:AG183"/>
    <mergeCell ref="AH183:AJ183"/>
    <mergeCell ref="AK183:AN183"/>
    <mergeCell ref="AO183:AV183"/>
    <mergeCell ref="AW183:AY183"/>
    <mergeCell ref="AZ183:BO183"/>
    <mergeCell ref="B182:C182"/>
    <mergeCell ref="D182:H182"/>
    <mergeCell ref="I182:P182"/>
    <mergeCell ref="Q182:X182"/>
    <mergeCell ref="Y182:Z182"/>
    <mergeCell ref="AA182:AD182"/>
    <mergeCell ref="AE182:AG182"/>
    <mergeCell ref="AH182:AJ182"/>
    <mergeCell ref="AK182:AN182"/>
    <mergeCell ref="AO184:AV184"/>
    <mergeCell ref="AW184:AY184"/>
    <mergeCell ref="AZ184:BO184"/>
    <mergeCell ref="B185:C185"/>
    <mergeCell ref="D185:H185"/>
    <mergeCell ref="I185:P185"/>
    <mergeCell ref="Q185:X185"/>
    <mergeCell ref="Y185:Z185"/>
    <mergeCell ref="AA185:AD185"/>
    <mergeCell ref="AE185:AG185"/>
    <mergeCell ref="AH185:AJ185"/>
    <mergeCell ref="AK185:AN185"/>
    <mergeCell ref="AO185:AV185"/>
    <mergeCell ref="AW185:AY185"/>
    <mergeCell ref="AZ185:BO185"/>
    <mergeCell ref="B184:C184"/>
    <mergeCell ref="D184:H184"/>
    <mergeCell ref="I184:P184"/>
    <mergeCell ref="Q184:X184"/>
    <mergeCell ref="Y184:Z184"/>
    <mergeCell ref="AA184:AD184"/>
    <mergeCell ref="AE184:AG184"/>
    <mergeCell ref="AH184:AJ184"/>
    <mergeCell ref="AK184:AN184"/>
    <mergeCell ref="AO186:AV186"/>
    <mergeCell ref="AW186:AY186"/>
    <mergeCell ref="AZ186:BO186"/>
    <mergeCell ref="B187:C187"/>
    <mergeCell ref="D187:H187"/>
    <mergeCell ref="I187:P187"/>
    <mergeCell ref="Q187:X187"/>
    <mergeCell ref="Y187:Z187"/>
    <mergeCell ref="AA187:AD187"/>
    <mergeCell ref="AE187:AG187"/>
    <mergeCell ref="AH187:AJ187"/>
    <mergeCell ref="AK187:AN187"/>
    <mergeCell ref="AO187:AV187"/>
    <mergeCell ref="AW187:AY187"/>
    <mergeCell ref="AZ187:BO187"/>
    <mergeCell ref="B186:C186"/>
    <mergeCell ref="D186:H186"/>
    <mergeCell ref="I186:P186"/>
    <mergeCell ref="Q186:X186"/>
    <mergeCell ref="Y186:Z186"/>
    <mergeCell ref="AA186:AD186"/>
    <mergeCell ref="AE186:AG186"/>
    <mergeCell ref="AH186:AJ186"/>
    <mergeCell ref="AK186:AN186"/>
    <mergeCell ref="AO188:AV188"/>
    <mergeCell ref="AW188:AY188"/>
    <mergeCell ref="AZ188:BO188"/>
    <mergeCell ref="B189:C189"/>
    <mergeCell ref="D189:H189"/>
    <mergeCell ref="I189:P189"/>
    <mergeCell ref="Q189:X189"/>
    <mergeCell ref="Y189:Z189"/>
    <mergeCell ref="AA189:AD189"/>
    <mergeCell ref="AE189:AG189"/>
    <mergeCell ref="AH189:AJ189"/>
    <mergeCell ref="AK189:AN189"/>
    <mergeCell ref="AO189:AV189"/>
    <mergeCell ref="AW189:AY189"/>
    <mergeCell ref="AZ189:BO189"/>
    <mergeCell ref="B188:C188"/>
    <mergeCell ref="D188:H188"/>
    <mergeCell ref="I188:P188"/>
    <mergeCell ref="Q188:X188"/>
    <mergeCell ref="Y188:Z188"/>
    <mergeCell ref="AA188:AD188"/>
    <mergeCell ref="AE188:AG188"/>
    <mergeCell ref="AH188:AJ188"/>
    <mergeCell ref="AK188:AN188"/>
    <mergeCell ref="AO190:AV190"/>
    <mergeCell ref="AW190:AY190"/>
    <mergeCell ref="AZ190:BO190"/>
    <mergeCell ref="B191:C191"/>
    <mergeCell ref="D191:H191"/>
    <mergeCell ref="I191:P191"/>
    <mergeCell ref="Q191:X191"/>
    <mergeCell ref="Y191:Z191"/>
    <mergeCell ref="AA191:AD191"/>
    <mergeCell ref="AE191:AG191"/>
    <mergeCell ref="AH191:AJ191"/>
    <mergeCell ref="AK191:AN191"/>
    <mergeCell ref="AO191:AV191"/>
    <mergeCell ref="AW191:AY191"/>
    <mergeCell ref="AZ191:BO191"/>
    <mergeCell ref="B190:C190"/>
    <mergeCell ref="D190:H190"/>
    <mergeCell ref="I190:P190"/>
    <mergeCell ref="Q190:X190"/>
    <mergeCell ref="Y190:Z190"/>
    <mergeCell ref="AA190:AD190"/>
    <mergeCell ref="AE190:AG190"/>
    <mergeCell ref="AH190:AJ190"/>
    <mergeCell ref="AK190:AN190"/>
    <mergeCell ref="AO192:AV192"/>
    <mergeCell ref="AW192:AY192"/>
    <mergeCell ref="AZ192:BO192"/>
    <mergeCell ref="B193:C193"/>
    <mergeCell ref="D193:H193"/>
    <mergeCell ref="I193:P193"/>
    <mergeCell ref="Q193:X193"/>
    <mergeCell ref="Y193:Z193"/>
    <mergeCell ref="AA193:AD193"/>
    <mergeCell ref="AE193:AG193"/>
    <mergeCell ref="AH193:AJ193"/>
    <mergeCell ref="AK193:AN193"/>
    <mergeCell ref="AO193:AV193"/>
    <mergeCell ref="AW193:AY193"/>
    <mergeCell ref="AZ193:BO193"/>
    <mergeCell ref="B192:C192"/>
    <mergeCell ref="D192:H192"/>
    <mergeCell ref="I192:P192"/>
    <mergeCell ref="Q192:X192"/>
    <mergeCell ref="Y192:Z192"/>
    <mergeCell ref="AA192:AD192"/>
    <mergeCell ref="AE192:AG192"/>
    <mergeCell ref="AH192:AJ192"/>
    <mergeCell ref="AK192:AN192"/>
    <mergeCell ref="AO194:AV194"/>
    <mergeCell ref="AW194:AY194"/>
    <mergeCell ref="AZ194:BO194"/>
    <mergeCell ref="B195:C195"/>
    <mergeCell ref="D195:H195"/>
    <mergeCell ref="I195:P195"/>
    <mergeCell ref="Q195:X195"/>
    <mergeCell ref="Y195:Z195"/>
    <mergeCell ref="AA195:AD195"/>
    <mergeCell ref="AE195:AG195"/>
    <mergeCell ref="AH195:AJ195"/>
    <mergeCell ref="AK195:AN195"/>
    <mergeCell ref="AO195:AV195"/>
    <mergeCell ref="AW195:AY195"/>
    <mergeCell ref="AZ195:BO195"/>
    <mergeCell ref="B194:C194"/>
    <mergeCell ref="D194:H194"/>
    <mergeCell ref="I194:P194"/>
    <mergeCell ref="Q194:X194"/>
    <mergeCell ref="Y194:Z194"/>
    <mergeCell ref="AA194:AD194"/>
    <mergeCell ref="AE194:AG194"/>
    <mergeCell ref="AH194:AJ194"/>
    <mergeCell ref="AK194:AN194"/>
    <mergeCell ref="AO196:AV196"/>
    <mergeCell ref="AW196:AY196"/>
    <mergeCell ref="AZ196:BO196"/>
    <mergeCell ref="B197:C197"/>
    <mergeCell ref="D197:H197"/>
    <mergeCell ref="I197:P197"/>
    <mergeCell ref="Q197:X197"/>
    <mergeCell ref="Y197:Z197"/>
    <mergeCell ref="AA197:AD197"/>
    <mergeCell ref="AE197:AG197"/>
    <mergeCell ref="AH197:AJ197"/>
    <mergeCell ref="AK197:AN197"/>
    <mergeCell ref="AO197:AV197"/>
    <mergeCell ref="AW197:AY197"/>
    <mergeCell ref="AZ197:BO197"/>
    <mergeCell ref="B196:C196"/>
    <mergeCell ref="D196:H196"/>
    <mergeCell ref="I196:P196"/>
    <mergeCell ref="Q196:X196"/>
    <mergeCell ref="Y196:Z196"/>
    <mergeCell ref="AA196:AD196"/>
    <mergeCell ref="AE196:AG196"/>
    <mergeCell ref="AH196:AJ196"/>
    <mergeCell ref="AK196:AN196"/>
    <mergeCell ref="AO198:AV198"/>
    <mergeCell ref="AW198:AY198"/>
    <mergeCell ref="AZ198:BO198"/>
    <mergeCell ref="B199:C199"/>
    <mergeCell ref="D199:H199"/>
    <mergeCell ref="I199:P199"/>
    <mergeCell ref="Q199:X199"/>
    <mergeCell ref="Y199:Z199"/>
    <mergeCell ref="AA199:AD199"/>
    <mergeCell ref="AE199:AG199"/>
    <mergeCell ref="AH199:AJ199"/>
    <mergeCell ref="AK199:AN199"/>
    <mergeCell ref="AO199:AV199"/>
    <mergeCell ref="AW199:AY199"/>
    <mergeCell ref="AZ199:BO199"/>
    <mergeCell ref="B198:C198"/>
    <mergeCell ref="D198:H198"/>
    <mergeCell ref="I198:P198"/>
    <mergeCell ref="Q198:X198"/>
    <mergeCell ref="Y198:Z198"/>
    <mergeCell ref="AA198:AD198"/>
    <mergeCell ref="AE198:AG198"/>
    <mergeCell ref="AH198:AJ198"/>
    <mergeCell ref="AK198:AN198"/>
    <mergeCell ref="AO200:AV200"/>
    <mergeCell ref="AW200:AY200"/>
    <mergeCell ref="AZ200:BO200"/>
    <mergeCell ref="B201:C201"/>
    <mergeCell ref="D201:H201"/>
    <mergeCell ref="I201:P201"/>
    <mergeCell ref="Q201:X201"/>
    <mergeCell ref="Y201:Z201"/>
    <mergeCell ref="AA201:AD201"/>
    <mergeCell ref="AE201:AG201"/>
    <mergeCell ref="AH201:AJ201"/>
    <mergeCell ref="AK201:AN201"/>
    <mergeCell ref="AO201:AV201"/>
    <mergeCell ref="AW201:AY201"/>
    <mergeCell ref="AZ201:BO201"/>
    <mergeCell ref="B200:C200"/>
    <mergeCell ref="D200:H200"/>
    <mergeCell ref="I200:P200"/>
    <mergeCell ref="Q200:X200"/>
    <mergeCell ref="Y200:Z200"/>
    <mergeCell ref="AA200:AD200"/>
    <mergeCell ref="AE200:AG200"/>
    <mergeCell ref="AH200:AJ200"/>
    <mergeCell ref="AK200:AN200"/>
    <mergeCell ref="AO202:AV202"/>
    <mergeCell ref="AW202:AY202"/>
    <mergeCell ref="AZ202:BO202"/>
    <mergeCell ref="B203:C203"/>
    <mergeCell ref="D203:H203"/>
    <mergeCell ref="I203:P203"/>
    <mergeCell ref="Q203:X203"/>
    <mergeCell ref="Y203:Z203"/>
    <mergeCell ref="AA203:AD203"/>
    <mergeCell ref="AE203:AG203"/>
    <mergeCell ref="AH203:AJ203"/>
    <mergeCell ref="AK203:AN203"/>
    <mergeCell ref="AO203:AV203"/>
    <mergeCell ref="AW203:AY203"/>
    <mergeCell ref="AZ203:BO203"/>
    <mergeCell ref="B202:C202"/>
    <mergeCell ref="D202:H202"/>
    <mergeCell ref="I202:P202"/>
    <mergeCell ref="Q202:X202"/>
    <mergeCell ref="Y202:Z202"/>
    <mergeCell ref="AA202:AD202"/>
    <mergeCell ref="AE202:AG202"/>
    <mergeCell ref="AH202:AJ202"/>
    <mergeCell ref="AK202:AN202"/>
    <mergeCell ref="AO204:AV204"/>
    <mergeCell ref="AW204:AY204"/>
    <mergeCell ref="AZ204:BO204"/>
    <mergeCell ref="B205:C205"/>
    <mergeCell ref="D205:H205"/>
    <mergeCell ref="I205:P205"/>
    <mergeCell ref="Q205:X205"/>
    <mergeCell ref="Y205:Z205"/>
    <mergeCell ref="AA205:AD205"/>
    <mergeCell ref="AE205:AG205"/>
    <mergeCell ref="AH205:AJ205"/>
    <mergeCell ref="AK205:AN205"/>
    <mergeCell ref="AO205:AV205"/>
    <mergeCell ref="AW205:AY205"/>
    <mergeCell ref="AZ205:BO205"/>
    <mergeCell ref="B204:C204"/>
    <mergeCell ref="D204:H204"/>
    <mergeCell ref="I204:P204"/>
    <mergeCell ref="Q204:X204"/>
    <mergeCell ref="Y204:Z204"/>
    <mergeCell ref="AA204:AD204"/>
    <mergeCell ref="AE204:AG204"/>
    <mergeCell ref="AH204:AJ204"/>
    <mergeCell ref="AK204:AN204"/>
    <mergeCell ref="AO206:AV206"/>
    <mergeCell ref="AW206:AY206"/>
    <mergeCell ref="AZ206:BO206"/>
    <mergeCell ref="B207:C207"/>
    <mergeCell ref="D207:H207"/>
    <mergeCell ref="I207:P207"/>
    <mergeCell ref="Q207:X207"/>
    <mergeCell ref="Y207:Z207"/>
    <mergeCell ref="AA207:AD207"/>
    <mergeCell ref="AE207:AG207"/>
    <mergeCell ref="AH207:AJ207"/>
    <mergeCell ref="AK207:AN207"/>
    <mergeCell ref="AO207:AV207"/>
    <mergeCell ref="AW207:AY207"/>
    <mergeCell ref="AZ207:BO207"/>
    <mergeCell ref="B206:C206"/>
    <mergeCell ref="D206:H206"/>
    <mergeCell ref="I206:P206"/>
    <mergeCell ref="Q206:X206"/>
    <mergeCell ref="Y206:Z206"/>
    <mergeCell ref="AA206:AD206"/>
    <mergeCell ref="AE206:AG206"/>
    <mergeCell ref="AH206:AJ206"/>
    <mergeCell ref="AK206:AN206"/>
    <mergeCell ref="AO208:AV208"/>
    <mergeCell ref="AW208:AY208"/>
    <mergeCell ref="AZ208:BO208"/>
    <mergeCell ref="B209:C209"/>
    <mergeCell ref="D209:H209"/>
    <mergeCell ref="I209:P209"/>
    <mergeCell ref="Q209:X209"/>
    <mergeCell ref="Y209:Z209"/>
    <mergeCell ref="AA209:AD209"/>
    <mergeCell ref="AE209:AG209"/>
    <mergeCell ref="AH209:AJ209"/>
    <mergeCell ref="AK209:AN209"/>
    <mergeCell ref="AO209:AV209"/>
    <mergeCell ref="AW209:AY209"/>
    <mergeCell ref="AZ209:BO209"/>
    <mergeCell ref="B208:C208"/>
    <mergeCell ref="D208:H208"/>
    <mergeCell ref="I208:P208"/>
    <mergeCell ref="Q208:X208"/>
    <mergeCell ref="Y208:Z208"/>
    <mergeCell ref="AA208:AD208"/>
    <mergeCell ref="AE208:AG208"/>
    <mergeCell ref="AH208:AJ208"/>
    <mergeCell ref="AK208:AN208"/>
    <mergeCell ref="AO210:AV210"/>
    <mergeCell ref="AW210:AY210"/>
    <mergeCell ref="AZ210:BO210"/>
    <mergeCell ref="B211:C211"/>
    <mergeCell ref="D211:H211"/>
    <mergeCell ref="I211:P211"/>
    <mergeCell ref="Q211:X211"/>
    <mergeCell ref="Y211:Z211"/>
    <mergeCell ref="AA211:AD211"/>
    <mergeCell ref="AE211:AG211"/>
    <mergeCell ref="AH211:AJ211"/>
    <mergeCell ref="AK211:AN211"/>
    <mergeCell ref="AO211:AV211"/>
    <mergeCell ref="AW211:AY211"/>
    <mergeCell ref="AZ211:BO211"/>
    <mergeCell ref="B210:C210"/>
    <mergeCell ref="D210:H210"/>
    <mergeCell ref="I210:P210"/>
    <mergeCell ref="Q210:X210"/>
    <mergeCell ref="Y210:Z210"/>
    <mergeCell ref="AA210:AD210"/>
    <mergeCell ref="AE210:AG210"/>
    <mergeCell ref="AH210:AJ210"/>
    <mergeCell ref="AK210:AN210"/>
    <mergeCell ref="AO212:AV212"/>
    <mergeCell ref="AW212:AY212"/>
    <mergeCell ref="AZ212:BO212"/>
    <mergeCell ref="B213:C213"/>
    <mergeCell ref="D213:H213"/>
    <mergeCell ref="I213:P213"/>
    <mergeCell ref="Q213:X213"/>
    <mergeCell ref="Y213:Z213"/>
    <mergeCell ref="AA213:AD213"/>
    <mergeCell ref="AE213:AG213"/>
    <mergeCell ref="AH213:AJ213"/>
    <mergeCell ref="AK213:AN213"/>
    <mergeCell ref="AO213:AV213"/>
    <mergeCell ref="AW213:AY213"/>
    <mergeCell ref="AZ213:BO213"/>
    <mergeCell ref="B212:C212"/>
    <mergeCell ref="D212:H212"/>
    <mergeCell ref="I212:P212"/>
    <mergeCell ref="Q212:X212"/>
    <mergeCell ref="Y212:Z212"/>
    <mergeCell ref="AA212:AD212"/>
    <mergeCell ref="AE212:AG212"/>
    <mergeCell ref="AH212:AJ212"/>
    <mergeCell ref="AK212:AN212"/>
    <mergeCell ref="AO214:AV214"/>
    <mergeCell ref="AW214:AY214"/>
    <mergeCell ref="AZ214:BO214"/>
    <mergeCell ref="B215:C215"/>
    <mergeCell ref="D215:H215"/>
    <mergeCell ref="I215:P215"/>
    <mergeCell ref="Q215:X215"/>
    <mergeCell ref="Y215:Z215"/>
    <mergeCell ref="AA215:AD215"/>
    <mergeCell ref="AE215:AG215"/>
    <mergeCell ref="AH215:AJ215"/>
    <mergeCell ref="AK215:AN215"/>
    <mergeCell ref="AO215:AV215"/>
    <mergeCell ref="AW215:AY215"/>
    <mergeCell ref="AZ215:BO215"/>
    <mergeCell ref="B214:C214"/>
    <mergeCell ref="D214:H214"/>
    <mergeCell ref="I214:P214"/>
    <mergeCell ref="Q214:X214"/>
    <mergeCell ref="Y214:Z214"/>
    <mergeCell ref="AA214:AD214"/>
    <mergeCell ref="AE214:AG214"/>
    <mergeCell ref="AH214:AJ214"/>
    <mergeCell ref="AK214:AN214"/>
    <mergeCell ref="AO216:AV216"/>
    <mergeCell ref="AW216:AY216"/>
    <mergeCell ref="AZ216:BO216"/>
    <mergeCell ref="B217:C217"/>
    <mergeCell ref="D217:H217"/>
    <mergeCell ref="I217:P217"/>
    <mergeCell ref="Q217:X217"/>
    <mergeCell ref="Y217:Z217"/>
    <mergeCell ref="AA217:AD217"/>
    <mergeCell ref="AE217:AG217"/>
    <mergeCell ref="AH217:AJ217"/>
    <mergeCell ref="AK217:AN217"/>
    <mergeCell ref="AO217:AV217"/>
    <mergeCell ref="AW217:AY217"/>
    <mergeCell ref="AZ217:BO217"/>
    <mergeCell ref="B216:C216"/>
    <mergeCell ref="D216:H216"/>
    <mergeCell ref="I216:P216"/>
    <mergeCell ref="Q216:X216"/>
    <mergeCell ref="Y216:Z216"/>
    <mergeCell ref="AA216:AD216"/>
    <mergeCell ref="AE216:AG216"/>
    <mergeCell ref="AH216:AJ216"/>
    <mergeCell ref="AK216:AN216"/>
    <mergeCell ref="AO218:AV218"/>
    <mergeCell ref="AW218:AY218"/>
    <mergeCell ref="AZ218:BO218"/>
    <mergeCell ref="B219:C219"/>
    <mergeCell ref="D219:H219"/>
    <mergeCell ref="I219:P219"/>
    <mergeCell ref="Q219:X219"/>
    <mergeCell ref="Y219:Z219"/>
    <mergeCell ref="AA219:AD219"/>
    <mergeCell ref="AE219:AG219"/>
    <mergeCell ref="AH219:AJ219"/>
    <mergeCell ref="AK219:AN219"/>
    <mergeCell ref="AO219:AV219"/>
    <mergeCell ref="AW219:AY219"/>
    <mergeCell ref="AZ219:BO219"/>
    <mergeCell ref="B218:C218"/>
    <mergeCell ref="D218:H218"/>
    <mergeCell ref="I218:P218"/>
    <mergeCell ref="Q218:X218"/>
    <mergeCell ref="Y218:Z218"/>
    <mergeCell ref="AA218:AD218"/>
    <mergeCell ref="AE218:AG218"/>
    <mergeCell ref="AH218:AJ218"/>
    <mergeCell ref="AK218:AN218"/>
    <mergeCell ref="AO220:AV220"/>
    <mergeCell ref="AW220:AY220"/>
    <mergeCell ref="AZ220:BO220"/>
    <mergeCell ref="B221:C221"/>
    <mergeCell ref="D221:H221"/>
    <mergeCell ref="I221:P221"/>
    <mergeCell ref="Q221:X221"/>
    <mergeCell ref="Y221:Z221"/>
    <mergeCell ref="AA221:AD221"/>
    <mergeCell ref="AE221:AG221"/>
    <mergeCell ref="AH221:AJ221"/>
    <mergeCell ref="AK221:AN221"/>
    <mergeCell ref="AO221:AV221"/>
    <mergeCell ref="AW221:AY221"/>
    <mergeCell ref="AZ221:BO221"/>
    <mergeCell ref="B220:C220"/>
    <mergeCell ref="D220:H220"/>
    <mergeCell ref="I220:P220"/>
    <mergeCell ref="Q220:X220"/>
    <mergeCell ref="Y220:Z220"/>
    <mergeCell ref="AA220:AD220"/>
    <mergeCell ref="AE220:AG220"/>
    <mergeCell ref="AH220:AJ220"/>
    <mergeCell ref="AK220:AN220"/>
    <mergeCell ref="AO222:AV222"/>
    <mergeCell ref="AW222:AY222"/>
    <mergeCell ref="AZ222:BO222"/>
    <mergeCell ref="B223:C223"/>
    <mergeCell ref="D223:H223"/>
    <mergeCell ref="I223:P223"/>
    <mergeCell ref="Q223:X223"/>
    <mergeCell ref="Y223:Z223"/>
    <mergeCell ref="AA223:AD223"/>
    <mergeCell ref="AE223:AG223"/>
    <mergeCell ref="AH223:AJ223"/>
    <mergeCell ref="AK223:AN223"/>
    <mergeCell ref="AO223:AV223"/>
    <mergeCell ref="AW223:AY223"/>
    <mergeCell ref="AZ223:BO223"/>
    <mergeCell ref="B222:C222"/>
    <mergeCell ref="D222:H222"/>
    <mergeCell ref="I222:P222"/>
    <mergeCell ref="Q222:X222"/>
    <mergeCell ref="Y222:Z222"/>
    <mergeCell ref="AA222:AD222"/>
    <mergeCell ref="AE222:AG222"/>
    <mergeCell ref="AH222:AJ222"/>
    <mergeCell ref="AK222:AN222"/>
    <mergeCell ref="AO224:AV224"/>
    <mergeCell ref="AW224:AY224"/>
    <mergeCell ref="AZ224:BO224"/>
    <mergeCell ref="B225:C225"/>
    <mergeCell ref="D225:H225"/>
    <mergeCell ref="I225:P225"/>
    <mergeCell ref="Q225:X225"/>
    <mergeCell ref="Y225:Z225"/>
    <mergeCell ref="AA225:AD225"/>
    <mergeCell ref="AE225:AG225"/>
    <mergeCell ref="AH225:AJ225"/>
    <mergeCell ref="AK225:AN225"/>
    <mergeCell ref="AO225:AV225"/>
    <mergeCell ref="AW225:AY225"/>
    <mergeCell ref="AZ225:BO225"/>
    <mergeCell ref="B224:C224"/>
    <mergeCell ref="D224:H224"/>
    <mergeCell ref="I224:P224"/>
    <mergeCell ref="Q224:X224"/>
    <mergeCell ref="Y224:Z224"/>
    <mergeCell ref="AA224:AD224"/>
    <mergeCell ref="AE224:AG224"/>
    <mergeCell ref="AH224:AJ224"/>
    <mergeCell ref="AK224:AN224"/>
    <mergeCell ref="AO226:AV226"/>
    <mergeCell ref="AW226:AY226"/>
    <mergeCell ref="AZ226:BO226"/>
    <mergeCell ref="B227:C227"/>
    <mergeCell ref="D227:H227"/>
    <mergeCell ref="I227:P227"/>
    <mergeCell ref="Q227:X227"/>
    <mergeCell ref="Y227:Z227"/>
    <mergeCell ref="AA227:AD227"/>
    <mergeCell ref="AE227:AG227"/>
    <mergeCell ref="AH227:AJ227"/>
    <mergeCell ref="AK227:AN227"/>
    <mergeCell ref="AO227:AV227"/>
    <mergeCell ref="AW227:AY227"/>
    <mergeCell ref="AZ227:BO227"/>
    <mergeCell ref="B226:C226"/>
    <mergeCell ref="D226:H226"/>
    <mergeCell ref="I226:P226"/>
    <mergeCell ref="Q226:X226"/>
    <mergeCell ref="Y226:Z226"/>
    <mergeCell ref="AA226:AD226"/>
    <mergeCell ref="AE226:AG226"/>
    <mergeCell ref="AH226:AJ226"/>
    <mergeCell ref="AK226:AN226"/>
    <mergeCell ref="AO228:AV228"/>
    <mergeCell ref="AW228:AY228"/>
    <mergeCell ref="AZ228:BO228"/>
    <mergeCell ref="B229:C229"/>
    <mergeCell ref="D229:H229"/>
    <mergeCell ref="I229:P229"/>
    <mergeCell ref="Q229:X229"/>
    <mergeCell ref="Y229:Z229"/>
    <mergeCell ref="AA229:AD229"/>
    <mergeCell ref="AE229:AG229"/>
    <mergeCell ref="AH229:AJ229"/>
    <mergeCell ref="AK229:AN229"/>
    <mergeCell ref="AO229:AV229"/>
    <mergeCell ref="AW229:AY229"/>
    <mergeCell ref="AZ229:BO229"/>
    <mergeCell ref="B228:C228"/>
    <mergeCell ref="D228:H228"/>
    <mergeCell ref="I228:P228"/>
    <mergeCell ref="Q228:X228"/>
    <mergeCell ref="Y228:Z228"/>
    <mergeCell ref="AA228:AD228"/>
    <mergeCell ref="AE228:AG228"/>
    <mergeCell ref="AH228:AJ228"/>
    <mergeCell ref="AK228:AN228"/>
    <mergeCell ref="AO230:AV230"/>
    <mergeCell ref="AW230:AY230"/>
    <mergeCell ref="AZ230:BO230"/>
    <mergeCell ref="B231:C231"/>
    <mergeCell ref="D231:H231"/>
    <mergeCell ref="I231:P231"/>
    <mergeCell ref="Q231:X231"/>
    <mergeCell ref="Y231:Z231"/>
    <mergeCell ref="AA231:AD231"/>
    <mergeCell ref="AE231:AG231"/>
    <mergeCell ref="AH231:AJ231"/>
    <mergeCell ref="AK231:AN231"/>
    <mergeCell ref="AO231:AV231"/>
    <mergeCell ref="AW231:AY231"/>
    <mergeCell ref="AZ231:BO231"/>
    <mergeCell ref="B230:C230"/>
    <mergeCell ref="D230:H230"/>
    <mergeCell ref="I230:P230"/>
    <mergeCell ref="Q230:X230"/>
    <mergeCell ref="Y230:Z230"/>
    <mergeCell ref="AA230:AD230"/>
    <mergeCell ref="AE230:AG230"/>
    <mergeCell ref="AH230:AJ230"/>
    <mergeCell ref="AK230:AN230"/>
    <mergeCell ref="AO232:AV232"/>
    <mergeCell ref="AW232:AY232"/>
    <mergeCell ref="AZ232:BO232"/>
    <mergeCell ref="B233:C233"/>
    <mergeCell ref="D233:H233"/>
    <mergeCell ref="I233:P233"/>
    <mergeCell ref="Q233:X233"/>
    <mergeCell ref="Y233:Z233"/>
    <mergeCell ref="AA233:AD233"/>
    <mergeCell ref="AE233:AG233"/>
    <mergeCell ref="AH233:AJ233"/>
    <mergeCell ref="AK233:AN233"/>
    <mergeCell ref="AO233:AV233"/>
    <mergeCell ref="AW233:AY233"/>
    <mergeCell ref="AZ233:BO233"/>
    <mergeCell ref="B232:C232"/>
    <mergeCell ref="D232:H232"/>
    <mergeCell ref="I232:P232"/>
    <mergeCell ref="Q232:X232"/>
    <mergeCell ref="Y232:Z232"/>
    <mergeCell ref="AA232:AD232"/>
    <mergeCell ref="AE232:AG232"/>
    <mergeCell ref="AH232:AJ232"/>
    <mergeCell ref="AK232:AN232"/>
    <mergeCell ref="AO234:AV234"/>
    <mergeCell ref="AW234:AY234"/>
    <mergeCell ref="AZ234:BO234"/>
    <mergeCell ref="B235:C235"/>
    <mergeCell ref="D235:H235"/>
    <mergeCell ref="I235:P235"/>
    <mergeCell ref="Q235:X235"/>
    <mergeCell ref="Y235:Z235"/>
    <mergeCell ref="AA235:AD235"/>
    <mergeCell ref="AE235:AG235"/>
    <mergeCell ref="AH235:AJ235"/>
    <mergeCell ref="AK235:AN235"/>
    <mergeCell ref="AO235:AV235"/>
    <mergeCell ref="AW235:AY235"/>
    <mergeCell ref="AZ235:BO235"/>
    <mergeCell ref="B234:C234"/>
    <mergeCell ref="D234:H234"/>
    <mergeCell ref="I234:P234"/>
    <mergeCell ref="Q234:X234"/>
    <mergeCell ref="Y234:Z234"/>
    <mergeCell ref="AA234:AD234"/>
    <mergeCell ref="AE234:AG234"/>
    <mergeCell ref="AH234:AJ234"/>
    <mergeCell ref="AK234:AN234"/>
    <mergeCell ref="AO236:AV236"/>
    <mergeCell ref="AW236:AY236"/>
    <mergeCell ref="AZ236:BO236"/>
    <mergeCell ref="B237:C237"/>
    <mergeCell ref="D237:H237"/>
    <mergeCell ref="I237:P237"/>
    <mergeCell ref="Q237:X237"/>
    <mergeCell ref="Y237:Z237"/>
    <mergeCell ref="AA237:AD237"/>
    <mergeCell ref="AE237:AG237"/>
    <mergeCell ref="AH237:AJ237"/>
    <mergeCell ref="AK237:AN237"/>
    <mergeCell ref="AO237:AV237"/>
    <mergeCell ref="AW237:AY237"/>
    <mergeCell ref="AZ237:BO237"/>
    <mergeCell ref="B236:C236"/>
    <mergeCell ref="D236:H236"/>
    <mergeCell ref="I236:P236"/>
    <mergeCell ref="Q236:X236"/>
    <mergeCell ref="Y236:Z236"/>
    <mergeCell ref="AA236:AD236"/>
    <mergeCell ref="AE236:AG236"/>
    <mergeCell ref="AH236:AJ236"/>
    <mergeCell ref="AK236:AN236"/>
    <mergeCell ref="AO238:AV238"/>
    <mergeCell ref="AW238:AY238"/>
    <mergeCell ref="AZ238:BO238"/>
    <mergeCell ref="B239:C239"/>
    <mergeCell ref="D239:H239"/>
    <mergeCell ref="I239:P239"/>
    <mergeCell ref="Q239:X239"/>
    <mergeCell ref="Y239:Z239"/>
    <mergeCell ref="AA239:AD239"/>
    <mergeCell ref="AE239:AG239"/>
    <mergeCell ref="AH239:AJ239"/>
    <mergeCell ref="AK239:AN239"/>
    <mergeCell ref="AO239:AV239"/>
    <mergeCell ref="AW239:AY239"/>
    <mergeCell ref="AZ239:BO239"/>
    <mergeCell ref="B238:C238"/>
    <mergeCell ref="D238:H238"/>
    <mergeCell ref="I238:P238"/>
    <mergeCell ref="Q238:X238"/>
    <mergeCell ref="Y238:Z238"/>
    <mergeCell ref="AA238:AD238"/>
    <mergeCell ref="AE238:AG238"/>
    <mergeCell ref="AH238:AJ238"/>
    <mergeCell ref="AK238:AN238"/>
    <mergeCell ref="AO240:AV240"/>
    <mergeCell ref="AW240:AY240"/>
    <mergeCell ref="AZ240:BO240"/>
    <mergeCell ref="B241:C241"/>
    <mergeCell ref="D241:H241"/>
    <mergeCell ref="I241:P241"/>
    <mergeCell ref="Q241:X241"/>
    <mergeCell ref="Y241:Z241"/>
    <mergeCell ref="AA241:AD241"/>
    <mergeCell ref="AE241:AG241"/>
    <mergeCell ref="AH241:AJ241"/>
    <mergeCell ref="AK241:AN241"/>
    <mergeCell ref="AO241:AV241"/>
    <mergeCell ref="AW241:AY241"/>
    <mergeCell ref="AZ241:BO241"/>
    <mergeCell ref="B240:C240"/>
    <mergeCell ref="D240:H240"/>
    <mergeCell ref="I240:P240"/>
    <mergeCell ref="Q240:X240"/>
    <mergeCell ref="Y240:Z240"/>
    <mergeCell ref="AA240:AD240"/>
    <mergeCell ref="AE240:AG240"/>
    <mergeCell ref="AH240:AJ240"/>
    <mergeCell ref="AK240:AN240"/>
    <mergeCell ref="AO242:AV242"/>
    <mergeCell ref="AW242:AY242"/>
    <mergeCell ref="AZ242:BO242"/>
    <mergeCell ref="B243:C243"/>
    <mergeCell ref="D243:H243"/>
    <mergeCell ref="I243:P243"/>
    <mergeCell ref="Q243:X243"/>
    <mergeCell ref="Y243:Z243"/>
    <mergeCell ref="AA243:AD243"/>
    <mergeCell ref="AE243:AG243"/>
    <mergeCell ref="AH243:AJ243"/>
    <mergeCell ref="AK243:AN243"/>
    <mergeCell ref="AO243:AV243"/>
    <mergeCell ref="AW243:AY243"/>
    <mergeCell ref="AZ243:BO243"/>
    <mergeCell ref="B242:C242"/>
    <mergeCell ref="D242:H242"/>
    <mergeCell ref="I242:P242"/>
    <mergeCell ref="Q242:X242"/>
    <mergeCell ref="Y242:Z242"/>
    <mergeCell ref="AA242:AD242"/>
    <mergeCell ref="AE242:AG242"/>
    <mergeCell ref="AH242:AJ242"/>
    <mergeCell ref="AK242:AN242"/>
    <mergeCell ref="AO244:AV244"/>
    <mergeCell ref="AW244:AY244"/>
    <mergeCell ref="AZ244:BO244"/>
    <mergeCell ref="B245:C245"/>
    <mergeCell ref="D245:H245"/>
    <mergeCell ref="I245:P245"/>
    <mergeCell ref="Q245:X245"/>
    <mergeCell ref="Y245:Z245"/>
    <mergeCell ref="AA245:AD245"/>
    <mergeCell ref="AE245:AG245"/>
    <mergeCell ref="AH245:AJ245"/>
    <mergeCell ref="AK245:AN245"/>
    <mergeCell ref="AO245:AV245"/>
    <mergeCell ref="AW245:AY245"/>
    <mergeCell ref="AZ245:BO245"/>
    <mergeCell ref="B244:C244"/>
    <mergeCell ref="D244:H244"/>
    <mergeCell ref="I244:P244"/>
    <mergeCell ref="Q244:X244"/>
    <mergeCell ref="Y244:Z244"/>
    <mergeCell ref="AA244:AD244"/>
    <mergeCell ref="AE244:AG244"/>
    <mergeCell ref="AH244:AJ244"/>
    <mergeCell ref="AK244:AN244"/>
    <mergeCell ref="AO246:AV246"/>
    <mergeCell ref="AW246:AY246"/>
    <mergeCell ref="AZ246:BO246"/>
    <mergeCell ref="B247:C247"/>
    <mergeCell ref="D247:H247"/>
    <mergeCell ref="I247:P247"/>
    <mergeCell ref="Q247:X247"/>
    <mergeCell ref="Y247:Z247"/>
    <mergeCell ref="AA247:AD247"/>
    <mergeCell ref="AE247:AG247"/>
    <mergeCell ref="AH247:AJ247"/>
    <mergeCell ref="AK247:AN247"/>
    <mergeCell ref="AO247:AV247"/>
    <mergeCell ref="AW247:AY247"/>
    <mergeCell ref="AZ247:BO247"/>
    <mergeCell ref="B246:C246"/>
    <mergeCell ref="D246:H246"/>
    <mergeCell ref="I246:P246"/>
    <mergeCell ref="Q246:X246"/>
    <mergeCell ref="Y246:Z246"/>
    <mergeCell ref="AA246:AD246"/>
    <mergeCell ref="AE246:AG246"/>
    <mergeCell ref="AH246:AJ246"/>
    <mergeCell ref="AK246:AN246"/>
    <mergeCell ref="AO248:AV248"/>
    <mergeCell ref="AW248:AY248"/>
    <mergeCell ref="AZ248:BO248"/>
    <mergeCell ref="B249:C249"/>
    <mergeCell ref="D249:H249"/>
    <mergeCell ref="I249:P249"/>
    <mergeCell ref="Q249:X249"/>
    <mergeCell ref="Y249:Z249"/>
    <mergeCell ref="AA249:AD249"/>
    <mergeCell ref="AE249:AG249"/>
    <mergeCell ref="AH249:AJ249"/>
    <mergeCell ref="AK249:AN249"/>
    <mergeCell ref="AO249:AV249"/>
    <mergeCell ref="AW249:AY249"/>
    <mergeCell ref="AZ249:BO249"/>
    <mergeCell ref="B248:C248"/>
    <mergeCell ref="D248:H248"/>
    <mergeCell ref="I248:P248"/>
    <mergeCell ref="Q248:X248"/>
    <mergeCell ref="Y248:Z248"/>
    <mergeCell ref="AA248:AD248"/>
    <mergeCell ref="AE248:AG248"/>
    <mergeCell ref="AH248:AJ248"/>
    <mergeCell ref="AK248:AN248"/>
    <mergeCell ref="AO250:AV250"/>
    <mergeCell ref="AW250:AY250"/>
    <mergeCell ref="AZ250:BO250"/>
    <mergeCell ref="B251:C251"/>
    <mergeCell ref="D251:H251"/>
    <mergeCell ref="I251:P251"/>
    <mergeCell ref="Q251:X251"/>
    <mergeCell ref="Y251:Z251"/>
    <mergeCell ref="AA251:AD251"/>
    <mergeCell ref="AE251:AG251"/>
    <mergeCell ref="AH251:AJ251"/>
    <mergeCell ref="AK251:AN251"/>
    <mergeCell ref="AO251:AV251"/>
    <mergeCell ref="AW251:AY251"/>
    <mergeCell ref="AZ251:BO251"/>
    <mergeCell ref="B250:C250"/>
    <mergeCell ref="D250:H250"/>
    <mergeCell ref="I250:P250"/>
    <mergeCell ref="Q250:X250"/>
    <mergeCell ref="Y250:Z250"/>
    <mergeCell ref="AA250:AD250"/>
    <mergeCell ref="AE250:AG250"/>
    <mergeCell ref="AH250:AJ250"/>
    <mergeCell ref="AK250:AN250"/>
    <mergeCell ref="AO252:AV252"/>
    <mergeCell ref="AW252:AY252"/>
    <mergeCell ref="AZ252:BO252"/>
    <mergeCell ref="B253:C253"/>
    <mergeCell ref="D253:H253"/>
    <mergeCell ref="I253:P253"/>
    <mergeCell ref="Q253:X253"/>
    <mergeCell ref="Y253:Z253"/>
    <mergeCell ref="AA253:AD253"/>
    <mergeCell ref="AE253:AG253"/>
    <mergeCell ref="AH253:AJ253"/>
    <mergeCell ref="AK253:AN253"/>
    <mergeCell ref="AO253:AV253"/>
    <mergeCell ref="AW253:AY253"/>
    <mergeCell ref="AZ253:BO253"/>
    <mergeCell ref="B252:C252"/>
    <mergeCell ref="D252:H252"/>
    <mergeCell ref="I252:P252"/>
    <mergeCell ref="Q252:X252"/>
    <mergeCell ref="Y252:Z252"/>
    <mergeCell ref="AA252:AD252"/>
    <mergeCell ref="AE252:AG252"/>
    <mergeCell ref="AH252:AJ252"/>
    <mergeCell ref="AK252:AN252"/>
    <mergeCell ref="AO254:AV254"/>
    <mergeCell ref="AW254:AY254"/>
    <mergeCell ref="AZ254:BO254"/>
    <mergeCell ref="B255:C255"/>
    <mergeCell ref="D255:H255"/>
    <mergeCell ref="I255:P255"/>
    <mergeCell ref="Q255:X255"/>
    <mergeCell ref="Y255:Z255"/>
    <mergeCell ref="AA255:AD255"/>
    <mergeCell ref="AE255:AG255"/>
    <mergeCell ref="AH255:AJ255"/>
    <mergeCell ref="AK255:AN255"/>
    <mergeCell ref="AO255:AV255"/>
    <mergeCell ref="AW255:AY255"/>
    <mergeCell ref="AZ255:BO255"/>
    <mergeCell ref="B254:C254"/>
    <mergeCell ref="D254:H254"/>
    <mergeCell ref="I254:P254"/>
    <mergeCell ref="Q254:X254"/>
    <mergeCell ref="Y254:Z254"/>
    <mergeCell ref="AA254:AD254"/>
    <mergeCell ref="AE254:AG254"/>
    <mergeCell ref="AH254:AJ254"/>
    <mergeCell ref="AK254:AN254"/>
    <mergeCell ref="AO256:AV256"/>
    <mergeCell ref="AW256:AY256"/>
    <mergeCell ref="AZ256:BO256"/>
    <mergeCell ref="B257:C257"/>
    <mergeCell ref="D257:H257"/>
    <mergeCell ref="I257:P257"/>
    <mergeCell ref="Q257:X257"/>
    <mergeCell ref="Y257:Z257"/>
    <mergeCell ref="AA257:AD257"/>
    <mergeCell ref="AE257:AG257"/>
    <mergeCell ref="AH257:AJ257"/>
    <mergeCell ref="AK257:AN257"/>
    <mergeCell ref="AO257:AV257"/>
    <mergeCell ref="AW257:AY257"/>
    <mergeCell ref="AZ257:BO257"/>
    <mergeCell ref="B256:C256"/>
    <mergeCell ref="D256:H256"/>
    <mergeCell ref="I256:P256"/>
    <mergeCell ref="Q256:X256"/>
    <mergeCell ref="Y256:Z256"/>
    <mergeCell ref="AA256:AD256"/>
    <mergeCell ref="AE256:AG256"/>
    <mergeCell ref="AH256:AJ256"/>
    <mergeCell ref="AK256:AN256"/>
    <mergeCell ref="AO258:AV258"/>
    <mergeCell ref="AW258:AY258"/>
    <mergeCell ref="AZ258:BO258"/>
    <mergeCell ref="B259:C259"/>
    <mergeCell ref="D259:H259"/>
    <mergeCell ref="I259:P259"/>
    <mergeCell ref="Q259:X259"/>
    <mergeCell ref="Y259:Z259"/>
    <mergeCell ref="AA259:AD259"/>
    <mergeCell ref="AE259:AG259"/>
    <mergeCell ref="AH259:AJ259"/>
    <mergeCell ref="AK259:AN259"/>
    <mergeCell ref="AO259:AV259"/>
    <mergeCell ref="AW259:AY259"/>
    <mergeCell ref="AZ259:BO259"/>
    <mergeCell ref="B258:C258"/>
    <mergeCell ref="D258:H258"/>
    <mergeCell ref="I258:P258"/>
    <mergeCell ref="Q258:X258"/>
    <mergeCell ref="Y258:Z258"/>
    <mergeCell ref="AA258:AD258"/>
    <mergeCell ref="AE258:AG258"/>
    <mergeCell ref="AH258:AJ258"/>
    <mergeCell ref="AK258:AN258"/>
    <mergeCell ref="AO260:AV260"/>
    <mergeCell ref="AW260:AY260"/>
    <mergeCell ref="AZ260:BO260"/>
    <mergeCell ref="B261:C261"/>
    <mergeCell ref="D261:H261"/>
    <mergeCell ref="I261:P261"/>
    <mergeCell ref="Q261:X261"/>
    <mergeCell ref="Y261:Z261"/>
    <mergeCell ref="AA261:AD261"/>
    <mergeCell ref="AE261:AG261"/>
    <mergeCell ref="AH261:AJ261"/>
    <mergeCell ref="AK261:AN261"/>
    <mergeCell ref="AO261:AV261"/>
    <mergeCell ref="AW261:AY261"/>
    <mergeCell ref="AZ261:BO261"/>
    <mergeCell ref="B260:C260"/>
    <mergeCell ref="D260:H260"/>
    <mergeCell ref="I260:P260"/>
    <mergeCell ref="Q260:X260"/>
    <mergeCell ref="Y260:Z260"/>
    <mergeCell ref="AA260:AD260"/>
    <mergeCell ref="AE260:AG260"/>
    <mergeCell ref="AH260:AJ260"/>
    <mergeCell ref="AK260:AN260"/>
    <mergeCell ref="AO262:AV262"/>
    <mergeCell ref="AW262:AY262"/>
    <mergeCell ref="AZ262:BO262"/>
    <mergeCell ref="B263:C263"/>
    <mergeCell ref="D263:H263"/>
    <mergeCell ref="I263:P263"/>
    <mergeCell ref="Q263:X263"/>
    <mergeCell ref="Y263:Z263"/>
    <mergeCell ref="AA263:AD263"/>
    <mergeCell ref="AE263:AG263"/>
    <mergeCell ref="AH263:AJ263"/>
    <mergeCell ref="AK263:AN263"/>
    <mergeCell ref="AO263:AV263"/>
    <mergeCell ref="AW263:AY263"/>
    <mergeCell ref="AZ263:BO263"/>
    <mergeCell ref="B262:C262"/>
    <mergeCell ref="D262:H262"/>
    <mergeCell ref="I262:P262"/>
    <mergeCell ref="Q262:X262"/>
    <mergeCell ref="Y262:Z262"/>
    <mergeCell ref="AA262:AD262"/>
    <mergeCell ref="AE262:AG262"/>
    <mergeCell ref="AH262:AJ262"/>
    <mergeCell ref="AK262:AN262"/>
    <mergeCell ref="AO264:AV264"/>
    <mergeCell ref="AW264:AY264"/>
    <mergeCell ref="AZ264:BO264"/>
    <mergeCell ref="B265:C265"/>
    <mergeCell ref="D265:H265"/>
    <mergeCell ref="I265:P265"/>
    <mergeCell ref="Q265:X265"/>
    <mergeCell ref="Y265:Z265"/>
    <mergeCell ref="AA265:AD265"/>
    <mergeCell ref="AE265:AG265"/>
    <mergeCell ref="AH265:AJ265"/>
    <mergeCell ref="AK265:AN265"/>
    <mergeCell ref="AO265:AV265"/>
    <mergeCell ref="AW265:AY265"/>
    <mergeCell ref="AZ265:BO265"/>
    <mergeCell ref="B264:C264"/>
    <mergeCell ref="D264:H264"/>
    <mergeCell ref="I264:P264"/>
    <mergeCell ref="Q264:X264"/>
    <mergeCell ref="Y264:Z264"/>
    <mergeCell ref="AA264:AD264"/>
    <mergeCell ref="AE264:AG264"/>
    <mergeCell ref="AH264:AJ264"/>
    <mergeCell ref="AK264:AN264"/>
    <mergeCell ref="AO266:AV266"/>
    <mergeCell ref="AW266:AY266"/>
    <mergeCell ref="AZ266:BO266"/>
    <mergeCell ref="B267:C267"/>
    <mergeCell ref="D267:H267"/>
    <mergeCell ref="I267:P267"/>
    <mergeCell ref="Q267:X267"/>
    <mergeCell ref="Y267:Z267"/>
    <mergeCell ref="AA267:AD267"/>
    <mergeCell ref="AE267:AG267"/>
    <mergeCell ref="AH267:AJ267"/>
    <mergeCell ref="AK267:AN267"/>
    <mergeCell ref="AO267:AV267"/>
    <mergeCell ref="AW267:AY267"/>
    <mergeCell ref="AZ267:BO267"/>
    <mergeCell ref="B266:C266"/>
    <mergeCell ref="D266:H266"/>
    <mergeCell ref="I266:P266"/>
    <mergeCell ref="Q266:X266"/>
    <mergeCell ref="Y266:Z266"/>
    <mergeCell ref="AA266:AD266"/>
    <mergeCell ref="AE266:AG266"/>
    <mergeCell ref="AH266:AJ266"/>
    <mergeCell ref="AK266:AN266"/>
    <mergeCell ref="AO268:AV268"/>
    <mergeCell ref="AW268:AY268"/>
    <mergeCell ref="AZ268:BO268"/>
    <mergeCell ref="B269:C269"/>
    <mergeCell ref="D269:H269"/>
    <mergeCell ref="I269:P269"/>
    <mergeCell ref="Q269:X269"/>
    <mergeCell ref="Y269:Z269"/>
    <mergeCell ref="AA269:AD269"/>
    <mergeCell ref="AE269:AG269"/>
    <mergeCell ref="AH269:AJ269"/>
    <mergeCell ref="AK269:AN269"/>
    <mergeCell ref="AO269:AV269"/>
    <mergeCell ref="AW269:AY269"/>
    <mergeCell ref="AZ269:BO269"/>
    <mergeCell ref="B268:C268"/>
    <mergeCell ref="D268:H268"/>
    <mergeCell ref="I268:P268"/>
    <mergeCell ref="Q268:X268"/>
    <mergeCell ref="Y268:Z268"/>
    <mergeCell ref="AA268:AD268"/>
    <mergeCell ref="AE268:AG268"/>
    <mergeCell ref="AH268:AJ268"/>
    <mergeCell ref="AK268:AN268"/>
    <mergeCell ref="AO270:AV270"/>
    <mergeCell ref="AW270:AY270"/>
    <mergeCell ref="AZ270:BO270"/>
    <mergeCell ref="B271:C271"/>
    <mergeCell ref="D271:H271"/>
    <mergeCell ref="I271:P271"/>
    <mergeCell ref="Q271:X271"/>
    <mergeCell ref="Y271:Z271"/>
    <mergeCell ref="AA271:AD271"/>
    <mergeCell ref="AE271:AG271"/>
    <mergeCell ref="AH271:AJ271"/>
    <mergeCell ref="AK271:AN271"/>
    <mergeCell ref="AO271:AV271"/>
    <mergeCell ref="AW271:AY271"/>
    <mergeCell ref="AZ271:BO271"/>
    <mergeCell ref="B270:C270"/>
    <mergeCell ref="D270:H270"/>
    <mergeCell ref="I270:P270"/>
    <mergeCell ref="Q270:X270"/>
    <mergeCell ref="Y270:Z270"/>
    <mergeCell ref="AA270:AD270"/>
    <mergeCell ref="AE270:AG270"/>
    <mergeCell ref="AH270:AJ270"/>
    <mergeCell ref="AK270:AN270"/>
    <mergeCell ref="AO272:AV272"/>
    <mergeCell ref="AW272:AY272"/>
    <mergeCell ref="AZ272:BO272"/>
    <mergeCell ref="B273:C273"/>
    <mergeCell ref="D273:H273"/>
    <mergeCell ref="I273:P273"/>
    <mergeCell ref="Q273:X273"/>
    <mergeCell ref="Y273:Z273"/>
    <mergeCell ref="AA273:AD273"/>
    <mergeCell ref="AE273:AG273"/>
    <mergeCell ref="AH273:AJ273"/>
    <mergeCell ref="AK273:AN273"/>
    <mergeCell ref="AO273:AV273"/>
    <mergeCell ref="AW273:AY273"/>
    <mergeCell ref="AZ273:BO273"/>
    <mergeCell ref="B272:C272"/>
    <mergeCell ref="D272:H272"/>
    <mergeCell ref="I272:P272"/>
    <mergeCell ref="Q272:X272"/>
    <mergeCell ref="Y272:Z272"/>
    <mergeCell ref="AA272:AD272"/>
    <mergeCell ref="AE272:AG272"/>
    <mergeCell ref="AH272:AJ272"/>
    <mergeCell ref="AK272:AN272"/>
    <mergeCell ref="AO274:AV274"/>
    <mergeCell ref="AW274:AY274"/>
    <mergeCell ref="AZ274:BO274"/>
    <mergeCell ref="B275:C275"/>
    <mergeCell ref="D275:H275"/>
    <mergeCell ref="I275:P275"/>
    <mergeCell ref="Q275:X275"/>
    <mergeCell ref="Y275:Z275"/>
    <mergeCell ref="AA275:AD275"/>
    <mergeCell ref="AE275:AG275"/>
    <mergeCell ref="AH275:AJ275"/>
    <mergeCell ref="AK275:AN275"/>
    <mergeCell ref="AO275:AV275"/>
    <mergeCell ref="AW275:AY275"/>
    <mergeCell ref="AZ275:BO275"/>
    <mergeCell ref="B274:C274"/>
    <mergeCell ref="D274:H274"/>
    <mergeCell ref="I274:P274"/>
    <mergeCell ref="Q274:X274"/>
    <mergeCell ref="Y274:Z274"/>
    <mergeCell ref="AA274:AD274"/>
    <mergeCell ref="AE274:AG274"/>
    <mergeCell ref="AH274:AJ274"/>
    <mergeCell ref="AK274:AN274"/>
    <mergeCell ref="AO276:AV276"/>
    <mergeCell ref="AW276:AY276"/>
    <mergeCell ref="AZ276:BO276"/>
    <mergeCell ref="B277:C277"/>
    <mergeCell ref="D277:H277"/>
    <mergeCell ref="I277:P277"/>
    <mergeCell ref="Q277:X277"/>
    <mergeCell ref="Y277:Z277"/>
    <mergeCell ref="AA277:AD277"/>
    <mergeCell ref="AE277:AG277"/>
    <mergeCell ref="AH277:AJ277"/>
    <mergeCell ref="AK277:AN277"/>
    <mergeCell ref="AO277:AV277"/>
    <mergeCell ref="AW277:AY277"/>
    <mergeCell ref="AZ277:BO277"/>
    <mergeCell ref="B276:C276"/>
    <mergeCell ref="D276:H276"/>
    <mergeCell ref="I276:P276"/>
    <mergeCell ref="Q276:X276"/>
    <mergeCell ref="Y276:Z276"/>
    <mergeCell ref="AA276:AD276"/>
    <mergeCell ref="AE276:AG276"/>
    <mergeCell ref="AH276:AJ276"/>
    <mergeCell ref="AK276:AN276"/>
    <mergeCell ref="AO278:AV278"/>
    <mergeCell ref="AW278:AY278"/>
    <mergeCell ref="AZ278:BO278"/>
    <mergeCell ref="B279:C279"/>
    <mergeCell ref="D279:H279"/>
    <mergeCell ref="I279:P279"/>
    <mergeCell ref="Q279:X279"/>
    <mergeCell ref="Y279:Z279"/>
    <mergeCell ref="AA279:AD279"/>
    <mergeCell ref="AE279:AG279"/>
    <mergeCell ref="AH279:AJ279"/>
    <mergeCell ref="AK279:AN279"/>
    <mergeCell ref="AO279:AV279"/>
    <mergeCell ref="AW279:AY279"/>
    <mergeCell ref="AZ279:BO279"/>
    <mergeCell ref="B278:C278"/>
    <mergeCell ref="D278:H278"/>
    <mergeCell ref="I278:P278"/>
    <mergeCell ref="Q278:X278"/>
    <mergeCell ref="Y278:Z278"/>
    <mergeCell ref="AA278:AD278"/>
    <mergeCell ref="AE278:AG278"/>
    <mergeCell ref="AH278:AJ278"/>
    <mergeCell ref="AK278:AN278"/>
    <mergeCell ref="AO280:AV280"/>
    <mergeCell ref="AW280:AY280"/>
    <mergeCell ref="AZ280:BO280"/>
    <mergeCell ref="B281:C281"/>
    <mergeCell ref="D281:H281"/>
    <mergeCell ref="I281:P281"/>
    <mergeCell ref="Q281:X281"/>
    <mergeCell ref="Y281:Z281"/>
    <mergeCell ref="AA281:AD281"/>
    <mergeCell ref="AE281:AG281"/>
    <mergeCell ref="AH281:AJ281"/>
    <mergeCell ref="AK281:AN281"/>
    <mergeCell ref="AO281:AV281"/>
    <mergeCell ref="AW281:AY281"/>
    <mergeCell ref="AZ281:BO281"/>
    <mergeCell ref="B280:C280"/>
    <mergeCell ref="D280:H280"/>
    <mergeCell ref="I280:P280"/>
    <mergeCell ref="Q280:X280"/>
    <mergeCell ref="Y280:Z280"/>
    <mergeCell ref="AA280:AD280"/>
    <mergeCell ref="AE280:AG280"/>
    <mergeCell ref="AH280:AJ280"/>
    <mergeCell ref="AK280:AN280"/>
    <mergeCell ref="AO282:AV282"/>
    <mergeCell ref="AW282:AY282"/>
    <mergeCell ref="AZ282:BO282"/>
    <mergeCell ref="B283:C283"/>
    <mergeCell ref="D283:H283"/>
    <mergeCell ref="I283:P283"/>
    <mergeCell ref="Q283:X283"/>
    <mergeCell ref="Y283:Z283"/>
    <mergeCell ref="AA283:AD283"/>
    <mergeCell ref="AE283:AG283"/>
    <mergeCell ref="AH283:AJ283"/>
    <mergeCell ref="AK283:AN283"/>
    <mergeCell ref="AO283:AV283"/>
    <mergeCell ref="AW283:AY283"/>
    <mergeCell ref="AZ283:BO283"/>
    <mergeCell ref="B282:C282"/>
    <mergeCell ref="D282:H282"/>
    <mergeCell ref="I282:P282"/>
    <mergeCell ref="Q282:X282"/>
    <mergeCell ref="Y282:Z282"/>
    <mergeCell ref="AA282:AD282"/>
    <mergeCell ref="AE282:AG282"/>
    <mergeCell ref="AH282:AJ282"/>
    <mergeCell ref="AK282:AN282"/>
    <mergeCell ref="AO284:AV284"/>
    <mergeCell ref="AW284:AY284"/>
    <mergeCell ref="AZ284:BO284"/>
    <mergeCell ref="B285:C285"/>
    <mergeCell ref="D285:H285"/>
    <mergeCell ref="I285:P285"/>
    <mergeCell ref="Q285:X285"/>
    <mergeCell ref="Y285:Z285"/>
    <mergeCell ref="AA285:AD285"/>
    <mergeCell ref="AE285:AG285"/>
    <mergeCell ref="AH285:AJ285"/>
    <mergeCell ref="AK285:AN285"/>
    <mergeCell ref="AO285:AV285"/>
    <mergeCell ref="AW285:AY285"/>
    <mergeCell ref="AZ285:BO285"/>
    <mergeCell ref="B284:C284"/>
    <mergeCell ref="D284:H284"/>
    <mergeCell ref="I284:P284"/>
    <mergeCell ref="Q284:X284"/>
    <mergeCell ref="Y284:Z284"/>
    <mergeCell ref="AA284:AD284"/>
    <mergeCell ref="AE284:AG284"/>
    <mergeCell ref="AH284:AJ284"/>
    <mergeCell ref="AK284:AN284"/>
    <mergeCell ref="AO286:AV286"/>
    <mergeCell ref="AW286:AY286"/>
    <mergeCell ref="AZ286:BO286"/>
    <mergeCell ref="B287:C287"/>
    <mergeCell ref="D287:H287"/>
    <mergeCell ref="I287:P287"/>
    <mergeCell ref="Q287:X287"/>
    <mergeCell ref="Y287:Z287"/>
    <mergeCell ref="AA287:AD287"/>
    <mergeCell ref="AE287:AG287"/>
    <mergeCell ref="AH287:AJ287"/>
    <mergeCell ref="AK287:AN287"/>
    <mergeCell ref="AO287:AV287"/>
    <mergeCell ref="AW287:AY287"/>
    <mergeCell ref="AZ287:BO287"/>
    <mergeCell ref="B286:C286"/>
    <mergeCell ref="D286:H286"/>
    <mergeCell ref="I286:P286"/>
    <mergeCell ref="Q286:X286"/>
    <mergeCell ref="Y286:Z286"/>
    <mergeCell ref="AA286:AD286"/>
    <mergeCell ref="AE286:AG286"/>
    <mergeCell ref="AH286:AJ286"/>
    <mergeCell ref="AK286:AN286"/>
    <mergeCell ref="AO288:AV288"/>
    <mergeCell ref="AW288:AY288"/>
    <mergeCell ref="AZ288:BO288"/>
    <mergeCell ref="B289:C289"/>
    <mergeCell ref="D289:H289"/>
    <mergeCell ref="I289:P289"/>
    <mergeCell ref="Q289:X289"/>
    <mergeCell ref="Y289:Z289"/>
    <mergeCell ref="AA289:AD289"/>
    <mergeCell ref="AE289:AG289"/>
    <mergeCell ref="AH289:AJ289"/>
    <mergeCell ref="AK289:AN289"/>
    <mergeCell ref="AO289:AV289"/>
    <mergeCell ref="AW289:AY289"/>
    <mergeCell ref="AZ289:BO289"/>
    <mergeCell ref="B288:C288"/>
    <mergeCell ref="D288:H288"/>
    <mergeCell ref="I288:P288"/>
    <mergeCell ref="Q288:X288"/>
    <mergeCell ref="Y288:Z288"/>
    <mergeCell ref="AA288:AD288"/>
    <mergeCell ref="AE288:AG288"/>
    <mergeCell ref="AH288:AJ288"/>
    <mergeCell ref="AK288:AN288"/>
    <mergeCell ref="AO290:AV290"/>
    <mergeCell ref="AW290:AY290"/>
    <mergeCell ref="AZ290:BO290"/>
    <mergeCell ref="B291:C291"/>
    <mergeCell ref="D291:H291"/>
    <mergeCell ref="I291:P291"/>
    <mergeCell ref="Q291:X291"/>
    <mergeCell ref="Y291:Z291"/>
    <mergeCell ref="AA291:AD291"/>
    <mergeCell ref="AE291:AG291"/>
    <mergeCell ref="AH291:AJ291"/>
    <mergeCell ref="AK291:AN291"/>
    <mergeCell ref="AO291:AV291"/>
    <mergeCell ref="AW291:AY291"/>
    <mergeCell ref="AZ291:BO291"/>
    <mergeCell ref="B290:C290"/>
    <mergeCell ref="D290:H290"/>
    <mergeCell ref="I290:P290"/>
    <mergeCell ref="Q290:X290"/>
    <mergeCell ref="Y290:Z290"/>
    <mergeCell ref="AA290:AD290"/>
    <mergeCell ref="AE290:AG290"/>
    <mergeCell ref="AH290:AJ290"/>
    <mergeCell ref="AK290:AN290"/>
    <mergeCell ref="AO292:AV292"/>
    <mergeCell ref="AW292:AY292"/>
    <mergeCell ref="AZ292:BO292"/>
    <mergeCell ref="B293:C293"/>
    <mergeCell ref="D293:H293"/>
    <mergeCell ref="I293:P293"/>
    <mergeCell ref="Q293:X293"/>
    <mergeCell ref="Y293:Z293"/>
    <mergeCell ref="AA293:AD293"/>
    <mergeCell ref="AE293:AG293"/>
    <mergeCell ref="AH293:AJ293"/>
    <mergeCell ref="AK293:AN293"/>
    <mergeCell ref="AO293:AV293"/>
    <mergeCell ref="AW293:AY293"/>
    <mergeCell ref="AZ293:BO293"/>
    <mergeCell ref="B292:C292"/>
    <mergeCell ref="D292:H292"/>
    <mergeCell ref="I292:P292"/>
    <mergeCell ref="Q292:X292"/>
    <mergeCell ref="Y292:Z292"/>
    <mergeCell ref="AA292:AD292"/>
    <mergeCell ref="AE292:AG292"/>
    <mergeCell ref="AH292:AJ292"/>
    <mergeCell ref="AK292:AN292"/>
    <mergeCell ref="AO294:AV294"/>
    <mergeCell ref="AW294:AY294"/>
    <mergeCell ref="AZ294:BO294"/>
    <mergeCell ref="B295:C295"/>
    <mergeCell ref="D295:H295"/>
    <mergeCell ref="I295:P295"/>
    <mergeCell ref="Q295:X295"/>
    <mergeCell ref="Y295:Z295"/>
    <mergeCell ref="AA295:AD295"/>
    <mergeCell ref="AE295:AG295"/>
    <mergeCell ref="AH295:AJ295"/>
    <mergeCell ref="AK295:AN295"/>
    <mergeCell ref="AO295:AV295"/>
    <mergeCell ref="AW295:AY295"/>
    <mergeCell ref="AZ295:BO295"/>
    <mergeCell ref="B294:C294"/>
    <mergeCell ref="D294:H294"/>
    <mergeCell ref="I294:P294"/>
    <mergeCell ref="Q294:X294"/>
    <mergeCell ref="Y294:Z294"/>
    <mergeCell ref="AA294:AD294"/>
    <mergeCell ref="AE294:AG294"/>
    <mergeCell ref="AH294:AJ294"/>
    <mergeCell ref="AK294:AN294"/>
    <mergeCell ref="AO296:AV296"/>
    <mergeCell ref="AW296:AY296"/>
    <mergeCell ref="AZ296:BO296"/>
    <mergeCell ref="B297:C297"/>
    <mergeCell ref="D297:H297"/>
    <mergeCell ref="I297:P297"/>
    <mergeCell ref="Q297:X297"/>
    <mergeCell ref="Y297:Z297"/>
    <mergeCell ref="AA297:AD297"/>
    <mergeCell ref="AE297:AG297"/>
    <mergeCell ref="AH297:AJ297"/>
    <mergeCell ref="AK297:AN297"/>
    <mergeCell ref="AO297:AV297"/>
    <mergeCell ref="AW297:AY297"/>
    <mergeCell ref="AZ297:BO297"/>
    <mergeCell ref="B296:C296"/>
    <mergeCell ref="D296:H296"/>
    <mergeCell ref="I296:P296"/>
    <mergeCell ref="Q296:X296"/>
    <mergeCell ref="Y296:Z296"/>
    <mergeCell ref="AA296:AD296"/>
    <mergeCell ref="AE296:AG296"/>
    <mergeCell ref="AH296:AJ296"/>
    <mergeCell ref="AK296:AN296"/>
    <mergeCell ref="AO298:AV298"/>
    <mergeCell ref="AW298:AY298"/>
    <mergeCell ref="AZ298:BO298"/>
    <mergeCell ref="B299:C299"/>
    <mergeCell ref="D299:H299"/>
    <mergeCell ref="I299:P299"/>
    <mergeCell ref="Q299:X299"/>
    <mergeCell ref="Y299:Z299"/>
    <mergeCell ref="AA299:AD299"/>
    <mergeCell ref="AE299:AG299"/>
    <mergeCell ref="AH299:AJ299"/>
    <mergeCell ref="AK299:AN299"/>
    <mergeCell ref="AO299:AV299"/>
    <mergeCell ref="AW299:AY299"/>
    <mergeCell ref="AZ299:BO299"/>
    <mergeCell ref="B298:C298"/>
    <mergeCell ref="D298:H298"/>
    <mergeCell ref="I298:P298"/>
    <mergeCell ref="Q298:X298"/>
    <mergeCell ref="Y298:Z298"/>
    <mergeCell ref="AA298:AD298"/>
    <mergeCell ref="AE298:AG298"/>
    <mergeCell ref="AH298:AJ298"/>
    <mergeCell ref="AK298:AN298"/>
    <mergeCell ref="AO300:AV300"/>
    <mergeCell ref="AW300:AY300"/>
    <mergeCell ref="AZ300:BO300"/>
    <mergeCell ref="B301:C301"/>
    <mergeCell ref="D301:H301"/>
    <mergeCell ref="I301:P301"/>
    <mergeCell ref="Q301:X301"/>
    <mergeCell ref="Y301:Z301"/>
    <mergeCell ref="AA301:AD301"/>
    <mergeCell ref="AE301:AG301"/>
    <mergeCell ref="AH301:AJ301"/>
    <mergeCell ref="AK301:AN301"/>
    <mergeCell ref="AO301:AV301"/>
    <mergeCell ref="AW301:AY301"/>
    <mergeCell ref="AZ301:BO301"/>
    <mergeCell ref="B300:C300"/>
    <mergeCell ref="D300:H300"/>
    <mergeCell ref="I300:P300"/>
    <mergeCell ref="Q300:X300"/>
    <mergeCell ref="Y300:Z300"/>
    <mergeCell ref="AA300:AD300"/>
    <mergeCell ref="AE300:AG300"/>
    <mergeCell ref="AH300:AJ300"/>
    <mergeCell ref="AK300:AN300"/>
    <mergeCell ref="AO302:AV302"/>
    <mergeCell ref="AW302:AY302"/>
    <mergeCell ref="AZ302:BO302"/>
    <mergeCell ref="B303:C303"/>
    <mergeCell ref="D303:H303"/>
    <mergeCell ref="I303:P303"/>
    <mergeCell ref="Q303:X303"/>
    <mergeCell ref="Y303:Z303"/>
    <mergeCell ref="AA303:AD303"/>
    <mergeCell ref="AE303:AG303"/>
    <mergeCell ref="AH303:AJ303"/>
    <mergeCell ref="AK303:AN303"/>
    <mergeCell ref="AO303:AV303"/>
    <mergeCell ref="AW303:AY303"/>
    <mergeCell ref="AZ303:BO303"/>
    <mergeCell ref="B302:C302"/>
    <mergeCell ref="D302:H302"/>
    <mergeCell ref="I302:P302"/>
    <mergeCell ref="Q302:X302"/>
    <mergeCell ref="Y302:Z302"/>
    <mergeCell ref="AA302:AD302"/>
    <mergeCell ref="AE302:AG302"/>
    <mergeCell ref="AH302:AJ302"/>
    <mergeCell ref="AK302:AN302"/>
    <mergeCell ref="AO304:AV304"/>
    <mergeCell ref="AW304:AY304"/>
    <mergeCell ref="AZ304:BO304"/>
    <mergeCell ref="B305:C305"/>
    <mergeCell ref="D305:H305"/>
    <mergeCell ref="I305:P305"/>
    <mergeCell ref="Q305:X305"/>
    <mergeCell ref="Y305:Z305"/>
    <mergeCell ref="AA305:AD305"/>
    <mergeCell ref="AE305:AG305"/>
    <mergeCell ref="AH305:AJ305"/>
    <mergeCell ref="AK305:AN305"/>
    <mergeCell ref="AO305:AV305"/>
    <mergeCell ref="AW305:AY305"/>
    <mergeCell ref="AZ305:BO305"/>
    <mergeCell ref="B304:C304"/>
    <mergeCell ref="D304:H304"/>
    <mergeCell ref="I304:P304"/>
    <mergeCell ref="Q304:X304"/>
    <mergeCell ref="Y304:Z304"/>
    <mergeCell ref="AA304:AD304"/>
    <mergeCell ref="AE304:AG304"/>
    <mergeCell ref="AH304:AJ304"/>
    <mergeCell ref="AK304:AN304"/>
    <mergeCell ref="AO306:AV306"/>
    <mergeCell ref="AW306:AY306"/>
    <mergeCell ref="AZ306:BO306"/>
    <mergeCell ref="B307:C307"/>
    <mergeCell ref="D307:H307"/>
    <mergeCell ref="I307:P307"/>
    <mergeCell ref="Q307:X307"/>
    <mergeCell ref="Y307:Z307"/>
    <mergeCell ref="AA307:AD307"/>
    <mergeCell ref="AE307:AG307"/>
    <mergeCell ref="AH307:AJ307"/>
    <mergeCell ref="AK307:AN307"/>
    <mergeCell ref="AO307:AV307"/>
    <mergeCell ref="AW307:AY307"/>
    <mergeCell ref="AZ307:BO307"/>
    <mergeCell ref="B306:C306"/>
    <mergeCell ref="D306:H306"/>
    <mergeCell ref="I306:P306"/>
    <mergeCell ref="Q306:X306"/>
    <mergeCell ref="Y306:Z306"/>
    <mergeCell ref="AA306:AD306"/>
    <mergeCell ref="AE306:AG306"/>
    <mergeCell ref="AH306:AJ306"/>
    <mergeCell ref="AK306:AN306"/>
    <mergeCell ref="AO308:AV308"/>
    <mergeCell ref="AW308:AY308"/>
    <mergeCell ref="AZ308:BO308"/>
    <mergeCell ref="B309:C309"/>
    <mergeCell ref="D309:H309"/>
    <mergeCell ref="I309:P309"/>
    <mergeCell ref="Q309:X309"/>
    <mergeCell ref="Y309:Z309"/>
    <mergeCell ref="AA309:AD309"/>
    <mergeCell ref="AE309:AG309"/>
    <mergeCell ref="AH309:AJ309"/>
    <mergeCell ref="AK309:AN309"/>
    <mergeCell ref="AO309:AV309"/>
    <mergeCell ref="AW309:AY309"/>
    <mergeCell ref="AZ309:BO309"/>
    <mergeCell ref="B308:C308"/>
    <mergeCell ref="D308:H308"/>
    <mergeCell ref="I308:P308"/>
    <mergeCell ref="Q308:X308"/>
    <mergeCell ref="Y308:Z308"/>
    <mergeCell ref="AA308:AD308"/>
    <mergeCell ref="AE308:AG308"/>
    <mergeCell ref="AH308:AJ308"/>
    <mergeCell ref="AK308:AN308"/>
    <mergeCell ref="AO310:AV310"/>
    <mergeCell ref="AW310:AY310"/>
    <mergeCell ref="AZ310:BO310"/>
    <mergeCell ref="B311:C311"/>
    <mergeCell ref="D311:H311"/>
    <mergeCell ref="I311:P311"/>
    <mergeCell ref="Q311:X311"/>
    <mergeCell ref="Y311:Z311"/>
    <mergeCell ref="AA311:AD311"/>
    <mergeCell ref="AE311:AG311"/>
    <mergeCell ref="AH311:AJ311"/>
    <mergeCell ref="AK311:AN311"/>
    <mergeCell ref="AO311:AV311"/>
    <mergeCell ref="AW311:AY311"/>
    <mergeCell ref="AZ311:BO311"/>
    <mergeCell ref="B310:C310"/>
    <mergeCell ref="D310:H310"/>
    <mergeCell ref="I310:P310"/>
    <mergeCell ref="Q310:X310"/>
    <mergeCell ref="Y310:Z310"/>
    <mergeCell ref="AA310:AD310"/>
    <mergeCell ref="AE310:AG310"/>
    <mergeCell ref="AH310:AJ310"/>
    <mergeCell ref="AK310:AN310"/>
    <mergeCell ref="AO312:AV312"/>
    <mergeCell ref="AW312:AY312"/>
    <mergeCell ref="AZ312:BO312"/>
    <mergeCell ref="B313:C313"/>
    <mergeCell ref="D313:H313"/>
    <mergeCell ref="I313:P313"/>
    <mergeCell ref="Q313:X313"/>
    <mergeCell ref="Y313:Z313"/>
    <mergeCell ref="AA313:AD313"/>
    <mergeCell ref="AE313:AG313"/>
    <mergeCell ref="AH313:AJ313"/>
    <mergeCell ref="AK313:AN313"/>
    <mergeCell ref="AO313:AV313"/>
    <mergeCell ref="AW313:AY313"/>
    <mergeCell ref="AZ313:BO313"/>
    <mergeCell ref="B312:C312"/>
    <mergeCell ref="D312:H312"/>
    <mergeCell ref="I312:P312"/>
    <mergeCell ref="Q312:X312"/>
    <mergeCell ref="Y312:Z312"/>
    <mergeCell ref="AA312:AD312"/>
    <mergeCell ref="AE312:AG312"/>
    <mergeCell ref="AH312:AJ312"/>
    <mergeCell ref="AK312:AN312"/>
    <mergeCell ref="AO314:AV314"/>
    <mergeCell ref="AW314:AY314"/>
    <mergeCell ref="AZ314:BO314"/>
    <mergeCell ref="B315:C315"/>
    <mergeCell ref="D315:H315"/>
    <mergeCell ref="I315:P315"/>
    <mergeCell ref="Q315:X315"/>
    <mergeCell ref="Y315:Z315"/>
    <mergeCell ref="AA315:AD315"/>
    <mergeCell ref="AE315:AG315"/>
    <mergeCell ref="AH315:AJ315"/>
    <mergeCell ref="AK315:AN315"/>
    <mergeCell ref="AO315:AV315"/>
    <mergeCell ref="AW315:AY315"/>
    <mergeCell ref="AZ315:BO315"/>
    <mergeCell ref="B314:C314"/>
    <mergeCell ref="D314:H314"/>
    <mergeCell ref="I314:P314"/>
    <mergeCell ref="Q314:X314"/>
    <mergeCell ref="Y314:Z314"/>
    <mergeCell ref="AA314:AD314"/>
    <mergeCell ref="AE314:AG314"/>
    <mergeCell ref="AH314:AJ314"/>
    <mergeCell ref="AK314:AN314"/>
    <mergeCell ref="AO316:AV316"/>
    <mergeCell ref="AW316:AY316"/>
    <mergeCell ref="AZ316:BO316"/>
    <mergeCell ref="B317:C317"/>
    <mergeCell ref="D317:H317"/>
    <mergeCell ref="I317:P317"/>
    <mergeCell ref="Q317:X317"/>
    <mergeCell ref="Y317:Z317"/>
    <mergeCell ref="AA317:AD317"/>
    <mergeCell ref="AE317:AG317"/>
    <mergeCell ref="AH317:AJ317"/>
    <mergeCell ref="AK317:AN317"/>
    <mergeCell ref="AO317:AV317"/>
    <mergeCell ref="AW317:AY317"/>
    <mergeCell ref="AZ317:BO317"/>
    <mergeCell ref="B316:C316"/>
    <mergeCell ref="D316:H316"/>
    <mergeCell ref="I316:P316"/>
    <mergeCell ref="Q316:X316"/>
    <mergeCell ref="Y316:Z316"/>
    <mergeCell ref="AA316:AD316"/>
    <mergeCell ref="AE316:AG316"/>
    <mergeCell ref="AH316:AJ316"/>
    <mergeCell ref="AK316:AN316"/>
    <mergeCell ref="AO318:AV318"/>
    <mergeCell ref="AW318:AY318"/>
    <mergeCell ref="AZ318:BO318"/>
    <mergeCell ref="B319:C319"/>
    <mergeCell ref="D319:H319"/>
    <mergeCell ref="I319:P319"/>
    <mergeCell ref="Q319:X319"/>
    <mergeCell ref="Y319:Z319"/>
    <mergeCell ref="AA319:AD319"/>
    <mergeCell ref="AE319:AG319"/>
    <mergeCell ref="AH319:AJ319"/>
    <mergeCell ref="AK319:AN319"/>
    <mergeCell ref="AO319:AV319"/>
    <mergeCell ref="AW319:AY319"/>
    <mergeCell ref="AZ319:BO319"/>
    <mergeCell ref="B318:C318"/>
    <mergeCell ref="D318:H318"/>
    <mergeCell ref="I318:P318"/>
    <mergeCell ref="Q318:X318"/>
    <mergeCell ref="Y318:Z318"/>
    <mergeCell ref="AA318:AD318"/>
    <mergeCell ref="AE318:AG318"/>
    <mergeCell ref="AH318:AJ318"/>
    <mergeCell ref="AK318:AN318"/>
    <mergeCell ref="AO320:AV320"/>
    <mergeCell ref="AW320:AY320"/>
    <mergeCell ref="AZ320:BO320"/>
    <mergeCell ref="B321:C321"/>
    <mergeCell ref="D321:H321"/>
    <mergeCell ref="I321:P321"/>
    <mergeCell ref="Q321:X321"/>
    <mergeCell ref="Y321:Z321"/>
    <mergeCell ref="AA321:AD321"/>
    <mergeCell ref="AE321:AG321"/>
    <mergeCell ref="AH321:AJ321"/>
    <mergeCell ref="AK321:AN321"/>
    <mergeCell ref="AO321:AV321"/>
    <mergeCell ref="AW321:AY321"/>
    <mergeCell ref="AZ321:BO321"/>
    <mergeCell ref="B320:C320"/>
    <mergeCell ref="D320:H320"/>
    <mergeCell ref="I320:P320"/>
    <mergeCell ref="Q320:X320"/>
    <mergeCell ref="Y320:Z320"/>
    <mergeCell ref="AA320:AD320"/>
    <mergeCell ref="AE320:AG320"/>
    <mergeCell ref="AH320:AJ320"/>
    <mergeCell ref="AK320:AN320"/>
    <mergeCell ref="AO322:AV322"/>
    <mergeCell ref="AW322:AY322"/>
    <mergeCell ref="AZ322:BO322"/>
    <mergeCell ref="B323:C323"/>
    <mergeCell ref="D323:H323"/>
    <mergeCell ref="I323:P323"/>
    <mergeCell ref="Q323:X323"/>
    <mergeCell ref="Y323:Z323"/>
    <mergeCell ref="AA323:AD323"/>
    <mergeCell ref="AE323:AG323"/>
    <mergeCell ref="AH323:AJ323"/>
    <mergeCell ref="AK323:AN323"/>
    <mergeCell ref="AO323:AV323"/>
    <mergeCell ref="AW323:AY323"/>
    <mergeCell ref="AZ323:BO323"/>
    <mergeCell ref="B322:C322"/>
    <mergeCell ref="D322:H322"/>
    <mergeCell ref="I322:P322"/>
    <mergeCell ref="Q322:X322"/>
    <mergeCell ref="Y322:Z322"/>
    <mergeCell ref="AA322:AD322"/>
    <mergeCell ref="AE322:AG322"/>
    <mergeCell ref="AH322:AJ322"/>
    <mergeCell ref="AK322:AN322"/>
    <mergeCell ref="AO324:AV324"/>
    <mergeCell ref="AW324:AY324"/>
    <mergeCell ref="AZ324:BO324"/>
    <mergeCell ref="B325:C325"/>
    <mergeCell ref="D325:H325"/>
    <mergeCell ref="I325:P325"/>
    <mergeCell ref="Q325:X325"/>
    <mergeCell ref="Y325:Z325"/>
    <mergeCell ref="AA325:AD325"/>
    <mergeCell ref="AE325:AG325"/>
    <mergeCell ref="AH325:AJ325"/>
    <mergeCell ref="AK325:AN325"/>
    <mergeCell ref="AO325:AV325"/>
    <mergeCell ref="AW325:AY325"/>
    <mergeCell ref="AZ325:BO325"/>
    <mergeCell ref="B324:C324"/>
    <mergeCell ref="D324:H324"/>
    <mergeCell ref="I324:P324"/>
    <mergeCell ref="Q324:X324"/>
    <mergeCell ref="Y324:Z324"/>
    <mergeCell ref="AA324:AD324"/>
    <mergeCell ref="AE324:AG324"/>
    <mergeCell ref="AH324:AJ324"/>
    <mergeCell ref="AK324:AN324"/>
    <mergeCell ref="AO326:AV326"/>
    <mergeCell ref="AW326:AY326"/>
    <mergeCell ref="AZ326:BO326"/>
    <mergeCell ref="B327:C327"/>
    <mergeCell ref="D327:H327"/>
    <mergeCell ref="I327:P327"/>
    <mergeCell ref="Q327:X327"/>
    <mergeCell ref="Y327:Z327"/>
    <mergeCell ref="AA327:AD327"/>
    <mergeCell ref="AE327:AG327"/>
    <mergeCell ref="AH327:AJ327"/>
    <mergeCell ref="AK327:AN327"/>
    <mergeCell ref="AO327:AV327"/>
    <mergeCell ref="AW327:AY327"/>
    <mergeCell ref="AZ327:BO327"/>
    <mergeCell ref="B326:C326"/>
    <mergeCell ref="D326:H326"/>
    <mergeCell ref="I326:P326"/>
    <mergeCell ref="Q326:X326"/>
    <mergeCell ref="Y326:Z326"/>
    <mergeCell ref="AA326:AD326"/>
    <mergeCell ref="AE326:AG326"/>
    <mergeCell ref="AH326:AJ326"/>
    <mergeCell ref="AK326:AN326"/>
    <mergeCell ref="AO328:AV328"/>
    <mergeCell ref="AW328:AY328"/>
    <mergeCell ref="AZ328:BO328"/>
    <mergeCell ref="B329:C329"/>
    <mergeCell ref="D329:H329"/>
    <mergeCell ref="I329:P329"/>
    <mergeCell ref="Q329:X329"/>
    <mergeCell ref="Y329:Z329"/>
    <mergeCell ref="AA329:AD329"/>
    <mergeCell ref="AE329:AG329"/>
    <mergeCell ref="AH329:AJ329"/>
    <mergeCell ref="AK329:AN329"/>
    <mergeCell ref="AO329:AV329"/>
    <mergeCell ref="AW329:AY329"/>
    <mergeCell ref="AZ329:BO329"/>
    <mergeCell ref="B328:C328"/>
    <mergeCell ref="D328:H328"/>
    <mergeCell ref="I328:P328"/>
    <mergeCell ref="Q328:X328"/>
    <mergeCell ref="Y328:Z328"/>
    <mergeCell ref="AA328:AD328"/>
    <mergeCell ref="AE328:AG328"/>
    <mergeCell ref="AH328:AJ328"/>
    <mergeCell ref="AK328:AN328"/>
    <mergeCell ref="AO330:AV330"/>
    <mergeCell ref="AW330:AY330"/>
    <mergeCell ref="AZ330:BO330"/>
    <mergeCell ref="B331:C331"/>
    <mergeCell ref="D331:H331"/>
    <mergeCell ref="I331:P331"/>
    <mergeCell ref="Q331:X331"/>
    <mergeCell ref="Y331:Z331"/>
    <mergeCell ref="AA331:AD331"/>
    <mergeCell ref="AE331:AG331"/>
    <mergeCell ref="AH331:AJ331"/>
    <mergeCell ref="AK331:AN331"/>
    <mergeCell ref="AO331:AV331"/>
    <mergeCell ref="AW331:AY331"/>
    <mergeCell ref="AZ331:BO331"/>
    <mergeCell ref="B330:C330"/>
    <mergeCell ref="D330:H330"/>
    <mergeCell ref="I330:P330"/>
    <mergeCell ref="Q330:X330"/>
    <mergeCell ref="Y330:Z330"/>
    <mergeCell ref="AA330:AD330"/>
    <mergeCell ref="AE330:AG330"/>
    <mergeCell ref="AH330:AJ330"/>
    <mergeCell ref="AK330:AN330"/>
    <mergeCell ref="AO332:AV332"/>
    <mergeCell ref="AW332:AY332"/>
    <mergeCell ref="AZ332:BO332"/>
    <mergeCell ref="B333:C333"/>
    <mergeCell ref="D333:H333"/>
    <mergeCell ref="I333:P333"/>
    <mergeCell ref="Q333:X333"/>
    <mergeCell ref="Y333:Z333"/>
    <mergeCell ref="AA333:AD333"/>
    <mergeCell ref="AE333:AG333"/>
    <mergeCell ref="AH333:AJ333"/>
    <mergeCell ref="AK333:AN333"/>
    <mergeCell ref="AO333:AV333"/>
    <mergeCell ref="AW333:AY333"/>
    <mergeCell ref="AZ333:BO333"/>
    <mergeCell ref="B332:C332"/>
    <mergeCell ref="D332:H332"/>
    <mergeCell ref="I332:P332"/>
    <mergeCell ref="Q332:X332"/>
    <mergeCell ref="Y332:Z332"/>
    <mergeCell ref="AA332:AD332"/>
    <mergeCell ref="AE332:AG332"/>
    <mergeCell ref="AH332:AJ332"/>
    <mergeCell ref="AK332:AN332"/>
    <mergeCell ref="AO334:AV334"/>
    <mergeCell ref="AW334:AY334"/>
    <mergeCell ref="AZ334:BO334"/>
    <mergeCell ref="B335:C335"/>
    <mergeCell ref="D335:H335"/>
    <mergeCell ref="I335:P335"/>
    <mergeCell ref="Q335:X335"/>
    <mergeCell ref="Y335:Z335"/>
    <mergeCell ref="AA335:AD335"/>
    <mergeCell ref="AE335:AG335"/>
    <mergeCell ref="AH335:AJ335"/>
    <mergeCell ref="AK335:AN335"/>
    <mergeCell ref="AO335:AV335"/>
    <mergeCell ref="AW335:AY335"/>
    <mergeCell ref="AZ335:BO335"/>
    <mergeCell ref="B334:C334"/>
    <mergeCell ref="D334:H334"/>
    <mergeCell ref="I334:P334"/>
    <mergeCell ref="Q334:X334"/>
    <mergeCell ref="Y334:Z334"/>
    <mergeCell ref="AA334:AD334"/>
    <mergeCell ref="AE334:AG334"/>
    <mergeCell ref="AH334:AJ334"/>
    <mergeCell ref="AK334:AN334"/>
    <mergeCell ref="AO336:AV336"/>
    <mergeCell ref="AW336:AY336"/>
    <mergeCell ref="AZ336:BO336"/>
    <mergeCell ref="B337:C337"/>
    <mergeCell ref="D337:H337"/>
    <mergeCell ref="I337:P337"/>
    <mergeCell ref="Q337:X337"/>
    <mergeCell ref="Y337:Z337"/>
    <mergeCell ref="AA337:AD337"/>
    <mergeCell ref="AE337:AG337"/>
    <mergeCell ref="AH337:AJ337"/>
    <mergeCell ref="AK337:AN337"/>
    <mergeCell ref="AO337:AV337"/>
    <mergeCell ref="AW337:AY337"/>
    <mergeCell ref="AZ337:BO337"/>
    <mergeCell ref="B336:C336"/>
    <mergeCell ref="D336:H336"/>
    <mergeCell ref="I336:P336"/>
    <mergeCell ref="Q336:X336"/>
    <mergeCell ref="Y336:Z336"/>
    <mergeCell ref="AA336:AD336"/>
    <mergeCell ref="AE336:AG336"/>
    <mergeCell ref="AH336:AJ336"/>
    <mergeCell ref="AK336:AN336"/>
    <mergeCell ref="AO338:AV338"/>
    <mergeCell ref="AW338:AY338"/>
    <mergeCell ref="AZ338:BO338"/>
    <mergeCell ref="B339:C339"/>
    <mergeCell ref="D339:H339"/>
    <mergeCell ref="I339:P339"/>
    <mergeCell ref="Q339:X339"/>
    <mergeCell ref="Y339:Z339"/>
    <mergeCell ref="AA339:AD339"/>
    <mergeCell ref="AE339:AG339"/>
    <mergeCell ref="AH339:AJ339"/>
    <mergeCell ref="AK339:AN339"/>
    <mergeCell ref="AO339:AV339"/>
    <mergeCell ref="AW339:AY339"/>
    <mergeCell ref="AZ339:BO339"/>
    <mergeCell ref="B338:C338"/>
    <mergeCell ref="D338:H338"/>
    <mergeCell ref="I338:P338"/>
    <mergeCell ref="Q338:X338"/>
    <mergeCell ref="Y338:Z338"/>
    <mergeCell ref="AA338:AD338"/>
    <mergeCell ref="AE338:AG338"/>
    <mergeCell ref="AH338:AJ338"/>
    <mergeCell ref="AK338:AN338"/>
    <mergeCell ref="AO340:AV340"/>
    <mergeCell ref="AW340:AY340"/>
    <mergeCell ref="AZ340:BO340"/>
    <mergeCell ref="B341:C341"/>
    <mergeCell ref="D341:H341"/>
    <mergeCell ref="I341:P341"/>
    <mergeCell ref="Q341:X341"/>
    <mergeCell ref="Y341:Z341"/>
    <mergeCell ref="AA341:AD341"/>
    <mergeCell ref="AE341:AG341"/>
    <mergeCell ref="AH341:AJ341"/>
    <mergeCell ref="AK341:AN341"/>
    <mergeCell ref="AO341:AV341"/>
    <mergeCell ref="AW341:AY341"/>
    <mergeCell ref="AZ341:BO341"/>
    <mergeCell ref="B340:C340"/>
    <mergeCell ref="D340:H340"/>
    <mergeCell ref="I340:P340"/>
    <mergeCell ref="Q340:X340"/>
    <mergeCell ref="Y340:Z340"/>
    <mergeCell ref="AA340:AD340"/>
    <mergeCell ref="AE340:AG340"/>
    <mergeCell ref="AH340:AJ340"/>
    <mergeCell ref="AK340:AN340"/>
    <mergeCell ref="AO342:AV342"/>
    <mergeCell ref="AW342:AY342"/>
    <mergeCell ref="AZ342:BO342"/>
    <mergeCell ref="B343:C343"/>
    <mergeCell ref="D343:H343"/>
    <mergeCell ref="I343:P343"/>
    <mergeCell ref="Q343:X343"/>
    <mergeCell ref="Y343:Z343"/>
    <mergeCell ref="AA343:AD343"/>
    <mergeCell ref="AE343:AG343"/>
    <mergeCell ref="AH343:AJ343"/>
    <mergeCell ref="AK343:AN343"/>
    <mergeCell ref="AO343:AV343"/>
    <mergeCell ref="AW343:AY343"/>
    <mergeCell ref="AZ343:BO343"/>
    <mergeCell ref="B342:C342"/>
    <mergeCell ref="D342:H342"/>
    <mergeCell ref="I342:P342"/>
    <mergeCell ref="Q342:X342"/>
    <mergeCell ref="Y342:Z342"/>
    <mergeCell ref="AA342:AD342"/>
    <mergeCell ref="AE342:AG342"/>
    <mergeCell ref="AH342:AJ342"/>
    <mergeCell ref="AK342:AN342"/>
    <mergeCell ref="AO344:AV344"/>
    <mergeCell ref="AW344:AY344"/>
    <mergeCell ref="AZ344:BO344"/>
    <mergeCell ref="B345:C345"/>
    <mergeCell ref="D345:H345"/>
    <mergeCell ref="I345:P345"/>
    <mergeCell ref="Q345:X345"/>
    <mergeCell ref="Y345:Z345"/>
    <mergeCell ref="AA345:AD345"/>
    <mergeCell ref="AE345:AG345"/>
    <mergeCell ref="AH345:AJ345"/>
    <mergeCell ref="AK345:AN345"/>
    <mergeCell ref="AO345:AV345"/>
    <mergeCell ref="AW345:AY345"/>
    <mergeCell ref="AZ345:BO345"/>
    <mergeCell ref="B344:C344"/>
    <mergeCell ref="D344:H344"/>
    <mergeCell ref="I344:P344"/>
    <mergeCell ref="Q344:X344"/>
    <mergeCell ref="Y344:Z344"/>
    <mergeCell ref="AA344:AD344"/>
    <mergeCell ref="AE344:AG344"/>
    <mergeCell ref="AH344:AJ344"/>
    <mergeCell ref="AK344:AN344"/>
    <mergeCell ref="AO346:AV346"/>
    <mergeCell ref="AW346:AY346"/>
    <mergeCell ref="AZ346:BO346"/>
    <mergeCell ref="B347:C347"/>
    <mergeCell ref="D347:H347"/>
    <mergeCell ref="I347:P347"/>
    <mergeCell ref="Q347:X347"/>
    <mergeCell ref="Y347:Z347"/>
    <mergeCell ref="AA347:AD347"/>
    <mergeCell ref="AE347:AG347"/>
    <mergeCell ref="AH347:AJ347"/>
    <mergeCell ref="AK347:AN347"/>
    <mergeCell ref="AO347:AV347"/>
    <mergeCell ref="AW347:AY347"/>
    <mergeCell ref="AZ347:BO347"/>
    <mergeCell ref="B346:C346"/>
    <mergeCell ref="D346:H346"/>
    <mergeCell ref="I346:P346"/>
    <mergeCell ref="Q346:X346"/>
    <mergeCell ref="Y346:Z346"/>
    <mergeCell ref="AA346:AD346"/>
    <mergeCell ref="AE346:AG346"/>
    <mergeCell ref="AH346:AJ346"/>
    <mergeCell ref="AK346:AN346"/>
    <mergeCell ref="AO348:AV348"/>
    <mergeCell ref="AW348:AY348"/>
    <mergeCell ref="AZ348:BO348"/>
    <mergeCell ref="B349:C349"/>
    <mergeCell ref="D349:H349"/>
    <mergeCell ref="I349:P349"/>
    <mergeCell ref="Q349:X349"/>
    <mergeCell ref="Y349:Z349"/>
    <mergeCell ref="AA349:AD349"/>
    <mergeCell ref="AE349:AG349"/>
    <mergeCell ref="AH349:AJ349"/>
    <mergeCell ref="AK349:AN349"/>
    <mergeCell ref="AO349:AV349"/>
    <mergeCell ref="AW349:AY349"/>
    <mergeCell ref="AZ349:BO349"/>
    <mergeCell ref="B348:C348"/>
    <mergeCell ref="D348:H348"/>
    <mergeCell ref="I348:P348"/>
    <mergeCell ref="Q348:X348"/>
    <mergeCell ref="Y348:Z348"/>
    <mergeCell ref="AA348:AD348"/>
    <mergeCell ref="AE348:AG348"/>
    <mergeCell ref="AH348:AJ348"/>
    <mergeCell ref="AK348:AN348"/>
    <mergeCell ref="AO350:AV350"/>
    <mergeCell ref="AW350:AY350"/>
    <mergeCell ref="AZ350:BO350"/>
    <mergeCell ref="B351:C351"/>
    <mergeCell ref="D351:H351"/>
    <mergeCell ref="I351:P351"/>
    <mergeCell ref="Q351:X351"/>
    <mergeCell ref="Y351:Z351"/>
    <mergeCell ref="AA351:AD351"/>
    <mergeCell ref="AE351:AG351"/>
    <mergeCell ref="AH351:AJ351"/>
    <mergeCell ref="AK351:AN351"/>
    <mergeCell ref="AO351:AV351"/>
    <mergeCell ref="AW351:AY351"/>
    <mergeCell ref="AZ351:BO351"/>
    <mergeCell ref="B350:C350"/>
    <mergeCell ref="D350:H350"/>
    <mergeCell ref="I350:P350"/>
    <mergeCell ref="Q350:X350"/>
    <mergeCell ref="Y350:Z350"/>
    <mergeCell ref="AA350:AD350"/>
    <mergeCell ref="AE350:AG350"/>
    <mergeCell ref="AH350:AJ350"/>
    <mergeCell ref="AK350:AN350"/>
    <mergeCell ref="AO352:AV352"/>
    <mergeCell ref="AW352:AY352"/>
    <mergeCell ref="AZ352:BO352"/>
    <mergeCell ref="B353:C353"/>
    <mergeCell ref="D353:H353"/>
    <mergeCell ref="I353:P353"/>
    <mergeCell ref="Q353:X353"/>
    <mergeCell ref="Y353:Z353"/>
    <mergeCell ref="AA353:AD353"/>
    <mergeCell ref="AE353:AG353"/>
    <mergeCell ref="AH353:AJ353"/>
    <mergeCell ref="AK353:AN353"/>
    <mergeCell ref="AO353:AV353"/>
    <mergeCell ref="AW353:AY353"/>
    <mergeCell ref="AZ353:BO353"/>
    <mergeCell ref="B352:C352"/>
    <mergeCell ref="D352:H352"/>
    <mergeCell ref="I352:P352"/>
    <mergeCell ref="Q352:X352"/>
    <mergeCell ref="Y352:Z352"/>
    <mergeCell ref="AA352:AD352"/>
    <mergeCell ref="AE352:AG352"/>
    <mergeCell ref="AH352:AJ352"/>
    <mergeCell ref="AK352:AN352"/>
    <mergeCell ref="AO354:AV354"/>
    <mergeCell ref="AW354:AY354"/>
    <mergeCell ref="AZ354:BO354"/>
    <mergeCell ref="B355:C355"/>
    <mergeCell ref="D355:H355"/>
    <mergeCell ref="I355:P355"/>
    <mergeCell ref="Q355:X355"/>
    <mergeCell ref="Y355:Z355"/>
    <mergeCell ref="AA355:AD355"/>
    <mergeCell ref="AE355:AG355"/>
    <mergeCell ref="AH355:AJ355"/>
    <mergeCell ref="AK355:AN355"/>
    <mergeCell ref="AO355:AV355"/>
    <mergeCell ref="AW355:AY355"/>
    <mergeCell ref="AZ355:BO355"/>
    <mergeCell ref="B354:C354"/>
    <mergeCell ref="D354:H354"/>
    <mergeCell ref="I354:P354"/>
    <mergeCell ref="Q354:X354"/>
    <mergeCell ref="Y354:Z354"/>
    <mergeCell ref="AA354:AD354"/>
    <mergeCell ref="AE354:AG354"/>
    <mergeCell ref="AH354:AJ354"/>
    <mergeCell ref="AK354:AN354"/>
    <mergeCell ref="AO356:AV356"/>
    <mergeCell ref="AW356:AY356"/>
    <mergeCell ref="AZ356:BO356"/>
    <mergeCell ref="B357:C357"/>
    <mergeCell ref="D357:H357"/>
    <mergeCell ref="I357:P357"/>
    <mergeCell ref="Q357:X357"/>
    <mergeCell ref="Y357:Z357"/>
    <mergeCell ref="AA357:AD357"/>
    <mergeCell ref="AE357:AG357"/>
    <mergeCell ref="AH357:AJ357"/>
    <mergeCell ref="AK357:AN357"/>
    <mergeCell ref="AO357:AV357"/>
    <mergeCell ref="AW357:AY357"/>
    <mergeCell ref="AZ357:BO357"/>
    <mergeCell ref="B356:C356"/>
    <mergeCell ref="D356:H356"/>
    <mergeCell ref="I356:P356"/>
    <mergeCell ref="Q356:X356"/>
    <mergeCell ref="Y356:Z356"/>
    <mergeCell ref="AA356:AD356"/>
    <mergeCell ref="AE356:AG356"/>
    <mergeCell ref="AH356:AJ356"/>
    <mergeCell ref="AK356:AN356"/>
    <mergeCell ref="AO358:AV358"/>
    <mergeCell ref="AW358:AY358"/>
    <mergeCell ref="AZ358:BO358"/>
    <mergeCell ref="B359:C359"/>
    <mergeCell ref="D359:H359"/>
    <mergeCell ref="I359:P359"/>
    <mergeCell ref="Q359:X359"/>
    <mergeCell ref="Y359:Z359"/>
    <mergeCell ref="AA359:AD359"/>
    <mergeCell ref="AE359:AG359"/>
    <mergeCell ref="AH359:AJ359"/>
    <mergeCell ref="AK359:AN359"/>
    <mergeCell ref="AO359:AV359"/>
    <mergeCell ref="AW359:AY359"/>
    <mergeCell ref="AZ359:BO359"/>
    <mergeCell ref="B358:C358"/>
    <mergeCell ref="D358:H358"/>
    <mergeCell ref="I358:P358"/>
    <mergeCell ref="Q358:X358"/>
    <mergeCell ref="Y358:Z358"/>
    <mergeCell ref="AA358:AD358"/>
    <mergeCell ref="AE358:AG358"/>
    <mergeCell ref="AH358:AJ358"/>
    <mergeCell ref="AK358:AN358"/>
    <mergeCell ref="AO360:AV360"/>
    <mergeCell ref="AW360:AY360"/>
    <mergeCell ref="AZ360:BO360"/>
    <mergeCell ref="B361:C361"/>
    <mergeCell ref="D361:H361"/>
    <mergeCell ref="I361:P361"/>
    <mergeCell ref="Q361:X361"/>
    <mergeCell ref="Y361:Z361"/>
    <mergeCell ref="AA361:AD361"/>
    <mergeCell ref="AE361:AG361"/>
    <mergeCell ref="AH361:AJ361"/>
    <mergeCell ref="AK361:AN361"/>
    <mergeCell ref="AO361:AV361"/>
    <mergeCell ref="AW361:AY361"/>
    <mergeCell ref="AZ361:BO361"/>
    <mergeCell ref="B360:C360"/>
    <mergeCell ref="D360:H360"/>
    <mergeCell ref="I360:P360"/>
    <mergeCell ref="Q360:X360"/>
    <mergeCell ref="Y360:Z360"/>
    <mergeCell ref="AA360:AD360"/>
    <mergeCell ref="AE360:AG360"/>
    <mergeCell ref="AH360:AJ360"/>
    <mergeCell ref="AK360:AN360"/>
    <mergeCell ref="AO362:AV362"/>
    <mergeCell ref="AW362:AY362"/>
    <mergeCell ref="AZ362:BO362"/>
    <mergeCell ref="B363:C363"/>
    <mergeCell ref="D363:H363"/>
    <mergeCell ref="I363:P363"/>
    <mergeCell ref="Q363:X363"/>
    <mergeCell ref="Y363:Z363"/>
    <mergeCell ref="AA363:AD363"/>
    <mergeCell ref="AE363:AG363"/>
    <mergeCell ref="AH363:AJ363"/>
    <mergeCell ref="AK363:AN363"/>
    <mergeCell ref="AO363:AV363"/>
    <mergeCell ref="AW363:AY363"/>
    <mergeCell ref="AZ363:BO363"/>
    <mergeCell ref="B362:C362"/>
    <mergeCell ref="D362:H362"/>
    <mergeCell ref="I362:P362"/>
    <mergeCell ref="Q362:X362"/>
    <mergeCell ref="Y362:Z362"/>
    <mergeCell ref="AA362:AD362"/>
    <mergeCell ref="AE362:AG362"/>
    <mergeCell ref="AH362:AJ362"/>
    <mergeCell ref="AK362:AN362"/>
    <mergeCell ref="AO364:AV364"/>
    <mergeCell ref="AW364:AY364"/>
    <mergeCell ref="AZ364:BO364"/>
    <mergeCell ref="B365:C365"/>
    <mergeCell ref="D365:H365"/>
    <mergeCell ref="I365:P365"/>
    <mergeCell ref="Q365:X365"/>
    <mergeCell ref="Y365:Z365"/>
    <mergeCell ref="AA365:AD365"/>
    <mergeCell ref="AE365:AG365"/>
    <mergeCell ref="AH365:AJ365"/>
    <mergeCell ref="AK365:AN365"/>
    <mergeCell ref="AO365:AV365"/>
    <mergeCell ref="AW365:AY365"/>
    <mergeCell ref="AZ365:BO365"/>
    <mergeCell ref="B364:C364"/>
    <mergeCell ref="D364:H364"/>
    <mergeCell ref="I364:P364"/>
    <mergeCell ref="Q364:X364"/>
    <mergeCell ref="Y364:Z364"/>
    <mergeCell ref="AA364:AD364"/>
    <mergeCell ref="AE364:AG364"/>
    <mergeCell ref="AH364:AJ364"/>
    <mergeCell ref="AK364:AN364"/>
    <mergeCell ref="AO366:AV366"/>
    <mergeCell ref="AW366:AY366"/>
    <mergeCell ref="AZ366:BO366"/>
    <mergeCell ref="B367:C367"/>
    <mergeCell ref="D367:H367"/>
    <mergeCell ref="I367:P367"/>
    <mergeCell ref="Q367:X367"/>
    <mergeCell ref="Y367:Z367"/>
    <mergeCell ref="AA367:AD367"/>
    <mergeCell ref="AE367:AG367"/>
    <mergeCell ref="AH367:AJ367"/>
    <mergeCell ref="AK367:AN367"/>
    <mergeCell ref="AO367:AV367"/>
    <mergeCell ref="AW367:AY367"/>
    <mergeCell ref="AZ367:BO367"/>
    <mergeCell ref="B366:C366"/>
    <mergeCell ref="D366:H366"/>
    <mergeCell ref="I366:P366"/>
    <mergeCell ref="Q366:X366"/>
    <mergeCell ref="Y366:Z366"/>
    <mergeCell ref="AA366:AD366"/>
    <mergeCell ref="AE366:AG366"/>
    <mergeCell ref="AH366:AJ366"/>
    <mergeCell ref="AK366:AN366"/>
    <mergeCell ref="AO368:AV368"/>
    <mergeCell ref="AW368:AY368"/>
    <mergeCell ref="AZ368:BO368"/>
    <mergeCell ref="B369:C369"/>
    <mergeCell ref="D369:H369"/>
    <mergeCell ref="I369:P369"/>
    <mergeCell ref="Q369:X369"/>
    <mergeCell ref="Y369:Z369"/>
    <mergeCell ref="AA369:AD369"/>
    <mergeCell ref="AE369:AG369"/>
    <mergeCell ref="AH369:AJ369"/>
    <mergeCell ref="AK369:AN369"/>
    <mergeCell ref="AO369:AV369"/>
    <mergeCell ref="AW369:AY369"/>
    <mergeCell ref="AZ369:BO369"/>
    <mergeCell ref="B368:C368"/>
    <mergeCell ref="D368:H368"/>
    <mergeCell ref="I368:P368"/>
    <mergeCell ref="Q368:X368"/>
    <mergeCell ref="Y368:Z368"/>
    <mergeCell ref="AA368:AD368"/>
    <mergeCell ref="AE368:AG368"/>
    <mergeCell ref="AH368:AJ368"/>
    <mergeCell ref="AK368:AN368"/>
    <mergeCell ref="AO370:AV370"/>
    <mergeCell ref="AW370:AY370"/>
    <mergeCell ref="AZ370:BO370"/>
    <mergeCell ref="B371:C371"/>
    <mergeCell ref="D371:H371"/>
    <mergeCell ref="I371:P371"/>
    <mergeCell ref="Q371:X371"/>
    <mergeCell ref="Y371:Z371"/>
    <mergeCell ref="AA371:AD371"/>
    <mergeCell ref="AE371:AG371"/>
    <mergeCell ref="AH371:AJ371"/>
    <mergeCell ref="AK371:AN371"/>
    <mergeCell ref="AO371:AV371"/>
    <mergeCell ref="AW371:AY371"/>
    <mergeCell ref="AZ371:BO371"/>
    <mergeCell ref="B370:C370"/>
    <mergeCell ref="D370:H370"/>
    <mergeCell ref="I370:P370"/>
    <mergeCell ref="Q370:X370"/>
    <mergeCell ref="Y370:Z370"/>
    <mergeCell ref="AA370:AD370"/>
    <mergeCell ref="AE370:AG370"/>
    <mergeCell ref="AH370:AJ370"/>
    <mergeCell ref="AK370:AN370"/>
    <mergeCell ref="AO372:AV372"/>
    <mergeCell ref="AW372:AY372"/>
    <mergeCell ref="AZ372:BO372"/>
    <mergeCell ref="B373:C373"/>
    <mergeCell ref="D373:H373"/>
    <mergeCell ref="I373:P373"/>
    <mergeCell ref="Q373:X373"/>
    <mergeCell ref="Y373:Z373"/>
    <mergeCell ref="AA373:AD373"/>
    <mergeCell ref="AE373:AG373"/>
    <mergeCell ref="AH373:AJ373"/>
    <mergeCell ref="AK373:AN373"/>
    <mergeCell ref="AO373:AV373"/>
    <mergeCell ref="AW373:AY373"/>
    <mergeCell ref="AZ373:BO373"/>
    <mergeCell ref="B372:C372"/>
    <mergeCell ref="D372:H372"/>
    <mergeCell ref="I372:P372"/>
    <mergeCell ref="Q372:X372"/>
    <mergeCell ref="Y372:Z372"/>
    <mergeCell ref="AA372:AD372"/>
    <mergeCell ref="AE372:AG372"/>
    <mergeCell ref="AH372:AJ372"/>
    <mergeCell ref="AK372:AN372"/>
    <mergeCell ref="AO374:AV374"/>
    <mergeCell ref="AW374:AY374"/>
    <mergeCell ref="AZ374:BO374"/>
    <mergeCell ref="B375:C375"/>
    <mergeCell ref="D375:H375"/>
    <mergeCell ref="I375:P375"/>
    <mergeCell ref="Q375:X375"/>
    <mergeCell ref="Y375:Z375"/>
    <mergeCell ref="AA375:AD375"/>
    <mergeCell ref="AE375:AG375"/>
    <mergeCell ref="AH375:AJ375"/>
    <mergeCell ref="AK375:AN375"/>
    <mergeCell ref="AO375:AV375"/>
    <mergeCell ref="AW375:AY375"/>
    <mergeCell ref="AZ375:BO375"/>
    <mergeCell ref="B374:C374"/>
    <mergeCell ref="D374:H374"/>
    <mergeCell ref="I374:P374"/>
    <mergeCell ref="Q374:X374"/>
    <mergeCell ref="Y374:Z374"/>
    <mergeCell ref="AA374:AD374"/>
    <mergeCell ref="AE374:AG374"/>
    <mergeCell ref="AH374:AJ374"/>
    <mergeCell ref="AK374:AN374"/>
    <mergeCell ref="AO376:AV376"/>
    <mergeCell ref="AW376:AY376"/>
    <mergeCell ref="AZ376:BO376"/>
    <mergeCell ref="B377:C377"/>
    <mergeCell ref="D377:H377"/>
    <mergeCell ref="I377:P377"/>
    <mergeCell ref="Q377:X377"/>
    <mergeCell ref="Y377:Z377"/>
    <mergeCell ref="AA377:AD377"/>
    <mergeCell ref="AE377:AG377"/>
    <mergeCell ref="AH377:AJ377"/>
    <mergeCell ref="AK377:AN377"/>
    <mergeCell ref="AO377:AV377"/>
    <mergeCell ref="AW377:AY377"/>
    <mergeCell ref="AZ377:BO377"/>
    <mergeCell ref="B376:C376"/>
    <mergeCell ref="D376:H376"/>
    <mergeCell ref="I376:P376"/>
    <mergeCell ref="Q376:X376"/>
    <mergeCell ref="Y376:Z376"/>
    <mergeCell ref="AA376:AD376"/>
    <mergeCell ref="AE376:AG376"/>
    <mergeCell ref="AH376:AJ376"/>
    <mergeCell ref="AK376:AN376"/>
    <mergeCell ref="AO378:AV378"/>
    <mergeCell ref="AW378:AY378"/>
    <mergeCell ref="AZ378:BO378"/>
    <mergeCell ref="B379:C379"/>
    <mergeCell ref="D379:H379"/>
    <mergeCell ref="I379:P379"/>
    <mergeCell ref="Q379:X379"/>
    <mergeCell ref="Y379:Z379"/>
    <mergeCell ref="AA379:AD379"/>
    <mergeCell ref="AE379:AG379"/>
    <mergeCell ref="AH379:AJ379"/>
    <mergeCell ref="AK379:AN379"/>
    <mergeCell ref="AO379:AV379"/>
    <mergeCell ref="AW379:AY379"/>
    <mergeCell ref="AZ379:BO379"/>
    <mergeCell ref="B378:C378"/>
    <mergeCell ref="D378:H378"/>
    <mergeCell ref="I378:P378"/>
    <mergeCell ref="Q378:X378"/>
    <mergeCell ref="Y378:Z378"/>
    <mergeCell ref="AA378:AD378"/>
    <mergeCell ref="AE378:AG378"/>
    <mergeCell ref="AH378:AJ378"/>
    <mergeCell ref="AK378:AN378"/>
    <mergeCell ref="AO380:AV380"/>
    <mergeCell ref="AW380:AY380"/>
    <mergeCell ref="AZ380:BO380"/>
    <mergeCell ref="B381:C381"/>
    <mergeCell ref="D381:H381"/>
    <mergeCell ref="I381:P381"/>
    <mergeCell ref="Q381:X381"/>
    <mergeCell ref="Y381:Z381"/>
    <mergeCell ref="AA381:AD381"/>
    <mergeCell ref="AE381:AG381"/>
    <mergeCell ref="AH381:AJ381"/>
    <mergeCell ref="AK381:AN381"/>
    <mergeCell ref="AO381:AV381"/>
    <mergeCell ref="AW381:AY381"/>
    <mergeCell ref="AZ381:BO381"/>
    <mergeCell ref="B380:C380"/>
    <mergeCell ref="D380:H380"/>
    <mergeCell ref="I380:P380"/>
    <mergeCell ref="Q380:X380"/>
    <mergeCell ref="Y380:Z380"/>
    <mergeCell ref="AA380:AD380"/>
    <mergeCell ref="AE380:AG380"/>
    <mergeCell ref="AH380:AJ380"/>
    <mergeCell ref="AK380:AN380"/>
    <mergeCell ref="AO382:AV382"/>
    <mergeCell ref="AW382:AY382"/>
    <mergeCell ref="AZ382:BO382"/>
    <mergeCell ref="B383:C383"/>
    <mergeCell ref="D383:H383"/>
    <mergeCell ref="I383:P383"/>
    <mergeCell ref="Q383:X383"/>
    <mergeCell ref="Y383:Z383"/>
    <mergeCell ref="AA383:AD383"/>
    <mergeCell ref="AE383:AG383"/>
    <mergeCell ref="AH383:AJ383"/>
    <mergeCell ref="AK383:AN383"/>
    <mergeCell ref="AO383:AV383"/>
    <mergeCell ref="AW383:AY383"/>
    <mergeCell ref="AZ383:BO383"/>
    <mergeCell ref="B382:C382"/>
    <mergeCell ref="D382:H382"/>
    <mergeCell ref="I382:P382"/>
    <mergeCell ref="Q382:X382"/>
    <mergeCell ref="Y382:Z382"/>
    <mergeCell ref="AA382:AD382"/>
    <mergeCell ref="AE382:AG382"/>
    <mergeCell ref="AH382:AJ382"/>
    <mergeCell ref="AK382:AN382"/>
    <mergeCell ref="AO384:AV384"/>
    <mergeCell ref="AW384:AY384"/>
    <mergeCell ref="AZ384:BO384"/>
    <mergeCell ref="B385:C385"/>
    <mergeCell ref="D385:H385"/>
    <mergeCell ref="I385:P385"/>
    <mergeCell ref="Q385:X385"/>
    <mergeCell ref="Y385:Z385"/>
    <mergeCell ref="AA385:AD385"/>
    <mergeCell ref="AE385:AG385"/>
    <mergeCell ref="AH385:AJ385"/>
    <mergeCell ref="AK385:AN385"/>
    <mergeCell ref="AO385:AV385"/>
    <mergeCell ref="AW385:AY385"/>
    <mergeCell ref="AZ385:BO385"/>
    <mergeCell ref="B384:C384"/>
    <mergeCell ref="D384:H384"/>
    <mergeCell ref="I384:P384"/>
    <mergeCell ref="Q384:X384"/>
    <mergeCell ref="Y384:Z384"/>
    <mergeCell ref="AA384:AD384"/>
    <mergeCell ref="AE384:AG384"/>
    <mergeCell ref="AH384:AJ384"/>
    <mergeCell ref="AK384:AN384"/>
    <mergeCell ref="AO386:AV386"/>
    <mergeCell ref="AW386:AY386"/>
    <mergeCell ref="AZ386:BO386"/>
    <mergeCell ref="B387:C387"/>
    <mergeCell ref="D387:H387"/>
    <mergeCell ref="I387:P387"/>
    <mergeCell ref="Q387:X387"/>
    <mergeCell ref="Y387:Z387"/>
    <mergeCell ref="AA387:AD387"/>
    <mergeCell ref="AE387:AG387"/>
    <mergeCell ref="AH387:AJ387"/>
    <mergeCell ref="AK387:AN387"/>
    <mergeCell ref="AO387:AV387"/>
    <mergeCell ref="AW387:AY387"/>
    <mergeCell ref="AZ387:BO387"/>
    <mergeCell ref="B386:C386"/>
    <mergeCell ref="D386:H386"/>
    <mergeCell ref="I386:P386"/>
    <mergeCell ref="Q386:X386"/>
    <mergeCell ref="Y386:Z386"/>
    <mergeCell ref="AA386:AD386"/>
    <mergeCell ref="AE386:AG386"/>
    <mergeCell ref="AH386:AJ386"/>
    <mergeCell ref="AK386:AN386"/>
    <mergeCell ref="AO388:AV388"/>
    <mergeCell ref="AW388:AY388"/>
    <mergeCell ref="AZ388:BO388"/>
    <mergeCell ref="B389:C389"/>
    <mergeCell ref="D389:H389"/>
    <mergeCell ref="I389:P389"/>
    <mergeCell ref="Q389:X389"/>
    <mergeCell ref="Y389:Z389"/>
    <mergeCell ref="AA389:AD389"/>
    <mergeCell ref="AE389:AG389"/>
    <mergeCell ref="AH389:AJ389"/>
    <mergeCell ref="AK389:AN389"/>
    <mergeCell ref="AO389:AV389"/>
    <mergeCell ref="AW389:AY389"/>
    <mergeCell ref="AZ389:BO389"/>
    <mergeCell ref="B388:C388"/>
    <mergeCell ref="D388:H388"/>
    <mergeCell ref="I388:P388"/>
    <mergeCell ref="Q388:X388"/>
    <mergeCell ref="Y388:Z388"/>
    <mergeCell ref="AA388:AD388"/>
    <mergeCell ref="AE388:AG388"/>
    <mergeCell ref="AH388:AJ388"/>
    <mergeCell ref="AK388:AN388"/>
    <mergeCell ref="AO390:AV390"/>
    <mergeCell ref="AW390:AY390"/>
    <mergeCell ref="AZ390:BO390"/>
    <mergeCell ref="B391:C391"/>
    <mergeCell ref="D391:H391"/>
    <mergeCell ref="I391:P391"/>
    <mergeCell ref="Q391:X391"/>
    <mergeCell ref="Y391:Z391"/>
    <mergeCell ref="AA391:AD391"/>
    <mergeCell ref="AE391:AG391"/>
    <mergeCell ref="AH391:AJ391"/>
    <mergeCell ref="AK391:AN391"/>
    <mergeCell ref="AO391:AV391"/>
    <mergeCell ref="AW391:AY391"/>
    <mergeCell ref="AZ391:BO391"/>
    <mergeCell ref="B390:C390"/>
    <mergeCell ref="D390:H390"/>
    <mergeCell ref="I390:P390"/>
    <mergeCell ref="Q390:X390"/>
    <mergeCell ref="Y390:Z390"/>
    <mergeCell ref="AA390:AD390"/>
    <mergeCell ref="AE390:AG390"/>
    <mergeCell ref="AH390:AJ390"/>
    <mergeCell ref="AK390:AN390"/>
    <mergeCell ref="AO392:AV392"/>
    <mergeCell ref="AW392:AY392"/>
    <mergeCell ref="AZ392:BO392"/>
    <mergeCell ref="B393:C393"/>
    <mergeCell ref="D393:H393"/>
    <mergeCell ref="I393:P393"/>
    <mergeCell ref="Q393:X393"/>
    <mergeCell ref="Y393:Z393"/>
    <mergeCell ref="AA393:AD393"/>
    <mergeCell ref="AE393:AG393"/>
    <mergeCell ref="AH393:AJ393"/>
    <mergeCell ref="AK393:AN393"/>
    <mergeCell ref="AO393:AV393"/>
    <mergeCell ref="AW393:AY393"/>
    <mergeCell ref="AZ393:BO393"/>
    <mergeCell ref="B392:C392"/>
    <mergeCell ref="D392:H392"/>
    <mergeCell ref="I392:P392"/>
    <mergeCell ref="Q392:X392"/>
    <mergeCell ref="Y392:Z392"/>
    <mergeCell ref="AA392:AD392"/>
    <mergeCell ref="AE392:AG392"/>
    <mergeCell ref="AH392:AJ392"/>
    <mergeCell ref="AK392:AN392"/>
    <mergeCell ref="AO394:AV394"/>
    <mergeCell ref="AW394:AY394"/>
    <mergeCell ref="AZ394:BO394"/>
    <mergeCell ref="B395:C395"/>
    <mergeCell ref="D395:H395"/>
    <mergeCell ref="I395:P395"/>
    <mergeCell ref="Q395:X395"/>
    <mergeCell ref="Y395:Z395"/>
    <mergeCell ref="AA395:AD395"/>
    <mergeCell ref="AE395:AG395"/>
    <mergeCell ref="AH395:AJ395"/>
    <mergeCell ref="AK395:AN395"/>
    <mergeCell ref="AO395:AV395"/>
    <mergeCell ref="AW395:AY395"/>
    <mergeCell ref="AZ395:BO395"/>
    <mergeCell ref="B394:C394"/>
    <mergeCell ref="D394:H394"/>
    <mergeCell ref="I394:P394"/>
    <mergeCell ref="Q394:X394"/>
    <mergeCell ref="Y394:Z394"/>
    <mergeCell ref="AA394:AD394"/>
    <mergeCell ref="AE394:AG394"/>
    <mergeCell ref="AH394:AJ394"/>
    <mergeCell ref="AK394:AN394"/>
    <mergeCell ref="AO396:AV396"/>
    <mergeCell ref="AW396:AY396"/>
    <mergeCell ref="AZ396:BO396"/>
    <mergeCell ref="B397:C397"/>
    <mergeCell ref="D397:H397"/>
    <mergeCell ref="I397:P397"/>
    <mergeCell ref="Q397:X397"/>
    <mergeCell ref="Y397:Z397"/>
    <mergeCell ref="AA397:AD397"/>
    <mergeCell ref="AE397:AG397"/>
    <mergeCell ref="AH397:AJ397"/>
    <mergeCell ref="AK397:AN397"/>
    <mergeCell ref="AO397:AV397"/>
    <mergeCell ref="AW397:AY397"/>
    <mergeCell ref="AZ397:BO397"/>
    <mergeCell ref="B396:C396"/>
    <mergeCell ref="D396:H396"/>
    <mergeCell ref="I396:P396"/>
    <mergeCell ref="Q396:X396"/>
    <mergeCell ref="Y396:Z396"/>
    <mergeCell ref="AA396:AD396"/>
    <mergeCell ref="AE396:AG396"/>
    <mergeCell ref="AH396:AJ396"/>
    <mergeCell ref="AK396:AN396"/>
    <mergeCell ref="AO398:AV398"/>
    <mergeCell ref="AW398:AY398"/>
    <mergeCell ref="AZ398:BO398"/>
    <mergeCell ref="B399:C399"/>
    <mergeCell ref="D399:H399"/>
    <mergeCell ref="I399:P399"/>
    <mergeCell ref="Q399:X399"/>
    <mergeCell ref="Y399:Z399"/>
    <mergeCell ref="AA399:AD399"/>
    <mergeCell ref="AE399:AG399"/>
    <mergeCell ref="AH399:AJ399"/>
    <mergeCell ref="AK399:AN399"/>
    <mergeCell ref="AO399:AV399"/>
    <mergeCell ref="AW399:AY399"/>
    <mergeCell ref="AZ399:BO399"/>
    <mergeCell ref="B398:C398"/>
    <mergeCell ref="D398:H398"/>
    <mergeCell ref="I398:P398"/>
    <mergeCell ref="Q398:X398"/>
    <mergeCell ref="Y398:Z398"/>
    <mergeCell ref="AA398:AD398"/>
    <mergeCell ref="AE398:AG398"/>
    <mergeCell ref="AH398:AJ398"/>
    <mergeCell ref="AK398:AN398"/>
    <mergeCell ref="AO400:AV400"/>
    <mergeCell ref="AW400:AY400"/>
    <mergeCell ref="AZ400:BO400"/>
    <mergeCell ref="B401:C401"/>
    <mergeCell ref="D401:H401"/>
    <mergeCell ref="I401:P401"/>
    <mergeCell ref="Q401:X401"/>
    <mergeCell ref="Y401:Z401"/>
    <mergeCell ref="AA401:AD401"/>
    <mergeCell ref="AE401:AG401"/>
    <mergeCell ref="AH401:AJ401"/>
    <mergeCell ref="AK401:AN401"/>
    <mergeCell ref="AO401:AV401"/>
    <mergeCell ref="AW401:AY401"/>
    <mergeCell ref="AZ401:BO401"/>
    <mergeCell ref="B400:C400"/>
    <mergeCell ref="D400:H400"/>
    <mergeCell ref="I400:P400"/>
    <mergeCell ref="Q400:X400"/>
    <mergeCell ref="Y400:Z400"/>
    <mergeCell ref="AA400:AD400"/>
    <mergeCell ref="AE400:AG400"/>
    <mergeCell ref="AH400:AJ400"/>
    <mergeCell ref="AK400:AN400"/>
    <mergeCell ref="AO402:AV402"/>
    <mergeCell ref="AW402:AY402"/>
    <mergeCell ref="AZ402:BO402"/>
    <mergeCell ref="B403:C403"/>
    <mergeCell ref="D403:H403"/>
    <mergeCell ref="I403:P403"/>
    <mergeCell ref="Q403:X403"/>
    <mergeCell ref="Y403:Z403"/>
    <mergeCell ref="AA403:AD403"/>
    <mergeCell ref="AE403:AG403"/>
    <mergeCell ref="AH403:AJ403"/>
    <mergeCell ref="AK403:AN403"/>
    <mergeCell ref="AO403:AV403"/>
    <mergeCell ref="AW403:AY403"/>
    <mergeCell ref="AZ403:BO403"/>
    <mergeCell ref="B402:C402"/>
    <mergeCell ref="D402:H402"/>
    <mergeCell ref="I402:P402"/>
    <mergeCell ref="Q402:X402"/>
    <mergeCell ref="Y402:Z402"/>
    <mergeCell ref="AA402:AD402"/>
    <mergeCell ref="AE402:AG402"/>
    <mergeCell ref="AH402:AJ402"/>
    <mergeCell ref="AK402:AN402"/>
    <mergeCell ref="AO404:AV404"/>
    <mergeCell ref="AW404:AY404"/>
    <mergeCell ref="AZ404:BO404"/>
    <mergeCell ref="B405:C405"/>
    <mergeCell ref="D405:H405"/>
    <mergeCell ref="I405:P405"/>
    <mergeCell ref="Q405:X405"/>
    <mergeCell ref="Y405:Z405"/>
    <mergeCell ref="AA405:AD405"/>
    <mergeCell ref="AE405:AG405"/>
    <mergeCell ref="AH405:AJ405"/>
    <mergeCell ref="AK405:AN405"/>
    <mergeCell ref="AO405:AV405"/>
    <mergeCell ref="AW405:AY405"/>
    <mergeCell ref="AZ405:BO405"/>
    <mergeCell ref="B404:C404"/>
    <mergeCell ref="D404:H404"/>
    <mergeCell ref="I404:P404"/>
    <mergeCell ref="Q404:X404"/>
    <mergeCell ref="Y404:Z404"/>
    <mergeCell ref="AA404:AD404"/>
    <mergeCell ref="AE404:AG404"/>
    <mergeCell ref="AH404:AJ404"/>
    <mergeCell ref="AK404:AN404"/>
    <mergeCell ref="AO406:AV406"/>
    <mergeCell ref="AW406:AY406"/>
    <mergeCell ref="AZ406:BO406"/>
    <mergeCell ref="B407:C407"/>
    <mergeCell ref="D407:H407"/>
    <mergeCell ref="I407:P407"/>
    <mergeCell ref="Q407:X407"/>
    <mergeCell ref="Y407:Z407"/>
    <mergeCell ref="AA407:AD407"/>
    <mergeCell ref="AE407:AG407"/>
    <mergeCell ref="AH407:AJ407"/>
    <mergeCell ref="AK407:AN407"/>
    <mergeCell ref="AO407:AV407"/>
    <mergeCell ref="AW407:AY407"/>
    <mergeCell ref="AZ407:BO407"/>
    <mergeCell ref="B406:C406"/>
    <mergeCell ref="D406:H406"/>
    <mergeCell ref="I406:P406"/>
    <mergeCell ref="Q406:X406"/>
    <mergeCell ref="Y406:Z406"/>
    <mergeCell ref="AA406:AD406"/>
    <mergeCell ref="AE406:AG406"/>
    <mergeCell ref="AH406:AJ406"/>
    <mergeCell ref="AK406:AN406"/>
    <mergeCell ref="AO408:AV408"/>
    <mergeCell ref="AW408:AY408"/>
    <mergeCell ref="AZ408:BO408"/>
    <mergeCell ref="B409:C409"/>
    <mergeCell ref="D409:H409"/>
    <mergeCell ref="I409:P409"/>
    <mergeCell ref="Q409:X409"/>
    <mergeCell ref="Y409:Z409"/>
    <mergeCell ref="AA409:AD409"/>
    <mergeCell ref="AE409:AG409"/>
    <mergeCell ref="AH409:AJ409"/>
    <mergeCell ref="AK409:AN409"/>
    <mergeCell ref="AO409:AV409"/>
    <mergeCell ref="AW409:AY409"/>
    <mergeCell ref="AZ409:BO409"/>
    <mergeCell ref="B408:C408"/>
    <mergeCell ref="D408:H408"/>
    <mergeCell ref="I408:P408"/>
    <mergeCell ref="Q408:X408"/>
    <mergeCell ref="Y408:Z408"/>
    <mergeCell ref="AA408:AD408"/>
    <mergeCell ref="AE408:AG408"/>
    <mergeCell ref="AH408:AJ408"/>
    <mergeCell ref="AK408:AN408"/>
    <mergeCell ref="AO410:AV410"/>
    <mergeCell ref="AW410:AY410"/>
    <mergeCell ref="AZ410:BO410"/>
    <mergeCell ref="B411:C411"/>
    <mergeCell ref="D411:H411"/>
    <mergeCell ref="I411:P411"/>
    <mergeCell ref="Q411:X411"/>
    <mergeCell ref="Y411:Z411"/>
    <mergeCell ref="AA411:AD411"/>
    <mergeCell ref="AE411:AG411"/>
    <mergeCell ref="AH411:AJ411"/>
    <mergeCell ref="AK411:AN411"/>
    <mergeCell ref="AO411:AV411"/>
    <mergeCell ref="AW411:AY411"/>
    <mergeCell ref="AZ411:BO411"/>
    <mergeCell ref="B410:C410"/>
    <mergeCell ref="D410:H410"/>
    <mergeCell ref="I410:P410"/>
    <mergeCell ref="Q410:X410"/>
    <mergeCell ref="Y410:Z410"/>
    <mergeCell ref="AA410:AD410"/>
    <mergeCell ref="AE410:AG410"/>
    <mergeCell ref="AH410:AJ410"/>
    <mergeCell ref="AK410:AN410"/>
    <mergeCell ref="AO412:AV412"/>
    <mergeCell ref="AW412:AY412"/>
    <mergeCell ref="AZ412:BO412"/>
    <mergeCell ref="B413:C413"/>
    <mergeCell ref="D413:H413"/>
    <mergeCell ref="I413:P413"/>
    <mergeCell ref="Q413:X413"/>
    <mergeCell ref="Y413:Z413"/>
    <mergeCell ref="AA413:AD413"/>
    <mergeCell ref="AE413:AG413"/>
    <mergeCell ref="AH413:AJ413"/>
    <mergeCell ref="AK413:AN413"/>
    <mergeCell ref="AO413:AV413"/>
    <mergeCell ref="AW413:AY413"/>
    <mergeCell ref="AZ413:BO413"/>
    <mergeCell ref="B412:C412"/>
    <mergeCell ref="D412:H412"/>
    <mergeCell ref="I412:P412"/>
    <mergeCell ref="Q412:X412"/>
    <mergeCell ref="Y412:Z412"/>
    <mergeCell ref="AA412:AD412"/>
    <mergeCell ref="AE412:AG412"/>
    <mergeCell ref="AH412:AJ412"/>
    <mergeCell ref="AK412:AN412"/>
    <mergeCell ref="AO414:AV414"/>
    <mergeCell ref="AW414:AY414"/>
    <mergeCell ref="AZ414:BO414"/>
    <mergeCell ref="B415:C415"/>
    <mergeCell ref="D415:H415"/>
    <mergeCell ref="I415:P415"/>
    <mergeCell ref="Q415:X415"/>
    <mergeCell ref="Y415:Z415"/>
    <mergeCell ref="AA415:AD415"/>
    <mergeCell ref="AE415:AG415"/>
    <mergeCell ref="AH415:AJ415"/>
    <mergeCell ref="AK415:AN415"/>
    <mergeCell ref="AO415:AV415"/>
    <mergeCell ref="AW415:AY415"/>
    <mergeCell ref="AZ415:BO415"/>
    <mergeCell ref="B414:C414"/>
    <mergeCell ref="D414:H414"/>
    <mergeCell ref="I414:P414"/>
    <mergeCell ref="Q414:X414"/>
    <mergeCell ref="Y414:Z414"/>
    <mergeCell ref="AA414:AD414"/>
    <mergeCell ref="AE414:AG414"/>
    <mergeCell ref="AH414:AJ414"/>
    <mergeCell ref="AK414:AN414"/>
    <mergeCell ref="AO416:AV416"/>
    <mergeCell ref="AW416:AY416"/>
    <mergeCell ref="AZ416:BO416"/>
    <mergeCell ref="B417:C417"/>
    <mergeCell ref="D417:H417"/>
    <mergeCell ref="I417:P417"/>
    <mergeCell ref="Q417:X417"/>
    <mergeCell ref="Y417:Z417"/>
    <mergeCell ref="AA417:AD417"/>
    <mergeCell ref="AE417:AG417"/>
    <mergeCell ref="AH417:AJ417"/>
    <mergeCell ref="AK417:AN417"/>
    <mergeCell ref="AO417:AV417"/>
    <mergeCell ref="AW417:AY417"/>
    <mergeCell ref="AZ417:BO417"/>
    <mergeCell ref="B416:C416"/>
    <mergeCell ref="D416:H416"/>
    <mergeCell ref="I416:P416"/>
    <mergeCell ref="Q416:X416"/>
    <mergeCell ref="Y416:Z416"/>
    <mergeCell ref="AA416:AD416"/>
    <mergeCell ref="AE416:AG416"/>
    <mergeCell ref="AH416:AJ416"/>
    <mergeCell ref="AK416:AN416"/>
    <mergeCell ref="AO418:AV418"/>
    <mergeCell ref="AW418:AY418"/>
    <mergeCell ref="AZ418:BO418"/>
    <mergeCell ref="B419:C419"/>
    <mergeCell ref="D419:H419"/>
    <mergeCell ref="I419:P419"/>
    <mergeCell ref="Q419:X419"/>
    <mergeCell ref="Y419:Z419"/>
    <mergeCell ref="AA419:AD419"/>
    <mergeCell ref="AE419:AG419"/>
    <mergeCell ref="AH419:AJ419"/>
    <mergeCell ref="AK419:AN419"/>
    <mergeCell ref="AO419:AV419"/>
    <mergeCell ref="AW419:AY419"/>
    <mergeCell ref="AZ419:BO419"/>
    <mergeCell ref="B418:C418"/>
    <mergeCell ref="D418:H418"/>
    <mergeCell ref="I418:P418"/>
    <mergeCell ref="Q418:X418"/>
    <mergeCell ref="Y418:Z418"/>
    <mergeCell ref="AA418:AD418"/>
    <mergeCell ref="AE418:AG418"/>
    <mergeCell ref="AH418:AJ418"/>
    <mergeCell ref="AK418:AN418"/>
    <mergeCell ref="AO420:AV420"/>
    <mergeCell ref="AW420:AY420"/>
    <mergeCell ref="AZ420:BO420"/>
    <mergeCell ref="B421:C421"/>
    <mergeCell ref="D421:H421"/>
    <mergeCell ref="I421:P421"/>
    <mergeCell ref="Q421:X421"/>
    <mergeCell ref="Y421:Z421"/>
    <mergeCell ref="AA421:AD421"/>
    <mergeCell ref="AE421:AG421"/>
    <mergeCell ref="AH421:AJ421"/>
    <mergeCell ref="AK421:AN421"/>
    <mergeCell ref="AO421:AV421"/>
    <mergeCell ref="AW421:AY421"/>
    <mergeCell ref="AZ421:BO421"/>
    <mergeCell ref="B420:C420"/>
    <mergeCell ref="D420:H420"/>
    <mergeCell ref="I420:P420"/>
    <mergeCell ref="Q420:X420"/>
    <mergeCell ref="Y420:Z420"/>
    <mergeCell ref="AA420:AD420"/>
    <mergeCell ref="AE420:AG420"/>
    <mergeCell ref="AH420:AJ420"/>
    <mergeCell ref="AK420:AN420"/>
    <mergeCell ref="AO422:AV422"/>
    <mergeCell ref="AW422:AY422"/>
    <mergeCell ref="AZ422:BO422"/>
    <mergeCell ref="B423:C423"/>
    <mergeCell ref="D423:H423"/>
    <mergeCell ref="I423:P423"/>
    <mergeCell ref="Q423:X423"/>
    <mergeCell ref="Y423:Z423"/>
    <mergeCell ref="AA423:AD423"/>
    <mergeCell ref="AE423:AG423"/>
    <mergeCell ref="AH423:AJ423"/>
    <mergeCell ref="AK423:AN423"/>
    <mergeCell ref="AO423:AV423"/>
    <mergeCell ref="AW423:AY423"/>
    <mergeCell ref="AZ423:BO423"/>
    <mergeCell ref="B422:C422"/>
    <mergeCell ref="D422:H422"/>
    <mergeCell ref="I422:P422"/>
    <mergeCell ref="Q422:X422"/>
    <mergeCell ref="Y422:Z422"/>
    <mergeCell ref="AA422:AD422"/>
    <mergeCell ref="AE422:AG422"/>
    <mergeCell ref="AH422:AJ422"/>
    <mergeCell ref="AK422:AN422"/>
    <mergeCell ref="AO424:AV424"/>
    <mergeCell ref="AW424:AY424"/>
    <mergeCell ref="AZ424:BO424"/>
    <mergeCell ref="B425:C425"/>
    <mergeCell ref="D425:H425"/>
    <mergeCell ref="I425:P425"/>
    <mergeCell ref="Q425:X425"/>
    <mergeCell ref="Y425:Z425"/>
    <mergeCell ref="AA425:AD425"/>
    <mergeCell ref="AE425:AG425"/>
    <mergeCell ref="AH425:AJ425"/>
    <mergeCell ref="AK425:AN425"/>
    <mergeCell ref="AO425:AV425"/>
    <mergeCell ref="AW425:AY425"/>
    <mergeCell ref="AZ425:BO425"/>
    <mergeCell ref="B424:C424"/>
    <mergeCell ref="D424:H424"/>
    <mergeCell ref="I424:P424"/>
    <mergeCell ref="Q424:X424"/>
    <mergeCell ref="Y424:Z424"/>
    <mergeCell ref="AA424:AD424"/>
    <mergeCell ref="AE424:AG424"/>
    <mergeCell ref="AH424:AJ424"/>
    <mergeCell ref="AK424:AN424"/>
    <mergeCell ref="AO426:AV426"/>
    <mergeCell ref="AW426:AY426"/>
    <mergeCell ref="AZ426:BO426"/>
    <mergeCell ref="B427:C427"/>
    <mergeCell ref="D427:H427"/>
    <mergeCell ref="I427:P427"/>
    <mergeCell ref="Q427:X427"/>
    <mergeCell ref="Y427:Z427"/>
    <mergeCell ref="AA427:AD427"/>
    <mergeCell ref="AE427:AG427"/>
    <mergeCell ref="AH427:AJ427"/>
    <mergeCell ref="AK427:AN427"/>
    <mergeCell ref="AO427:AV427"/>
    <mergeCell ref="AW427:AY427"/>
    <mergeCell ref="AZ427:BO427"/>
    <mergeCell ref="B426:C426"/>
    <mergeCell ref="D426:H426"/>
    <mergeCell ref="I426:P426"/>
    <mergeCell ref="Q426:X426"/>
    <mergeCell ref="Y426:Z426"/>
    <mergeCell ref="AA426:AD426"/>
    <mergeCell ref="AE426:AG426"/>
    <mergeCell ref="AH426:AJ426"/>
    <mergeCell ref="AK426:AN426"/>
    <mergeCell ref="AO428:AV428"/>
    <mergeCell ref="AW428:AY428"/>
    <mergeCell ref="AZ428:BO428"/>
    <mergeCell ref="B429:C429"/>
    <mergeCell ref="D429:H429"/>
    <mergeCell ref="I429:P429"/>
    <mergeCell ref="Q429:X429"/>
    <mergeCell ref="Y429:Z429"/>
    <mergeCell ref="AA429:AD429"/>
    <mergeCell ref="AE429:AG429"/>
    <mergeCell ref="AH429:AJ429"/>
    <mergeCell ref="AK429:AN429"/>
    <mergeCell ref="AO429:AV429"/>
    <mergeCell ref="AW429:AY429"/>
    <mergeCell ref="AZ429:BO429"/>
    <mergeCell ref="B428:C428"/>
    <mergeCell ref="D428:H428"/>
    <mergeCell ref="I428:P428"/>
    <mergeCell ref="Q428:X428"/>
    <mergeCell ref="Y428:Z428"/>
    <mergeCell ref="AA428:AD428"/>
    <mergeCell ref="AE428:AG428"/>
    <mergeCell ref="AH428:AJ428"/>
    <mergeCell ref="AK428:AN428"/>
    <mergeCell ref="AO430:AV430"/>
    <mergeCell ref="AW430:AY430"/>
    <mergeCell ref="AZ430:BO430"/>
    <mergeCell ref="B431:C431"/>
    <mergeCell ref="D431:H431"/>
    <mergeCell ref="I431:P431"/>
    <mergeCell ref="Q431:X431"/>
    <mergeCell ref="Y431:Z431"/>
    <mergeCell ref="AA431:AD431"/>
    <mergeCell ref="AE431:AG431"/>
    <mergeCell ref="AH431:AJ431"/>
    <mergeCell ref="AK431:AN431"/>
    <mergeCell ref="AO431:AV431"/>
    <mergeCell ref="AW431:AY431"/>
    <mergeCell ref="AZ431:BO431"/>
    <mergeCell ref="B430:C430"/>
    <mergeCell ref="D430:H430"/>
    <mergeCell ref="I430:P430"/>
    <mergeCell ref="Q430:X430"/>
    <mergeCell ref="Y430:Z430"/>
    <mergeCell ref="AA430:AD430"/>
    <mergeCell ref="AE430:AG430"/>
    <mergeCell ref="AH430:AJ430"/>
    <mergeCell ref="AK430:AN430"/>
    <mergeCell ref="AO432:AV432"/>
    <mergeCell ref="AW432:AY432"/>
    <mergeCell ref="AZ432:BO432"/>
    <mergeCell ref="B433:C433"/>
    <mergeCell ref="D433:H433"/>
    <mergeCell ref="I433:P433"/>
    <mergeCell ref="Q433:X433"/>
    <mergeCell ref="Y433:Z433"/>
    <mergeCell ref="AA433:AD433"/>
    <mergeCell ref="AE433:AG433"/>
    <mergeCell ref="AH433:AJ433"/>
    <mergeCell ref="AK433:AN433"/>
    <mergeCell ref="AO433:AV433"/>
    <mergeCell ref="AW433:AY433"/>
    <mergeCell ref="AZ433:BO433"/>
    <mergeCell ref="B432:C432"/>
    <mergeCell ref="D432:H432"/>
    <mergeCell ref="I432:P432"/>
    <mergeCell ref="Q432:X432"/>
    <mergeCell ref="Y432:Z432"/>
    <mergeCell ref="AA432:AD432"/>
    <mergeCell ref="AE432:AG432"/>
    <mergeCell ref="AH432:AJ432"/>
    <mergeCell ref="AK432:AN432"/>
    <mergeCell ref="AO434:AV434"/>
    <mergeCell ref="AW434:AY434"/>
    <mergeCell ref="AZ434:BO434"/>
    <mergeCell ref="B435:C435"/>
    <mergeCell ref="D435:H435"/>
    <mergeCell ref="I435:P435"/>
    <mergeCell ref="Q435:X435"/>
    <mergeCell ref="Y435:Z435"/>
    <mergeCell ref="AA435:AD435"/>
    <mergeCell ref="AE435:AG435"/>
    <mergeCell ref="AH435:AJ435"/>
    <mergeCell ref="AK435:AN435"/>
    <mergeCell ref="AO435:AV435"/>
    <mergeCell ref="AW435:AY435"/>
    <mergeCell ref="AZ435:BO435"/>
    <mergeCell ref="B434:C434"/>
    <mergeCell ref="D434:H434"/>
    <mergeCell ref="I434:P434"/>
    <mergeCell ref="Q434:X434"/>
    <mergeCell ref="Y434:Z434"/>
    <mergeCell ref="AA434:AD434"/>
    <mergeCell ref="AE434:AG434"/>
    <mergeCell ref="AH434:AJ434"/>
    <mergeCell ref="AK434:AN434"/>
    <mergeCell ref="AO436:AV436"/>
    <mergeCell ref="AW436:AY436"/>
    <mergeCell ref="AZ436:BO436"/>
    <mergeCell ref="B437:C437"/>
    <mergeCell ref="D437:H437"/>
    <mergeCell ref="I437:P437"/>
    <mergeCell ref="Q437:X437"/>
    <mergeCell ref="Y437:Z437"/>
    <mergeCell ref="AA437:AD437"/>
    <mergeCell ref="AE437:AG437"/>
    <mergeCell ref="AH437:AJ437"/>
    <mergeCell ref="AK437:AN437"/>
    <mergeCell ref="AO437:AV437"/>
    <mergeCell ref="AW437:AY437"/>
    <mergeCell ref="AZ437:BO437"/>
    <mergeCell ref="B436:C436"/>
    <mergeCell ref="D436:H436"/>
    <mergeCell ref="I436:P436"/>
    <mergeCell ref="Q436:X436"/>
    <mergeCell ref="Y436:Z436"/>
    <mergeCell ref="AA436:AD436"/>
    <mergeCell ref="AE436:AG436"/>
    <mergeCell ref="AH436:AJ436"/>
    <mergeCell ref="AK436:AN436"/>
    <mergeCell ref="AO438:AV438"/>
    <mergeCell ref="AW438:AY438"/>
    <mergeCell ref="AZ438:BO438"/>
    <mergeCell ref="B439:C439"/>
    <mergeCell ref="D439:H439"/>
    <mergeCell ref="I439:P439"/>
    <mergeCell ref="Q439:X439"/>
    <mergeCell ref="Y439:Z439"/>
    <mergeCell ref="AA439:AD439"/>
    <mergeCell ref="AE439:AG439"/>
    <mergeCell ref="AH439:AJ439"/>
    <mergeCell ref="AK439:AN439"/>
    <mergeCell ref="AO439:AV439"/>
    <mergeCell ref="AW439:AY439"/>
    <mergeCell ref="AZ439:BO439"/>
    <mergeCell ref="B438:C438"/>
    <mergeCell ref="D438:H438"/>
    <mergeCell ref="I438:P438"/>
    <mergeCell ref="Q438:X438"/>
    <mergeCell ref="Y438:Z438"/>
    <mergeCell ref="AA438:AD438"/>
    <mergeCell ref="AE438:AG438"/>
    <mergeCell ref="AH438:AJ438"/>
    <mergeCell ref="AK438:AN438"/>
    <mergeCell ref="AO440:AV440"/>
    <mergeCell ref="AW440:AY440"/>
    <mergeCell ref="AZ440:BO440"/>
    <mergeCell ref="B441:C441"/>
    <mergeCell ref="D441:H441"/>
    <mergeCell ref="I441:P441"/>
    <mergeCell ref="Q441:X441"/>
    <mergeCell ref="Y441:Z441"/>
    <mergeCell ref="AA441:AD441"/>
    <mergeCell ref="AE441:AG441"/>
    <mergeCell ref="AH441:AJ441"/>
    <mergeCell ref="AK441:AN441"/>
    <mergeCell ref="AO441:AV441"/>
    <mergeCell ref="AW441:AY441"/>
    <mergeCell ref="AZ441:BO441"/>
    <mergeCell ref="B440:C440"/>
    <mergeCell ref="D440:H440"/>
    <mergeCell ref="I440:P440"/>
    <mergeCell ref="Q440:X440"/>
    <mergeCell ref="Y440:Z440"/>
    <mergeCell ref="AA440:AD440"/>
    <mergeCell ref="AE440:AG440"/>
    <mergeCell ref="AH440:AJ440"/>
    <mergeCell ref="AK440:AN440"/>
    <mergeCell ref="AO442:AV442"/>
    <mergeCell ref="AW442:AY442"/>
    <mergeCell ref="AZ442:BO442"/>
    <mergeCell ref="B443:C443"/>
    <mergeCell ref="D443:H443"/>
    <mergeCell ref="I443:P443"/>
    <mergeCell ref="Q443:X443"/>
    <mergeCell ref="Y443:Z443"/>
    <mergeCell ref="AA443:AD443"/>
    <mergeCell ref="AE443:AG443"/>
    <mergeCell ref="AH443:AJ443"/>
    <mergeCell ref="AK443:AN443"/>
    <mergeCell ref="AO443:AV443"/>
    <mergeCell ref="AW443:AY443"/>
    <mergeCell ref="AZ443:BO443"/>
    <mergeCell ref="B442:C442"/>
    <mergeCell ref="D442:H442"/>
    <mergeCell ref="I442:P442"/>
    <mergeCell ref="Q442:X442"/>
    <mergeCell ref="Y442:Z442"/>
    <mergeCell ref="AA442:AD442"/>
    <mergeCell ref="AE442:AG442"/>
    <mergeCell ref="AH442:AJ442"/>
    <mergeCell ref="AK442:AN442"/>
    <mergeCell ref="AO444:AV444"/>
    <mergeCell ref="AW444:AY444"/>
    <mergeCell ref="AZ444:BO444"/>
    <mergeCell ref="B445:C445"/>
    <mergeCell ref="D445:H445"/>
    <mergeCell ref="I445:P445"/>
    <mergeCell ref="Q445:X445"/>
    <mergeCell ref="Y445:Z445"/>
    <mergeCell ref="AA445:AD445"/>
    <mergeCell ref="AE445:AG445"/>
    <mergeCell ref="AH445:AJ445"/>
    <mergeCell ref="AK445:AN445"/>
    <mergeCell ref="AO445:AV445"/>
    <mergeCell ref="AW445:AY445"/>
    <mergeCell ref="AZ445:BO445"/>
    <mergeCell ref="B444:C444"/>
    <mergeCell ref="D444:H444"/>
    <mergeCell ref="I444:P444"/>
    <mergeCell ref="Q444:X444"/>
    <mergeCell ref="Y444:Z444"/>
    <mergeCell ref="AA444:AD444"/>
    <mergeCell ref="AE444:AG444"/>
    <mergeCell ref="AH444:AJ444"/>
    <mergeCell ref="AK444:AN444"/>
    <mergeCell ref="AO446:AV446"/>
    <mergeCell ref="AW446:AY446"/>
    <mergeCell ref="AZ446:BO446"/>
    <mergeCell ref="B447:C447"/>
    <mergeCell ref="D447:H447"/>
    <mergeCell ref="I447:P447"/>
    <mergeCell ref="Q447:X447"/>
    <mergeCell ref="Y447:Z447"/>
    <mergeCell ref="AA447:AD447"/>
    <mergeCell ref="AE447:AG447"/>
    <mergeCell ref="AH447:AJ447"/>
    <mergeCell ref="AK447:AN447"/>
    <mergeCell ref="AO447:AV447"/>
    <mergeCell ref="AW447:AY447"/>
    <mergeCell ref="AZ447:BO447"/>
    <mergeCell ref="B446:C446"/>
    <mergeCell ref="D446:H446"/>
    <mergeCell ref="I446:P446"/>
    <mergeCell ref="Q446:X446"/>
    <mergeCell ref="Y446:Z446"/>
    <mergeCell ref="AA446:AD446"/>
    <mergeCell ref="AE446:AG446"/>
    <mergeCell ref="AH446:AJ446"/>
    <mergeCell ref="AK446:AN446"/>
    <mergeCell ref="AO448:AV448"/>
    <mergeCell ref="AW448:AY448"/>
    <mergeCell ref="AZ448:BO448"/>
    <mergeCell ref="B449:C449"/>
    <mergeCell ref="D449:H449"/>
    <mergeCell ref="I449:P449"/>
    <mergeCell ref="Q449:X449"/>
    <mergeCell ref="Y449:Z449"/>
    <mergeCell ref="AA449:AD449"/>
    <mergeCell ref="AE449:AG449"/>
    <mergeCell ref="AH449:AJ449"/>
    <mergeCell ref="AK449:AN449"/>
    <mergeCell ref="AO449:AV449"/>
    <mergeCell ref="AW449:AY449"/>
    <mergeCell ref="AZ449:BO449"/>
    <mergeCell ref="B448:C448"/>
    <mergeCell ref="D448:H448"/>
    <mergeCell ref="I448:P448"/>
    <mergeCell ref="Q448:X448"/>
    <mergeCell ref="Y448:Z448"/>
    <mergeCell ref="AA448:AD448"/>
    <mergeCell ref="AE448:AG448"/>
    <mergeCell ref="AH448:AJ448"/>
    <mergeCell ref="AK448:AN448"/>
    <mergeCell ref="AO450:AV450"/>
    <mergeCell ref="AW450:AY450"/>
    <mergeCell ref="AZ450:BO450"/>
    <mergeCell ref="B451:C451"/>
    <mergeCell ref="D451:H451"/>
    <mergeCell ref="I451:P451"/>
    <mergeCell ref="Q451:X451"/>
    <mergeCell ref="Y451:Z451"/>
    <mergeCell ref="AA451:AD451"/>
    <mergeCell ref="AE451:AG451"/>
    <mergeCell ref="AH451:AJ451"/>
    <mergeCell ref="AK451:AN451"/>
    <mergeCell ref="AO451:AV451"/>
    <mergeCell ref="AW451:AY451"/>
    <mergeCell ref="AZ451:BO451"/>
    <mergeCell ref="B450:C450"/>
    <mergeCell ref="D450:H450"/>
    <mergeCell ref="I450:P450"/>
    <mergeCell ref="Q450:X450"/>
    <mergeCell ref="Y450:Z450"/>
    <mergeCell ref="AA450:AD450"/>
    <mergeCell ref="AE450:AG450"/>
    <mergeCell ref="AH450:AJ450"/>
    <mergeCell ref="AK450:AN450"/>
    <mergeCell ref="AO452:AV452"/>
    <mergeCell ref="AW452:AY452"/>
    <mergeCell ref="AZ452:BO452"/>
    <mergeCell ref="B453:C453"/>
    <mergeCell ref="D453:H453"/>
    <mergeCell ref="I453:P453"/>
    <mergeCell ref="Q453:X453"/>
    <mergeCell ref="Y453:Z453"/>
    <mergeCell ref="AA453:AD453"/>
    <mergeCell ref="AE453:AG453"/>
    <mergeCell ref="AH453:AJ453"/>
    <mergeCell ref="AK453:AN453"/>
    <mergeCell ref="AO453:AV453"/>
    <mergeCell ref="AW453:AY453"/>
    <mergeCell ref="AZ453:BO453"/>
    <mergeCell ref="B452:C452"/>
    <mergeCell ref="D452:H452"/>
    <mergeCell ref="I452:P452"/>
    <mergeCell ref="Q452:X452"/>
    <mergeCell ref="Y452:Z452"/>
    <mergeCell ref="AA452:AD452"/>
    <mergeCell ref="AE452:AG452"/>
    <mergeCell ref="AH452:AJ452"/>
    <mergeCell ref="AK452:AN452"/>
    <mergeCell ref="AO454:AV454"/>
    <mergeCell ref="AW454:AY454"/>
    <mergeCell ref="AZ454:BO454"/>
    <mergeCell ref="B455:C455"/>
    <mergeCell ref="D455:H455"/>
    <mergeCell ref="I455:P455"/>
    <mergeCell ref="Q455:X455"/>
    <mergeCell ref="Y455:Z455"/>
    <mergeCell ref="AA455:AD455"/>
    <mergeCell ref="AE455:AG455"/>
    <mergeCell ref="AH455:AJ455"/>
    <mergeCell ref="AK455:AN455"/>
    <mergeCell ref="AO455:AV455"/>
    <mergeCell ref="AW455:AY455"/>
    <mergeCell ref="AZ455:BO455"/>
    <mergeCell ref="B454:C454"/>
    <mergeCell ref="D454:H454"/>
    <mergeCell ref="I454:P454"/>
    <mergeCell ref="Q454:X454"/>
    <mergeCell ref="Y454:Z454"/>
    <mergeCell ref="AA454:AD454"/>
    <mergeCell ref="AE454:AG454"/>
    <mergeCell ref="AH454:AJ454"/>
    <mergeCell ref="AK454:AN454"/>
    <mergeCell ref="AO456:AV456"/>
    <mergeCell ref="AW456:AY456"/>
    <mergeCell ref="AZ456:BO456"/>
    <mergeCell ref="B457:C457"/>
    <mergeCell ref="D457:H457"/>
    <mergeCell ref="I457:P457"/>
    <mergeCell ref="Q457:X457"/>
    <mergeCell ref="Y457:Z457"/>
    <mergeCell ref="AA457:AD457"/>
    <mergeCell ref="AE457:AG457"/>
    <mergeCell ref="AH457:AJ457"/>
    <mergeCell ref="AK457:AN457"/>
    <mergeCell ref="AO457:AV457"/>
    <mergeCell ref="AW457:AY457"/>
    <mergeCell ref="AZ457:BO457"/>
    <mergeCell ref="B456:C456"/>
    <mergeCell ref="D456:H456"/>
    <mergeCell ref="I456:P456"/>
    <mergeCell ref="Q456:X456"/>
    <mergeCell ref="Y456:Z456"/>
    <mergeCell ref="AA456:AD456"/>
    <mergeCell ref="AE456:AG456"/>
    <mergeCell ref="AH456:AJ456"/>
    <mergeCell ref="AK456:AN456"/>
    <mergeCell ref="AO458:AV458"/>
    <mergeCell ref="AW458:AY458"/>
    <mergeCell ref="AZ458:BO458"/>
    <mergeCell ref="B459:C459"/>
    <mergeCell ref="D459:H459"/>
    <mergeCell ref="I459:P459"/>
    <mergeCell ref="Q459:X459"/>
    <mergeCell ref="Y459:Z459"/>
    <mergeCell ref="AA459:AD459"/>
    <mergeCell ref="AE459:AG459"/>
    <mergeCell ref="AH459:AJ459"/>
    <mergeCell ref="AK459:AN459"/>
    <mergeCell ref="AO459:AV459"/>
    <mergeCell ref="AW459:AY459"/>
    <mergeCell ref="AZ459:BO459"/>
    <mergeCell ref="B458:C458"/>
    <mergeCell ref="D458:H458"/>
    <mergeCell ref="I458:P458"/>
    <mergeCell ref="Q458:X458"/>
    <mergeCell ref="Y458:Z458"/>
    <mergeCell ref="AA458:AD458"/>
    <mergeCell ref="AE458:AG458"/>
    <mergeCell ref="AH458:AJ458"/>
    <mergeCell ref="AK458:AN458"/>
    <mergeCell ref="AO460:AV460"/>
    <mergeCell ref="AW460:AY460"/>
    <mergeCell ref="AZ460:BO460"/>
    <mergeCell ref="B461:C461"/>
    <mergeCell ref="D461:H461"/>
    <mergeCell ref="I461:P461"/>
    <mergeCell ref="Q461:X461"/>
    <mergeCell ref="Y461:Z461"/>
    <mergeCell ref="AA461:AD461"/>
    <mergeCell ref="AE461:AG461"/>
    <mergeCell ref="AH461:AJ461"/>
    <mergeCell ref="AK461:AN461"/>
    <mergeCell ref="AO461:AV461"/>
    <mergeCell ref="AW461:AY461"/>
    <mergeCell ref="AZ461:BO461"/>
    <mergeCell ref="B460:C460"/>
    <mergeCell ref="D460:H460"/>
    <mergeCell ref="I460:P460"/>
    <mergeCell ref="Q460:X460"/>
    <mergeCell ref="Y460:Z460"/>
    <mergeCell ref="AA460:AD460"/>
    <mergeCell ref="AE460:AG460"/>
    <mergeCell ref="AH460:AJ460"/>
    <mergeCell ref="AK460:AN460"/>
    <mergeCell ref="AO462:AV462"/>
    <mergeCell ref="AW462:AY462"/>
    <mergeCell ref="AZ462:BO462"/>
    <mergeCell ref="B463:C463"/>
    <mergeCell ref="D463:H463"/>
    <mergeCell ref="I463:P463"/>
    <mergeCell ref="Q463:X463"/>
    <mergeCell ref="Y463:Z463"/>
    <mergeCell ref="AA463:AD463"/>
    <mergeCell ref="AE463:AG463"/>
    <mergeCell ref="AH463:AJ463"/>
    <mergeCell ref="AK463:AN463"/>
    <mergeCell ref="AO463:AV463"/>
    <mergeCell ref="AW463:AY463"/>
    <mergeCell ref="AZ463:BO463"/>
    <mergeCell ref="B462:C462"/>
    <mergeCell ref="D462:H462"/>
    <mergeCell ref="I462:P462"/>
    <mergeCell ref="Q462:X462"/>
    <mergeCell ref="Y462:Z462"/>
    <mergeCell ref="AA462:AD462"/>
    <mergeCell ref="AE462:AG462"/>
    <mergeCell ref="AH462:AJ462"/>
    <mergeCell ref="AK462:AN462"/>
    <mergeCell ref="AO464:AV464"/>
    <mergeCell ref="AW464:AY464"/>
    <mergeCell ref="AZ464:BO464"/>
    <mergeCell ref="B465:C465"/>
    <mergeCell ref="D465:H465"/>
    <mergeCell ref="I465:P465"/>
    <mergeCell ref="Q465:X465"/>
    <mergeCell ref="Y465:Z465"/>
    <mergeCell ref="AA465:AD465"/>
    <mergeCell ref="AE465:AG465"/>
    <mergeCell ref="AH465:AJ465"/>
    <mergeCell ref="AK465:AN465"/>
    <mergeCell ref="AO465:AV465"/>
    <mergeCell ref="AW465:AY465"/>
    <mergeCell ref="AZ465:BO465"/>
    <mergeCell ref="B464:C464"/>
    <mergeCell ref="D464:H464"/>
    <mergeCell ref="I464:P464"/>
    <mergeCell ref="Q464:X464"/>
    <mergeCell ref="Y464:Z464"/>
    <mergeCell ref="AA464:AD464"/>
    <mergeCell ref="AE464:AG464"/>
    <mergeCell ref="AH464:AJ464"/>
    <mergeCell ref="AK464:AN464"/>
    <mergeCell ref="AO466:AV466"/>
    <mergeCell ref="AW466:AY466"/>
    <mergeCell ref="AZ466:BO466"/>
    <mergeCell ref="B467:C467"/>
    <mergeCell ref="D467:H467"/>
    <mergeCell ref="I467:P467"/>
    <mergeCell ref="Q467:X467"/>
    <mergeCell ref="Y467:Z467"/>
    <mergeCell ref="AA467:AD467"/>
    <mergeCell ref="AE467:AG467"/>
    <mergeCell ref="AH467:AJ467"/>
    <mergeCell ref="AK467:AN467"/>
    <mergeCell ref="AO467:AV467"/>
    <mergeCell ref="AW467:AY467"/>
    <mergeCell ref="AZ467:BO467"/>
    <mergeCell ref="B466:C466"/>
    <mergeCell ref="D466:H466"/>
    <mergeCell ref="I466:P466"/>
    <mergeCell ref="Q466:X466"/>
    <mergeCell ref="Y466:Z466"/>
    <mergeCell ref="AA466:AD466"/>
    <mergeCell ref="AE466:AG466"/>
    <mergeCell ref="AH466:AJ466"/>
    <mergeCell ref="AK466:AN466"/>
    <mergeCell ref="AO468:AV468"/>
    <mergeCell ref="AW468:AY468"/>
    <mergeCell ref="AZ468:BO468"/>
    <mergeCell ref="B469:C469"/>
    <mergeCell ref="D469:H469"/>
    <mergeCell ref="I469:P469"/>
    <mergeCell ref="Q469:X469"/>
    <mergeCell ref="Y469:Z469"/>
    <mergeCell ref="AA469:AD469"/>
    <mergeCell ref="AE469:AG469"/>
    <mergeCell ref="AH469:AJ469"/>
    <mergeCell ref="AK469:AN469"/>
    <mergeCell ref="AO469:AV469"/>
    <mergeCell ref="AW469:AY469"/>
    <mergeCell ref="AZ469:BO469"/>
    <mergeCell ref="B468:C468"/>
    <mergeCell ref="D468:H468"/>
    <mergeCell ref="I468:P468"/>
    <mergeCell ref="Q468:X468"/>
    <mergeCell ref="Y468:Z468"/>
    <mergeCell ref="AA468:AD468"/>
    <mergeCell ref="AE468:AG468"/>
    <mergeCell ref="AH468:AJ468"/>
    <mergeCell ref="AK468:AN468"/>
    <mergeCell ref="AO470:AV470"/>
    <mergeCell ref="AW470:AY470"/>
    <mergeCell ref="AZ470:BO470"/>
    <mergeCell ref="B471:C471"/>
    <mergeCell ref="D471:H471"/>
    <mergeCell ref="I471:P471"/>
    <mergeCell ref="Q471:X471"/>
    <mergeCell ref="Y471:Z471"/>
    <mergeCell ref="AA471:AD471"/>
    <mergeCell ref="AE471:AG471"/>
    <mergeCell ref="AH471:AJ471"/>
    <mergeCell ref="AK471:AN471"/>
    <mergeCell ref="AO471:AV471"/>
    <mergeCell ref="AW471:AY471"/>
    <mergeCell ref="AZ471:BO471"/>
    <mergeCell ref="B470:C470"/>
    <mergeCell ref="D470:H470"/>
    <mergeCell ref="I470:P470"/>
    <mergeCell ref="Q470:X470"/>
    <mergeCell ref="Y470:Z470"/>
    <mergeCell ref="AA470:AD470"/>
    <mergeCell ref="AE470:AG470"/>
    <mergeCell ref="AH470:AJ470"/>
    <mergeCell ref="AK470:AN470"/>
    <mergeCell ref="AO472:AV472"/>
    <mergeCell ref="AW472:AY472"/>
    <mergeCell ref="AZ472:BO472"/>
    <mergeCell ref="B473:C473"/>
    <mergeCell ref="D473:H473"/>
    <mergeCell ref="I473:P473"/>
    <mergeCell ref="Q473:X473"/>
    <mergeCell ref="Y473:Z473"/>
    <mergeCell ref="AA473:AD473"/>
    <mergeCell ref="AE473:AG473"/>
    <mergeCell ref="AH473:AJ473"/>
    <mergeCell ref="AK473:AN473"/>
    <mergeCell ref="AO473:AV473"/>
    <mergeCell ref="AW473:AY473"/>
    <mergeCell ref="AZ473:BO473"/>
    <mergeCell ref="B472:C472"/>
    <mergeCell ref="D472:H472"/>
    <mergeCell ref="I472:P472"/>
    <mergeCell ref="Q472:X472"/>
    <mergeCell ref="Y472:Z472"/>
    <mergeCell ref="AA472:AD472"/>
    <mergeCell ref="AE472:AG472"/>
    <mergeCell ref="AH472:AJ472"/>
    <mergeCell ref="AK472:AN472"/>
    <mergeCell ref="AO474:AV474"/>
    <mergeCell ref="AW474:AY474"/>
    <mergeCell ref="AZ474:BO474"/>
    <mergeCell ref="B475:C475"/>
    <mergeCell ref="D475:H475"/>
    <mergeCell ref="I475:P475"/>
    <mergeCell ref="Q475:X475"/>
    <mergeCell ref="Y475:Z475"/>
    <mergeCell ref="AA475:AD475"/>
    <mergeCell ref="AE475:AG475"/>
    <mergeCell ref="AH475:AJ475"/>
    <mergeCell ref="AK475:AN475"/>
    <mergeCell ref="AO475:AV475"/>
    <mergeCell ref="AW475:AY475"/>
    <mergeCell ref="AZ475:BO475"/>
    <mergeCell ref="B474:C474"/>
    <mergeCell ref="D474:H474"/>
    <mergeCell ref="I474:P474"/>
    <mergeCell ref="Q474:X474"/>
    <mergeCell ref="Y474:Z474"/>
    <mergeCell ref="AA474:AD474"/>
    <mergeCell ref="AE474:AG474"/>
    <mergeCell ref="AH474:AJ474"/>
    <mergeCell ref="AK474:AN474"/>
    <mergeCell ref="AO476:AV476"/>
    <mergeCell ref="AW476:AY476"/>
    <mergeCell ref="AZ476:BO476"/>
    <mergeCell ref="B477:C477"/>
    <mergeCell ref="D477:H477"/>
    <mergeCell ref="I477:P477"/>
    <mergeCell ref="Q477:X477"/>
    <mergeCell ref="Y477:Z477"/>
    <mergeCell ref="AA477:AD477"/>
    <mergeCell ref="AE477:AG477"/>
    <mergeCell ref="AH477:AJ477"/>
    <mergeCell ref="AK477:AN477"/>
    <mergeCell ref="AO477:AV477"/>
    <mergeCell ref="AW477:AY477"/>
    <mergeCell ref="AZ477:BO477"/>
    <mergeCell ref="B476:C476"/>
    <mergeCell ref="D476:H476"/>
    <mergeCell ref="I476:P476"/>
    <mergeCell ref="Q476:X476"/>
    <mergeCell ref="Y476:Z476"/>
    <mergeCell ref="AA476:AD476"/>
    <mergeCell ref="AE476:AG476"/>
    <mergeCell ref="AH476:AJ476"/>
    <mergeCell ref="AK476:AN476"/>
    <mergeCell ref="AO478:AV478"/>
    <mergeCell ref="AW478:AY478"/>
    <mergeCell ref="AZ478:BO478"/>
    <mergeCell ref="B479:C479"/>
    <mergeCell ref="D479:H479"/>
    <mergeCell ref="I479:P479"/>
    <mergeCell ref="Q479:X479"/>
    <mergeCell ref="Y479:Z479"/>
    <mergeCell ref="AA479:AD479"/>
    <mergeCell ref="AE479:AG479"/>
    <mergeCell ref="AH479:AJ479"/>
    <mergeCell ref="AK479:AN479"/>
    <mergeCell ref="AO479:AV479"/>
    <mergeCell ref="AW479:AY479"/>
    <mergeCell ref="AZ479:BO479"/>
    <mergeCell ref="B478:C478"/>
    <mergeCell ref="D478:H478"/>
    <mergeCell ref="I478:P478"/>
    <mergeCell ref="Q478:X478"/>
    <mergeCell ref="Y478:Z478"/>
    <mergeCell ref="AA478:AD478"/>
    <mergeCell ref="AE478:AG478"/>
    <mergeCell ref="AH478:AJ478"/>
    <mergeCell ref="AK478:AN478"/>
    <mergeCell ref="AO480:AV480"/>
    <mergeCell ref="AW480:AY480"/>
    <mergeCell ref="AZ480:BO480"/>
    <mergeCell ref="B481:C481"/>
    <mergeCell ref="D481:H481"/>
    <mergeCell ref="I481:P481"/>
    <mergeCell ref="Q481:X481"/>
    <mergeCell ref="Y481:Z481"/>
    <mergeCell ref="AA481:AD481"/>
    <mergeCell ref="AE481:AG481"/>
    <mergeCell ref="AH481:AJ481"/>
    <mergeCell ref="AK481:AN481"/>
    <mergeCell ref="AO481:AV481"/>
    <mergeCell ref="AW481:AY481"/>
    <mergeCell ref="AZ481:BO481"/>
    <mergeCell ref="B480:C480"/>
    <mergeCell ref="D480:H480"/>
    <mergeCell ref="I480:P480"/>
    <mergeCell ref="Q480:X480"/>
    <mergeCell ref="Y480:Z480"/>
    <mergeCell ref="AA480:AD480"/>
    <mergeCell ref="AE480:AG480"/>
    <mergeCell ref="AH480:AJ480"/>
    <mergeCell ref="AK480:AN480"/>
    <mergeCell ref="AO482:AV482"/>
    <mergeCell ref="AW482:AY482"/>
    <mergeCell ref="AZ482:BO482"/>
    <mergeCell ref="B483:C483"/>
    <mergeCell ref="D483:H483"/>
    <mergeCell ref="I483:P483"/>
    <mergeCell ref="Q483:X483"/>
    <mergeCell ref="Y483:Z483"/>
    <mergeCell ref="AA483:AD483"/>
    <mergeCell ref="AE483:AG483"/>
    <mergeCell ref="AH483:AJ483"/>
    <mergeCell ref="AK483:AN483"/>
    <mergeCell ref="AO483:AV483"/>
    <mergeCell ref="AW483:AY483"/>
    <mergeCell ref="AZ483:BO483"/>
    <mergeCell ref="B482:C482"/>
    <mergeCell ref="D482:H482"/>
    <mergeCell ref="I482:P482"/>
    <mergeCell ref="Q482:X482"/>
    <mergeCell ref="Y482:Z482"/>
    <mergeCell ref="AA482:AD482"/>
    <mergeCell ref="AE482:AG482"/>
    <mergeCell ref="AH482:AJ482"/>
    <mergeCell ref="AK482:AN482"/>
    <mergeCell ref="AO484:AV484"/>
    <mergeCell ref="AW484:AY484"/>
    <mergeCell ref="AZ484:BO484"/>
    <mergeCell ref="B485:C485"/>
    <mergeCell ref="D485:H485"/>
    <mergeCell ref="I485:P485"/>
    <mergeCell ref="Q485:X485"/>
    <mergeCell ref="Y485:Z485"/>
    <mergeCell ref="AA485:AD485"/>
    <mergeCell ref="AE485:AG485"/>
    <mergeCell ref="AH485:AJ485"/>
    <mergeCell ref="AK485:AN485"/>
    <mergeCell ref="AO485:AV485"/>
    <mergeCell ref="AW485:AY485"/>
    <mergeCell ref="AZ485:BO485"/>
    <mergeCell ref="B484:C484"/>
    <mergeCell ref="D484:H484"/>
    <mergeCell ref="I484:P484"/>
    <mergeCell ref="Q484:X484"/>
    <mergeCell ref="Y484:Z484"/>
    <mergeCell ref="AA484:AD484"/>
    <mergeCell ref="AE484:AG484"/>
    <mergeCell ref="AH484:AJ484"/>
    <mergeCell ref="AK484:AN484"/>
    <mergeCell ref="AO486:AV486"/>
    <mergeCell ref="AW486:AY486"/>
    <mergeCell ref="AZ486:BO486"/>
    <mergeCell ref="B487:C487"/>
    <mergeCell ref="D487:H487"/>
    <mergeCell ref="I487:P487"/>
    <mergeCell ref="Q487:X487"/>
    <mergeCell ref="Y487:Z487"/>
    <mergeCell ref="AA487:AD487"/>
    <mergeCell ref="AE487:AG487"/>
    <mergeCell ref="AH487:AJ487"/>
    <mergeCell ref="AK487:AN487"/>
    <mergeCell ref="AO487:AV487"/>
    <mergeCell ref="AW487:AY487"/>
    <mergeCell ref="AZ487:BO487"/>
    <mergeCell ref="B486:C486"/>
    <mergeCell ref="D486:H486"/>
    <mergeCell ref="I486:P486"/>
    <mergeCell ref="Q486:X486"/>
    <mergeCell ref="Y486:Z486"/>
    <mergeCell ref="AA486:AD486"/>
    <mergeCell ref="AE486:AG486"/>
    <mergeCell ref="AH486:AJ486"/>
    <mergeCell ref="AK486:AN486"/>
    <mergeCell ref="AO488:AV488"/>
    <mergeCell ref="AW488:AY488"/>
    <mergeCell ref="AZ488:BO488"/>
    <mergeCell ref="B489:C489"/>
    <mergeCell ref="D489:H489"/>
    <mergeCell ref="I489:P489"/>
    <mergeCell ref="Q489:X489"/>
    <mergeCell ref="Y489:Z489"/>
    <mergeCell ref="AA489:AD489"/>
    <mergeCell ref="AE489:AG489"/>
    <mergeCell ref="AH489:AJ489"/>
    <mergeCell ref="AK489:AN489"/>
    <mergeCell ref="AO489:AV489"/>
    <mergeCell ref="AW489:AY489"/>
    <mergeCell ref="AZ489:BO489"/>
    <mergeCell ref="B488:C488"/>
    <mergeCell ref="D488:H488"/>
    <mergeCell ref="I488:P488"/>
    <mergeCell ref="Q488:X488"/>
    <mergeCell ref="Y488:Z488"/>
    <mergeCell ref="AA488:AD488"/>
    <mergeCell ref="AE488:AG488"/>
    <mergeCell ref="AH488:AJ488"/>
    <mergeCell ref="AK488:AN488"/>
    <mergeCell ref="AO490:AV490"/>
    <mergeCell ref="AW490:AY490"/>
    <mergeCell ref="AZ490:BO490"/>
    <mergeCell ref="B491:C491"/>
    <mergeCell ref="D491:H491"/>
    <mergeCell ref="I491:P491"/>
    <mergeCell ref="Q491:X491"/>
    <mergeCell ref="Y491:Z491"/>
    <mergeCell ref="AA491:AD491"/>
    <mergeCell ref="AE491:AG491"/>
    <mergeCell ref="AH491:AJ491"/>
    <mergeCell ref="AK491:AN491"/>
    <mergeCell ref="AO491:AV491"/>
    <mergeCell ref="AW491:AY491"/>
    <mergeCell ref="AZ491:BO491"/>
    <mergeCell ref="B490:C490"/>
    <mergeCell ref="D490:H490"/>
    <mergeCell ref="I490:P490"/>
    <mergeCell ref="Q490:X490"/>
    <mergeCell ref="Y490:Z490"/>
    <mergeCell ref="AA490:AD490"/>
    <mergeCell ref="AE490:AG490"/>
    <mergeCell ref="AH490:AJ490"/>
    <mergeCell ref="AK490:AN490"/>
    <mergeCell ref="AO492:AV492"/>
    <mergeCell ref="AW492:AY492"/>
    <mergeCell ref="AZ492:BO492"/>
    <mergeCell ref="B493:C493"/>
    <mergeCell ref="D493:H493"/>
    <mergeCell ref="I493:P493"/>
    <mergeCell ref="Q493:X493"/>
    <mergeCell ref="Y493:Z493"/>
    <mergeCell ref="AA493:AD493"/>
    <mergeCell ref="AE493:AG493"/>
    <mergeCell ref="AH493:AJ493"/>
    <mergeCell ref="AK493:AN493"/>
    <mergeCell ref="AO493:AV493"/>
    <mergeCell ref="AW493:AY493"/>
    <mergeCell ref="AZ493:BO493"/>
    <mergeCell ref="B492:C492"/>
    <mergeCell ref="D492:H492"/>
    <mergeCell ref="I492:P492"/>
    <mergeCell ref="Q492:X492"/>
    <mergeCell ref="Y492:Z492"/>
    <mergeCell ref="AA492:AD492"/>
    <mergeCell ref="AE492:AG492"/>
    <mergeCell ref="AH492:AJ492"/>
    <mergeCell ref="AK492:AN492"/>
    <mergeCell ref="AO494:AV494"/>
    <mergeCell ref="AW494:AY494"/>
    <mergeCell ref="AZ494:BO494"/>
    <mergeCell ref="B495:C495"/>
    <mergeCell ref="D495:H495"/>
    <mergeCell ref="I495:P495"/>
    <mergeCell ref="Q495:X495"/>
    <mergeCell ref="Y495:Z495"/>
    <mergeCell ref="AA495:AD495"/>
    <mergeCell ref="AE495:AG495"/>
    <mergeCell ref="AH495:AJ495"/>
    <mergeCell ref="AK495:AN495"/>
    <mergeCell ref="AO495:AV495"/>
    <mergeCell ref="AW495:AY495"/>
    <mergeCell ref="AZ495:BO495"/>
    <mergeCell ref="B494:C494"/>
    <mergeCell ref="D494:H494"/>
    <mergeCell ref="I494:P494"/>
    <mergeCell ref="Q494:X494"/>
    <mergeCell ref="Y494:Z494"/>
    <mergeCell ref="AA494:AD494"/>
    <mergeCell ref="AE494:AG494"/>
    <mergeCell ref="AH494:AJ494"/>
    <mergeCell ref="AK494:AN494"/>
    <mergeCell ref="AO496:AV496"/>
    <mergeCell ref="AW496:AY496"/>
    <mergeCell ref="AZ496:BO496"/>
    <mergeCell ref="B497:C497"/>
    <mergeCell ref="D497:H497"/>
    <mergeCell ref="I497:P497"/>
    <mergeCell ref="Q497:X497"/>
    <mergeCell ref="Y497:Z497"/>
    <mergeCell ref="AA497:AD497"/>
    <mergeCell ref="AE497:AG497"/>
    <mergeCell ref="AH497:AJ497"/>
    <mergeCell ref="AK497:AN497"/>
    <mergeCell ref="AO497:AV497"/>
    <mergeCell ref="AW497:AY497"/>
    <mergeCell ref="AZ497:BO497"/>
    <mergeCell ref="B496:C496"/>
    <mergeCell ref="D496:H496"/>
    <mergeCell ref="I496:P496"/>
    <mergeCell ref="Q496:X496"/>
    <mergeCell ref="Y496:Z496"/>
    <mergeCell ref="AA496:AD496"/>
    <mergeCell ref="AE496:AG496"/>
    <mergeCell ref="AH496:AJ496"/>
    <mergeCell ref="AK496:AN496"/>
    <mergeCell ref="AO498:AV498"/>
    <mergeCell ref="AW498:AY498"/>
    <mergeCell ref="AZ498:BO498"/>
    <mergeCell ref="B499:C499"/>
    <mergeCell ref="D499:H499"/>
    <mergeCell ref="I499:P499"/>
    <mergeCell ref="Q499:X499"/>
    <mergeCell ref="Y499:Z499"/>
    <mergeCell ref="AA499:AD499"/>
    <mergeCell ref="AE499:AG499"/>
    <mergeCell ref="AH499:AJ499"/>
    <mergeCell ref="AK499:AN499"/>
    <mergeCell ref="AO499:AV499"/>
    <mergeCell ref="AW499:AY499"/>
    <mergeCell ref="AZ499:BO499"/>
    <mergeCell ref="B498:C498"/>
    <mergeCell ref="D498:H498"/>
    <mergeCell ref="I498:P498"/>
    <mergeCell ref="Q498:X498"/>
    <mergeCell ref="Y498:Z498"/>
    <mergeCell ref="AA498:AD498"/>
    <mergeCell ref="AE498:AG498"/>
    <mergeCell ref="AH498:AJ498"/>
    <mergeCell ref="AK498:AN498"/>
    <mergeCell ref="AO500:AV500"/>
    <mergeCell ref="AW500:AY500"/>
    <mergeCell ref="AZ500:BO500"/>
    <mergeCell ref="B501:C501"/>
    <mergeCell ref="D501:H501"/>
    <mergeCell ref="I501:P501"/>
    <mergeCell ref="Q501:X501"/>
    <mergeCell ref="Y501:Z501"/>
    <mergeCell ref="AA501:AD501"/>
    <mergeCell ref="AE501:AG501"/>
    <mergeCell ref="AH501:AJ501"/>
    <mergeCell ref="AK501:AN501"/>
    <mergeCell ref="AO501:AV501"/>
    <mergeCell ref="AW501:AY501"/>
    <mergeCell ref="AZ501:BO501"/>
    <mergeCell ref="B500:C500"/>
    <mergeCell ref="D500:H500"/>
    <mergeCell ref="I500:P500"/>
    <mergeCell ref="Q500:X500"/>
    <mergeCell ref="Y500:Z500"/>
    <mergeCell ref="AA500:AD500"/>
    <mergeCell ref="AE500:AG500"/>
    <mergeCell ref="AH500:AJ500"/>
    <mergeCell ref="AK500:AN500"/>
    <mergeCell ref="AO502:AV502"/>
    <mergeCell ref="AW502:AY502"/>
    <mergeCell ref="AZ502:BO502"/>
    <mergeCell ref="B503:C503"/>
    <mergeCell ref="D503:H503"/>
    <mergeCell ref="I503:P503"/>
    <mergeCell ref="Q503:X503"/>
    <mergeCell ref="Y503:Z503"/>
    <mergeCell ref="AA503:AD503"/>
    <mergeCell ref="AE503:AG503"/>
    <mergeCell ref="AH503:AJ503"/>
    <mergeCell ref="AK503:AN503"/>
    <mergeCell ref="AO503:AV503"/>
    <mergeCell ref="AW503:AY503"/>
    <mergeCell ref="AZ503:BO503"/>
    <mergeCell ref="B502:C502"/>
    <mergeCell ref="D502:H502"/>
    <mergeCell ref="I502:P502"/>
    <mergeCell ref="Q502:X502"/>
    <mergeCell ref="Y502:Z502"/>
    <mergeCell ref="AA502:AD502"/>
    <mergeCell ref="AE502:AG502"/>
    <mergeCell ref="AH502:AJ502"/>
    <mergeCell ref="AK502:AN502"/>
    <mergeCell ref="AO504:AV504"/>
    <mergeCell ref="AW504:AY504"/>
    <mergeCell ref="AZ504:BO504"/>
    <mergeCell ref="B505:C505"/>
    <mergeCell ref="D505:H505"/>
    <mergeCell ref="I505:P505"/>
    <mergeCell ref="Q505:X505"/>
    <mergeCell ref="Y505:Z505"/>
    <mergeCell ref="AA505:AD505"/>
    <mergeCell ref="AE505:AG505"/>
    <mergeCell ref="AH505:AJ505"/>
    <mergeCell ref="AK505:AN505"/>
    <mergeCell ref="AO505:AV505"/>
    <mergeCell ref="AW505:AY505"/>
    <mergeCell ref="AZ505:BO505"/>
    <mergeCell ref="B504:C504"/>
    <mergeCell ref="D504:H504"/>
    <mergeCell ref="I504:P504"/>
    <mergeCell ref="Q504:X504"/>
    <mergeCell ref="Y504:Z504"/>
    <mergeCell ref="AA504:AD504"/>
    <mergeCell ref="AE504:AG504"/>
    <mergeCell ref="AH504:AJ504"/>
    <mergeCell ref="AK504:AN504"/>
    <mergeCell ref="AO506:AV506"/>
    <mergeCell ref="AW506:AY506"/>
    <mergeCell ref="AZ506:BO506"/>
    <mergeCell ref="B507:C507"/>
    <mergeCell ref="D507:H507"/>
    <mergeCell ref="I507:P507"/>
    <mergeCell ref="Q507:X507"/>
    <mergeCell ref="Y507:Z507"/>
    <mergeCell ref="AA507:AD507"/>
    <mergeCell ref="AE507:AG507"/>
    <mergeCell ref="AH507:AJ507"/>
    <mergeCell ref="AK507:AN507"/>
    <mergeCell ref="AO507:AV507"/>
    <mergeCell ref="AW507:AY507"/>
    <mergeCell ref="AZ507:BO507"/>
    <mergeCell ref="B506:C506"/>
    <mergeCell ref="D506:H506"/>
    <mergeCell ref="I506:P506"/>
    <mergeCell ref="Q506:X506"/>
    <mergeCell ref="Y506:Z506"/>
    <mergeCell ref="AA506:AD506"/>
    <mergeCell ref="AE506:AG506"/>
    <mergeCell ref="AH506:AJ506"/>
    <mergeCell ref="AK506:AN506"/>
    <mergeCell ref="AO508:AV508"/>
    <mergeCell ref="AW508:AY508"/>
    <mergeCell ref="AZ508:BO508"/>
    <mergeCell ref="B509:C509"/>
    <mergeCell ref="D509:H509"/>
    <mergeCell ref="I509:P509"/>
    <mergeCell ref="Q509:X509"/>
    <mergeCell ref="Y509:Z509"/>
    <mergeCell ref="AA509:AD509"/>
    <mergeCell ref="AE509:AG509"/>
    <mergeCell ref="AH509:AJ509"/>
    <mergeCell ref="AK509:AN509"/>
    <mergeCell ref="AO509:AV509"/>
    <mergeCell ref="AW509:AY509"/>
    <mergeCell ref="AZ509:BO509"/>
    <mergeCell ref="B508:C508"/>
    <mergeCell ref="D508:H508"/>
    <mergeCell ref="I508:P508"/>
    <mergeCell ref="Q508:X508"/>
    <mergeCell ref="Y508:Z508"/>
    <mergeCell ref="AA508:AD508"/>
    <mergeCell ref="AE508:AG508"/>
    <mergeCell ref="AH508:AJ508"/>
    <mergeCell ref="AK508:AN508"/>
    <mergeCell ref="AO510:AV510"/>
    <mergeCell ref="AW510:AY510"/>
    <mergeCell ref="AZ510:BO510"/>
    <mergeCell ref="B511:C511"/>
    <mergeCell ref="D511:H511"/>
    <mergeCell ref="I511:P511"/>
    <mergeCell ref="Q511:X511"/>
    <mergeCell ref="Y511:Z511"/>
    <mergeCell ref="AA511:AD511"/>
    <mergeCell ref="AE511:AG511"/>
    <mergeCell ref="AH511:AJ511"/>
    <mergeCell ref="AK511:AN511"/>
    <mergeCell ref="AO511:AV511"/>
    <mergeCell ref="AW511:AY511"/>
    <mergeCell ref="AZ511:BO511"/>
    <mergeCell ref="B510:C510"/>
    <mergeCell ref="D510:H510"/>
    <mergeCell ref="I510:P510"/>
    <mergeCell ref="Q510:X510"/>
    <mergeCell ref="Y510:Z510"/>
    <mergeCell ref="AA510:AD510"/>
    <mergeCell ref="AE510:AG510"/>
    <mergeCell ref="AH510:AJ510"/>
    <mergeCell ref="AK510:AN510"/>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6CC6C3D1-1936-42E8-9A5B-ED350FB0C668}">
          <x14:formula1>
            <xm:f>'Pick List '!$G$57:$G$65</xm:f>
          </x14:formula1>
          <xm:sqref>D12:H511</xm:sqref>
        </x14:dataValidation>
        <x14:dataValidation type="list" allowBlank="1" showInputMessage="1" showErrorMessage="1" xr:uid="{1680C3DD-A70D-437D-9F90-44123F67A7F2}">
          <x14:formula1>
            <xm:f>'Pick List '!$M$15:$M$16</xm:f>
          </x14:formula1>
          <xm:sqref>AW12:AY511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4462C-42A7-41C1-8BB0-6D8C87E5C3CC}">
  <sheetPr>
    <tabColor rgb="FF0070C0"/>
  </sheetPr>
  <dimension ref="A1:AQ114"/>
  <sheetViews>
    <sheetView workbookViewId="0">
      <pane ySplit="1" topLeftCell="A108" activePane="bottomLeft" state="frozen"/>
      <selection pane="bottomLeft" activeCell="A111" sqref="A111"/>
    </sheetView>
  </sheetViews>
  <sheetFormatPr defaultRowHeight="15" x14ac:dyDescent="0.25"/>
  <cols>
    <col min="1" max="104" width="4.7109375" customWidth="1"/>
  </cols>
  <sheetData>
    <row r="1" spans="1:43" ht="45" customHeight="1" x14ac:dyDescent="0.25">
      <c r="A1" s="35" t="s">
        <v>324</v>
      </c>
      <c r="B1" s="477" t="s">
        <v>382</v>
      </c>
      <c r="C1" s="477"/>
      <c r="D1" s="477"/>
      <c r="E1" s="478" t="s">
        <v>383</v>
      </c>
      <c r="F1" s="478"/>
      <c r="G1" s="478"/>
      <c r="H1" s="478" t="s">
        <v>384</v>
      </c>
      <c r="I1" s="478"/>
      <c r="J1" s="478"/>
      <c r="K1" s="478"/>
      <c r="L1" s="478" t="s">
        <v>385</v>
      </c>
      <c r="M1" s="478"/>
      <c r="N1" s="478"/>
      <c r="O1" s="478"/>
      <c r="P1" s="478"/>
      <c r="Q1" s="479" t="s">
        <v>386</v>
      </c>
      <c r="R1" s="479"/>
      <c r="S1" s="479"/>
      <c r="T1" s="479"/>
      <c r="U1" s="479"/>
      <c r="V1" s="479"/>
      <c r="W1" s="479"/>
      <c r="X1" s="479"/>
      <c r="Y1" s="479"/>
      <c r="Z1" s="479"/>
      <c r="AA1" s="470" t="s">
        <v>355</v>
      </c>
      <c r="AB1" s="470"/>
      <c r="AC1" s="470"/>
      <c r="AD1" s="470"/>
      <c r="AE1" s="470"/>
      <c r="AF1" s="470"/>
      <c r="AG1" s="470"/>
      <c r="AH1" s="470"/>
      <c r="AI1" s="470"/>
      <c r="AJ1" s="470"/>
    </row>
    <row r="2" spans="1:43" ht="18.75" x14ac:dyDescent="0.25">
      <c r="A2" s="356" t="str">
        <f>'BASE GRANTEE INFO &amp; UPDATES'!A1</f>
        <v>WV Bureau for Behavioral Health Services - Substance Use Disorders - Pregnant  and Postpartum Women  v 20200301F</v>
      </c>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356"/>
      <c r="AM2" s="356"/>
      <c r="AN2" s="356"/>
      <c r="AO2" s="356"/>
      <c r="AP2" s="356"/>
      <c r="AQ2" s="356"/>
    </row>
    <row r="3" spans="1:43" ht="16.5" customHeight="1" x14ac:dyDescent="0.25">
      <c r="A3" s="358" t="str">
        <f>'BASE GRANTEE INFO &amp; UPDATES'!A2</f>
        <v xml:space="preserve">Program reports need to be submitted electronically, via e-mail to DHHRBBHReporting@wv.gov  within 25 calendar days of the end of each month </v>
      </c>
      <c r="B3" s="358"/>
      <c r="C3" s="358"/>
      <c r="D3" s="358"/>
      <c r="E3" s="358"/>
      <c r="F3" s="358"/>
      <c r="G3" s="358"/>
      <c r="H3" s="358"/>
      <c r="I3" s="358"/>
      <c r="J3" s="358"/>
      <c r="K3" s="358"/>
      <c r="L3" s="358"/>
      <c r="M3" s="358"/>
      <c r="N3" s="358"/>
      <c r="O3" s="358"/>
      <c r="P3" s="358"/>
      <c r="Q3" s="358"/>
      <c r="R3" s="358"/>
      <c r="S3" s="358"/>
      <c r="T3" s="358"/>
      <c r="U3" s="358"/>
      <c r="V3" s="358"/>
      <c r="W3" s="358"/>
      <c r="X3" s="358"/>
      <c r="Y3" s="358"/>
      <c r="Z3" s="358"/>
      <c r="AA3" s="358"/>
      <c r="AB3" s="358"/>
      <c r="AC3" s="358"/>
      <c r="AD3" s="358"/>
      <c r="AE3" s="358"/>
      <c r="AF3" s="358"/>
      <c r="AG3" s="358"/>
      <c r="AH3" s="358"/>
      <c r="AI3" s="358"/>
      <c r="AJ3" s="358"/>
      <c r="AK3" s="358"/>
      <c r="AL3" s="358"/>
      <c r="AM3" s="358"/>
      <c r="AN3" s="358"/>
      <c r="AO3" s="358"/>
      <c r="AP3" s="358"/>
      <c r="AQ3" s="358"/>
    </row>
    <row r="4" spans="1:43" ht="15.75" customHeight="1" x14ac:dyDescent="0.25">
      <c r="A4" s="327" t="s">
        <v>381</v>
      </c>
      <c r="B4" s="328"/>
      <c r="C4" s="328"/>
      <c r="D4" s="328"/>
      <c r="E4" s="328"/>
      <c r="F4" s="328"/>
      <c r="G4" s="328"/>
      <c r="H4" s="328"/>
      <c r="I4" s="328"/>
      <c r="J4" s="328"/>
      <c r="K4" s="328"/>
      <c r="L4" s="328"/>
      <c r="M4" s="328"/>
      <c r="N4" s="328"/>
      <c r="O4" s="328"/>
      <c r="P4" s="328"/>
      <c r="Q4" s="328"/>
      <c r="R4" s="328"/>
      <c r="S4" s="328"/>
      <c r="T4" s="328"/>
      <c r="U4" s="328"/>
      <c r="V4" s="328"/>
      <c r="W4" s="328"/>
      <c r="X4" s="328"/>
      <c r="Y4" s="328"/>
      <c r="Z4" s="328"/>
      <c r="AA4" s="328"/>
      <c r="AB4" s="328"/>
      <c r="AC4" s="328"/>
      <c r="AD4" s="328"/>
      <c r="AE4" s="328"/>
      <c r="AF4" s="328"/>
      <c r="AG4" s="328"/>
      <c r="AH4" s="328"/>
      <c r="AI4" s="328"/>
      <c r="AJ4" s="328"/>
      <c r="AK4" s="328"/>
      <c r="AL4" s="328"/>
      <c r="AM4" s="328"/>
      <c r="AN4" s="328"/>
      <c r="AO4" s="328"/>
      <c r="AP4" s="328"/>
      <c r="AQ4" s="328"/>
    </row>
    <row r="5" spans="1:43" x14ac:dyDescent="0.25">
      <c r="A5" s="247" t="s">
        <v>1</v>
      </c>
      <c r="B5" s="248"/>
      <c r="C5" s="248"/>
      <c r="D5" s="248"/>
      <c r="E5" s="248"/>
      <c r="F5" s="248"/>
      <c r="G5" s="248"/>
      <c r="H5" s="248"/>
      <c r="I5" s="248"/>
      <c r="J5" s="248"/>
      <c r="K5" s="248"/>
      <c r="L5" s="248"/>
      <c r="M5" s="249"/>
      <c r="N5" s="329" t="str">
        <f>'BASE GRANTEE INFO &amp; UPDATES'!N4</f>
        <v>Program Name (Listed on the Statement of Work)</v>
      </c>
      <c r="O5" s="329"/>
      <c r="P5" s="329"/>
      <c r="Q5" s="329"/>
      <c r="R5" s="329"/>
      <c r="S5" s="329"/>
      <c r="T5" s="329"/>
      <c r="U5" s="329"/>
      <c r="V5" s="329"/>
      <c r="W5" s="329"/>
      <c r="X5" s="329"/>
      <c r="Y5" s="329"/>
      <c r="Z5" s="1"/>
      <c r="AA5" s="257" t="s">
        <v>2</v>
      </c>
      <c r="AB5" s="257"/>
      <c r="AC5" s="257"/>
      <c r="AD5" s="257"/>
      <c r="AE5" s="257"/>
      <c r="AF5" s="329" t="str">
        <f>'BASE GRANTEE INFO &amp; UPDATES'!AF4</f>
        <v xml:space="preserve">Grantee's Formal Name (Name on the Grant) </v>
      </c>
      <c r="AG5" s="329"/>
      <c r="AH5" s="329"/>
      <c r="AI5" s="329"/>
      <c r="AJ5" s="329"/>
      <c r="AK5" s="329"/>
      <c r="AL5" s="329"/>
      <c r="AM5" s="329"/>
      <c r="AN5" s="329"/>
      <c r="AO5" s="329"/>
      <c r="AP5" s="329"/>
      <c r="AQ5" s="329"/>
    </row>
    <row r="6" spans="1:43" x14ac:dyDescent="0.25">
      <c r="A6" s="247" t="s">
        <v>4</v>
      </c>
      <c r="B6" s="248"/>
      <c r="C6" s="248"/>
      <c r="D6" s="248"/>
      <c r="E6" s="248"/>
      <c r="F6" s="248"/>
      <c r="G6" s="248"/>
      <c r="H6" s="248"/>
      <c r="I6" s="248"/>
      <c r="J6" s="248"/>
      <c r="K6" s="248"/>
      <c r="L6" s="248"/>
      <c r="M6" s="249"/>
      <c r="N6" s="329" t="str">
        <f>'BASE GRANTEE INFO &amp; UPDATES'!N5</f>
        <v>Grantee's Name for the program</v>
      </c>
      <c r="O6" s="329"/>
      <c r="P6" s="329"/>
      <c r="Q6" s="329"/>
      <c r="R6" s="329"/>
      <c r="S6" s="329"/>
      <c r="T6" s="329"/>
      <c r="U6" s="329"/>
      <c r="V6" s="329"/>
      <c r="W6" s="329"/>
      <c r="X6" s="329"/>
      <c r="Y6" s="329"/>
      <c r="Z6" s="2"/>
      <c r="AA6" s="259" t="s">
        <v>5</v>
      </c>
      <c r="AB6" s="259"/>
      <c r="AC6" s="259"/>
      <c r="AD6" s="259"/>
      <c r="AE6" s="259"/>
      <c r="AF6" s="329" t="str">
        <f>'BASE GRANTEE INFO &amp; UPDATES'!AF5</f>
        <v>John Doe, Jane Doe</v>
      </c>
      <c r="AG6" s="329"/>
      <c r="AH6" s="329"/>
      <c r="AI6" s="329"/>
      <c r="AJ6" s="329"/>
      <c r="AK6" s="329"/>
      <c r="AL6" s="329"/>
      <c r="AM6" s="329"/>
      <c r="AN6" s="329"/>
      <c r="AO6" s="329"/>
      <c r="AP6" s="329"/>
      <c r="AQ6" s="329"/>
    </row>
    <row r="7" spans="1:43" ht="15" customHeight="1" x14ac:dyDescent="0.25">
      <c r="A7" s="250" t="s">
        <v>7</v>
      </c>
      <c r="B7" s="251"/>
      <c r="C7" s="251"/>
      <c r="D7" s="251"/>
      <c r="E7" s="251"/>
      <c r="F7" s="251"/>
      <c r="G7" s="251"/>
      <c r="H7" s="251"/>
      <c r="I7" s="251"/>
      <c r="J7" s="251"/>
      <c r="K7" s="251"/>
      <c r="L7" s="251"/>
      <c r="M7" s="252"/>
      <c r="N7" s="331" t="str">
        <f>'BASE GRANTEE INFO &amp; UPDATES'!N6</f>
        <v>123 Any Street, Any City, WV 12345</v>
      </c>
      <c r="O7" s="331"/>
      <c r="P7" s="331"/>
      <c r="Q7" s="331"/>
      <c r="R7" s="331"/>
      <c r="S7" s="331"/>
      <c r="T7" s="331"/>
      <c r="U7" s="331"/>
      <c r="V7" s="331"/>
      <c r="W7" s="331"/>
      <c r="X7" s="331"/>
      <c r="Y7" s="331"/>
      <c r="Z7" s="2"/>
      <c r="AA7" s="262" t="s">
        <v>323</v>
      </c>
      <c r="AB7" s="262"/>
      <c r="AC7" s="262"/>
      <c r="AD7" s="262"/>
      <c r="AE7" s="262"/>
      <c r="AF7" s="329" t="str">
        <f>'BASE GRANTEE INFO &amp; UPDATES'!AF6</f>
        <v>(304) 123-4567 (304) 891-2345</v>
      </c>
      <c r="AG7" s="329"/>
      <c r="AH7" s="329"/>
      <c r="AI7" s="329"/>
      <c r="AJ7" s="329"/>
      <c r="AK7" s="329"/>
      <c r="AL7" s="329"/>
      <c r="AM7" s="329"/>
      <c r="AN7" s="329"/>
      <c r="AO7" s="329"/>
      <c r="AP7" s="329"/>
      <c r="AQ7" s="329"/>
    </row>
    <row r="8" spans="1:43" x14ac:dyDescent="0.25">
      <c r="A8" s="253"/>
      <c r="B8" s="254"/>
      <c r="C8" s="254"/>
      <c r="D8" s="254"/>
      <c r="E8" s="254"/>
      <c r="F8" s="254"/>
      <c r="G8" s="254"/>
      <c r="H8" s="254"/>
      <c r="I8" s="254"/>
      <c r="J8" s="254"/>
      <c r="K8" s="254"/>
      <c r="L8" s="254"/>
      <c r="M8" s="255"/>
      <c r="N8" s="331"/>
      <c r="O8" s="331"/>
      <c r="P8" s="331"/>
      <c r="Q8" s="331"/>
      <c r="R8" s="331"/>
      <c r="S8" s="331"/>
      <c r="T8" s="331"/>
      <c r="U8" s="331"/>
      <c r="V8" s="331"/>
      <c r="W8" s="331"/>
      <c r="X8" s="331"/>
      <c r="Y8" s="331"/>
      <c r="Z8" s="2"/>
      <c r="AA8" s="262" t="s">
        <v>10</v>
      </c>
      <c r="AB8" s="262"/>
      <c r="AC8" s="262"/>
      <c r="AD8" s="262"/>
      <c r="AE8" s="262"/>
      <c r="AF8" s="329" t="str">
        <f>'BASE GRANTEE INFO &amp; UPDATES'!AF7</f>
        <v>G20</v>
      </c>
      <c r="AG8" s="329"/>
      <c r="AH8" s="329"/>
      <c r="AI8" s="329"/>
      <c r="AJ8" s="329"/>
      <c r="AK8" s="329"/>
      <c r="AL8" s="329"/>
      <c r="AM8" s="329"/>
      <c r="AN8" s="329"/>
      <c r="AO8" s="329"/>
      <c r="AP8" s="329"/>
      <c r="AQ8" s="329"/>
    </row>
    <row r="9" spans="1:43" ht="15.75" customHeight="1" x14ac:dyDescent="0.25">
      <c r="A9" s="276" t="s">
        <v>12</v>
      </c>
      <c r="B9" s="277"/>
      <c r="C9" s="277"/>
      <c r="D9" s="277"/>
      <c r="E9" s="277"/>
      <c r="F9" s="277"/>
      <c r="G9" s="277"/>
      <c r="H9" s="277"/>
      <c r="I9" s="277"/>
      <c r="J9" s="277"/>
      <c r="K9" s="277"/>
      <c r="L9" s="277"/>
      <c r="M9" s="278"/>
      <c r="N9" s="332" t="str">
        <f>'BASE GRANTEE INFO &amp; UPDATES'!N8</f>
        <v>October 1 - 31</v>
      </c>
      <c r="O9" s="332"/>
      <c r="P9" s="332"/>
      <c r="Q9" s="332"/>
      <c r="R9" s="332"/>
      <c r="S9" s="332"/>
      <c r="T9" s="332"/>
      <c r="U9" s="332"/>
      <c r="V9" s="332">
        <f>'BASE GRANTEE INFO &amp; UPDATES'!V8</f>
        <v>2019</v>
      </c>
      <c r="W9" s="332"/>
      <c r="X9" s="332"/>
      <c r="Y9" s="332"/>
      <c r="Z9" s="2"/>
      <c r="AA9" s="274" t="s">
        <v>14</v>
      </c>
      <c r="AB9" s="274"/>
      <c r="AC9" s="274"/>
      <c r="AD9" s="274"/>
      <c r="AE9" s="274"/>
      <c r="AF9" s="340" t="str">
        <f>'BASE GRANTEE INFO &amp; UPDATES'!AF8</f>
        <v>0000000</v>
      </c>
      <c r="AG9" s="329"/>
      <c r="AH9" s="329"/>
      <c r="AI9" s="329"/>
      <c r="AJ9" s="329"/>
      <c r="AK9" s="329"/>
      <c r="AL9" s="329"/>
      <c r="AM9" s="329"/>
      <c r="AN9" s="329"/>
      <c r="AO9" s="329"/>
      <c r="AP9" s="329"/>
      <c r="AQ9" s="329"/>
    </row>
    <row r="10" spans="1:43" x14ac:dyDescent="0.25">
      <c r="A10" s="447" t="s">
        <v>432</v>
      </c>
      <c r="B10" s="447"/>
      <c r="C10" s="447"/>
      <c r="D10" s="447"/>
      <c r="E10" s="447"/>
      <c r="F10" s="447"/>
      <c r="G10" s="447"/>
      <c r="H10" s="447"/>
      <c r="I10" s="447"/>
      <c r="J10" s="447"/>
      <c r="K10" s="447"/>
      <c r="L10" s="447"/>
      <c r="M10" s="447"/>
      <c r="N10" s="447"/>
      <c r="O10" s="447"/>
      <c r="P10" s="447"/>
      <c r="Q10" s="447"/>
      <c r="R10" s="447"/>
      <c r="S10" s="447"/>
      <c r="T10" s="447"/>
      <c r="U10" s="447"/>
      <c r="V10" s="447"/>
      <c r="W10" s="447"/>
      <c r="X10" s="447"/>
      <c r="Y10" s="447"/>
      <c r="Z10" s="447"/>
      <c r="AA10" s="447"/>
      <c r="AB10" s="447"/>
      <c r="AC10" s="447"/>
      <c r="AD10" s="447"/>
      <c r="AE10" s="447"/>
      <c r="AF10" s="447"/>
      <c r="AG10" s="447"/>
      <c r="AH10" s="447"/>
      <c r="AI10" s="447"/>
      <c r="AJ10" s="447"/>
      <c r="AK10" s="447"/>
      <c r="AL10" s="447"/>
      <c r="AM10" s="447"/>
      <c r="AN10" s="447"/>
      <c r="AO10" s="447"/>
      <c r="AP10" s="447"/>
      <c r="AQ10" s="447"/>
    </row>
    <row r="11" spans="1:43" ht="60" customHeight="1" x14ac:dyDescent="0.25">
      <c r="A11" s="33" t="s">
        <v>324</v>
      </c>
      <c r="B11" s="472" t="s">
        <v>382</v>
      </c>
      <c r="C11" s="472"/>
      <c r="D11" s="472"/>
      <c r="E11" s="473" t="s">
        <v>383</v>
      </c>
      <c r="F11" s="473"/>
      <c r="G11" s="473"/>
      <c r="H11" s="470" t="s">
        <v>384</v>
      </c>
      <c r="I11" s="470"/>
      <c r="J11" s="470"/>
      <c r="K11" s="470"/>
      <c r="L11" s="473" t="s">
        <v>385</v>
      </c>
      <c r="M11" s="473"/>
      <c r="N11" s="473"/>
      <c r="O11" s="473"/>
      <c r="P11" s="473"/>
      <c r="Q11" s="470" t="s">
        <v>386</v>
      </c>
      <c r="R11" s="470"/>
      <c r="S11" s="470"/>
      <c r="T11" s="470"/>
      <c r="U11" s="470"/>
      <c r="V11" s="470"/>
      <c r="W11" s="470"/>
      <c r="X11" s="470"/>
      <c r="Y11" s="470"/>
      <c r="Z11" s="470"/>
      <c r="AA11" s="471" t="s">
        <v>355</v>
      </c>
      <c r="AB11" s="471"/>
      <c r="AC11" s="471"/>
      <c r="AD11" s="471"/>
      <c r="AE11" s="471"/>
      <c r="AF11" s="471"/>
      <c r="AG11" s="471"/>
      <c r="AH11" s="471"/>
      <c r="AI11" s="471"/>
      <c r="AJ11" s="471"/>
    </row>
    <row r="12" spans="1:43" ht="50.1" customHeight="1" x14ac:dyDescent="0.25">
      <c r="A12" s="34">
        <f>ROW(A1)</f>
        <v>1</v>
      </c>
      <c r="B12" s="474"/>
      <c r="C12" s="474"/>
      <c r="D12" s="474"/>
      <c r="E12" s="475"/>
      <c r="F12" s="475"/>
      <c r="G12" s="475"/>
      <c r="H12" s="469"/>
      <c r="I12" s="469"/>
      <c r="J12" s="469"/>
      <c r="K12" s="469"/>
      <c r="L12" s="476"/>
      <c r="M12" s="476"/>
      <c r="N12" s="476"/>
      <c r="O12" s="476"/>
      <c r="P12" s="476"/>
      <c r="Q12" s="469"/>
      <c r="R12" s="469"/>
      <c r="S12" s="469"/>
      <c r="T12" s="469"/>
      <c r="U12" s="469"/>
      <c r="V12" s="469"/>
      <c r="W12" s="469"/>
      <c r="X12" s="469"/>
      <c r="Y12" s="469"/>
      <c r="Z12" s="469"/>
      <c r="AA12" s="469"/>
      <c r="AB12" s="469"/>
      <c r="AC12" s="469"/>
      <c r="AD12" s="469"/>
      <c r="AE12" s="469"/>
      <c r="AF12" s="469"/>
      <c r="AG12" s="469"/>
      <c r="AH12" s="469"/>
      <c r="AI12" s="469"/>
      <c r="AJ12" s="469"/>
    </row>
    <row r="13" spans="1:43" ht="50.1" customHeight="1" x14ac:dyDescent="0.25">
      <c r="A13" s="34">
        <f t="shared" ref="A13:A76" si="0">ROW(A2)</f>
        <v>2</v>
      </c>
      <c r="B13" s="474"/>
      <c r="C13" s="474"/>
      <c r="D13" s="474"/>
      <c r="E13" s="475"/>
      <c r="F13" s="475"/>
      <c r="G13" s="475"/>
      <c r="H13" s="469"/>
      <c r="I13" s="469"/>
      <c r="J13" s="469"/>
      <c r="K13" s="469"/>
      <c r="L13" s="476"/>
      <c r="M13" s="476"/>
      <c r="N13" s="476"/>
      <c r="O13" s="476"/>
      <c r="P13" s="476"/>
      <c r="Q13" s="469"/>
      <c r="R13" s="469"/>
      <c r="S13" s="469"/>
      <c r="T13" s="469"/>
      <c r="U13" s="469"/>
      <c r="V13" s="469"/>
      <c r="W13" s="469"/>
      <c r="X13" s="469"/>
      <c r="Y13" s="469"/>
      <c r="Z13" s="469"/>
      <c r="AA13" s="469"/>
      <c r="AB13" s="469"/>
      <c r="AC13" s="469"/>
      <c r="AD13" s="469"/>
      <c r="AE13" s="469"/>
      <c r="AF13" s="469"/>
      <c r="AG13" s="469"/>
      <c r="AH13" s="469"/>
      <c r="AI13" s="469"/>
      <c r="AJ13" s="469"/>
    </row>
    <row r="14" spans="1:43" ht="50.1" customHeight="1" x14ac:dyDescent="0.25">
      <c r="A14" s="34">
        <f t="shared" si="0"/>
        <v>3</v>
      </c>
      <c r="B14" s="474"/>
      <c r="C14" s="474"/>
      <c r="D14" s="474"/>
      <c r="E14" s="475"/>
      <c r="F14" s="475"/>
      <c r="G14" s="475"/>
      <c r="H14" s="469"/>
      <c r="I14" s="469"/>
      <c r="J14" s="469"/>
      <c r="K14" s="469"/>
      <c r="L14" s="476"/>
      <c r="M14" s="476"/>
      <c r="N14" s="476"/>
      <c r="O14" s="476"/>
      <c r="P14" s="476"/>
      <c r="Q14" s="469"/>
      <c r="R14" s="469"/>
      <c r="S14" s="469"/>
      <c r="T14" s="469"/>
      <c r="U14" s="469"/>
      <c r="V14" s="469"/>
      <c r="W14" s="469"/>
      <c r="X14" s="469"/>
      <c r="Y14" s="469"/>
      <c r="Z14" s="469"/>
      <c r="AA14" s="469"/>
      <c r="AB14" s="469"/>
      <c r="AC14" s="469"/>
      <c r="AD14" s="469"/>
      <c r="AE14" s="469"/>
      <c r="AF14" s="469"/>
      <c r="AG14" s="469"/>
      <c r="AH14" s="469"/>
      <c r="AI14" s="469"/>
      <c r="AJ14" s="469"/>
    </row>
    <row r="15" spans="1:43" ht="50.1" customHeight="1" x14ac:dyDescent="0.25">
      <c r="A15" s="34">
        <f t="shared" si="0"/>
        <v>4</v>
      </c>
      <c r="B15" s="474"/>
      <c r="C15" s="474"/>
      <c r="D15" s="474"/>
      <c r="E15" s="475"/>
      <c r="F15" s="475"/>
      <c r="G15" s="475"/>
      <c r="H15" s="469"/>
      <c r="I15" s="469"/>
      <c r="J15" s="469"/>
      <c r="K15" s="469"/>
      <c r="L15" s="476"/>
      <c r="M15" s="476"/>
      <c r="N15" s="476"/>
      <c r="O15" s="476"/>
      <c r="P15" s="476"/>
      <c r="Q15" s="469"/>
      <c r="R15" s="469"/>
      <c r="S15" s="469"/>
      <c r="T15" s="469"/>
      <c r="U15" s="469"/>
      <c r="V15" s="469"/>
      <c r="W15" s="469"/>
      <c r="X15" s="469"/>
      <c r="Y15" s="469"/>
      <c r="Z15" s="469"/>
      <c r="AA15" s="469"/>
      <c r="AB15" s="469"/>
      <c r="AC15" s="469"/>
      <c r="AD15" s="469"/>
      <c r="AE15" s="469"/>
      <c r="AF15" s="469"/>
      <c r="AG15" s="469"/>
      <c r="AH15" s="469"/>
      <c r="AI15" s="469"/>
      <c r="AJ15" s="469"/>
    </row>
    <row r="16" spans="1:43" ht="50.1" customHeight="1" x14ac:dyDescent="0.25">
      <c r="A16" s="34">
        <f t="shared" si="0"/>
        <v>5</v>
      </c>
      <c r="B16" s="474"/>
      <c r="C16" s="474"/>
      <c r="D16" s="474"/>
      <c r="E16" s="475"/>
      <c r="F16" s="475"/>
      <c r="G16" s="475"/>
      <c r="H16" s="469"/>
      <c r="I16" s="469"/>
      <c r="J16" s="469"/>
      <c r="K16" s="469"/>
      <c r="L16" s="476"/>
      <c r="M16" s="476"/>
      <c r="N16" s="476"/>
      <c r="O16" s="476"/>
      <c r="P16" s="476"/>
      <c r="Q16" s="469"/>
      <c r="R16" s="469"/>
      <c r="S16" s="469"/>
      <c r="T16" s="469"/>
      <c r="U16" s="469"/>
      <c r="V16" s="469"/>
      <c r="W16" s="469"/>
      <c r="X16" s="469"/>
      <c r="Y16" s="469"/>
      <c r="Z16" s="469"/>
      <c r="AA16" s="469"/>
      <c r="AB16" s="469"/>
      <c r="AC16" s="469"/>
      <c r="AD16" s="469"/>
      <c r="AE16" s="469"/>
      <c r="AF16" s="469"/>
      <c r="AG16" s="469"/>
      <c r="AH16" s="469"/>
      <c r="AI16" s="469"/>
      <c r="AJ16" s="469"/>
    </row>
    <row r="17" spans="1:36" ht="50.1" customHeight="1" x14ac:dyDescent="0.25">
      <c r="A17" s="34">
        <f t="shared" si="0"/>
        <v>6</v>
      </c>
      <c r="B17" s="474"/>
      <c r="C17" s="474"/>
      <c r="D17" s="474"/>
      <c r="E17" s="475"/>
      <c r="F17" s="475"/>
      <c r="G17" s="475"/>
      <c r="H17" s="469"/>
      <c r="I17" s="469"/>
      <c r="J17" s="469"/>
      <c r="K17" s="469"/>
      <c r="L17" s="476"/>
      <c r="M17" s="476"/>
      <c r="N17" s="476"/>
      <c r="O17" s="476"/>
      <c r="P17" s="476"/>
      <c r="Q17" s="469"/>
      <c r="R17" s="469"/>
      <c r="S17" s="469"/>
      <c r="T17" s="469"/>
      <c r="U17" s="469"/>
      <c r="V17" s="469"/>
      <c r="W17" s="469"/>
      <c r="X17" s="469"/>
      <c r="Y17" s="469"/>
      <c r="Z17" s="469"/>
      <c r="AA17" s="469"/>
      <c r="AB17" s="469"/>
      <c r="AC17" s="469"/>
      <c r="AD17" s="469"/>
      <c r="AE17" s="469"/>
      <c r="AF17" s="469"/>
      <c r="AG17" s="469"/>
      <c r="AH17" s="469"/>
      <c r="AI17" s="469"/>
      <c r="AJ17" s="469"/>
    </row>
    <row r="18" spans="1:36" ht="50.1" customHeight="1" x14ac:dyDescent="0.25">
      <c r="A18" s="34">
        <f t="shared" si="0"/>
        <v>7</v>
      </c>
      <c r="B18" s="474"/>
      <c r="C18" s="474"/>
      <c r="D18" s="474"/>
      <c r="E18" s="475"/>
      <c r="F18" s="475"/>
      <c r="G18" s="475"/>
      <c r="H18" s="469"/>
      <c r="I18" s="469"/>
      <c r="J18" s="469"/>
      <c r="K18" s="469"/>
      <c r="L18" s="476"/>
      <c r="M18" s="476"/>
      <c r="N18" s="476"/>
      <c r="O18" s="476"/>
      <c r="P18" s="476"/>
      <c r="Q18" s="469"/>
      <c r="R18" s="469"/>
      <c r="S18" s="469"/>
      <c r="T18" s="469"/>
      <c r="U18" s="469"/>
      <c r="V18" s="469"/>
      <c r="W18" s="469"/>
      <c r="X18" s="469"/>
      <c r="Y18" s="469"/>
      <c r="Z18" s="469"/>
      <c r="AA18" s="469"/>
      <c r="AB18" s="469"/>
      <c r="AC18" s="469"/>
      <c r="AD18" s="469"/>
      <c r="AE18" s="469"/>
      <c r="AF18" s="469"/>
      <c r="AG18" s="469"/>
      <c r="AH18" s="469"/>
      <c r="AI18" s="469"/>
      <c r="AJ18" s="469"/>
    </row>
    <row r="19" spans="1:36" ht="50.1" customHeight="1" x14ac:dyDescent="0.25">
      <c r="A19" s="34">
        <f t="shared" si="0"/>
        <v>8</v>
      </c>
      <c r="B19" s="474"/>
      <c r="C19" s="474"/>
      <c r="D19" s="474"/>
      <c r="E19" s="475"/>
      <c r="F19" s="475"/>
      <c r="G19" s="475"/>
      <c r="H19" s="469"/>
      <c r="I19" s="469"/>
      <c r="J19" s="469"/>
      <c r="K19" s="469"/>
      <c r="L19" s="476"/>
      <c r="M19" s="476"/>
      <c r="N19" s="476"/>
      <c r="O19" s="476"/>
      <c r="P19" s="476"/>
      <c r="Q19" s="469"/>
      <c r="R19" s="469"/>
      <c r="S19" s="469"/>
      <c r="T19" s="469"/>
      <c r="U19" s="469"/>
      <c r="V19" s="469"/>
      <c r="W19" s="469"/>
      <c r="X19" s="469"/>
      <c r="Y19" s="469"/>
      <c r="Z19" s="469"/>
      <c r="AA19" s="469"/>
      <c r="AB19" s="469"/>
      <c r="AC19" s="469"/>
      <c r="AD19" s="469"/>
      <c r="AE19" s="469"/>
      <c r="AF19" s="469"/>
      <c r="AG19" s="469"/>
      <c r="AH19" s="469"/>
      <c r="AI19" s="469"/>
      <c r="AJ19" s="469"/>
    </row>
    <row r="20" spans="1:36" ht="50.1" customHeight="1" x14ac:dyDescent="0.25">
      <c r="A20" s="34">
        <f t="shared" si="0"/>
        <v>9</v>
      </c>
      <c r="B20" s="474"/>
      <c r="C20" s="474"/>
      <c r="D20" s="474"/>
      <c r="E20" s="475"/>
      <c r="F20" s="475"/>
      <c r="G20" s="475"/>
      <c r="H20" s="469"/>
      <c r="I20" s="469"/>
      <c r="J20" s="469"/>
      <c r="K20" s="469"/>
      <c r="L20" s="476"/>
      <c r="M20" s="476"/>
      <c r="N20" s="476"/>
      <c r="O20" s="476"/>
      <c r="P20" s="476"/>
      <c r="Q20" s="469"/>
      <c r="R20" s="469"/>
      <c r="S20" s="469"/>
      <c r="T20" s="469"/>
      <c r="U20" s="469"/>
      <c r="V20" s="469"/>
      <c r="W20" s="469"/>
      <c r="X20" s="469"/>
      <c r="Y20" s="469"/>
      <c r="Z20" s="469"/>
      <c r="AA20" s="469"/>
      <c r="AB20" s="469"/>
      <c r="AC20" s="469"/>
      <c r="AD20" s="469"/>
      <c r="AE20" s="469"/>
      <c r="AF20" s="469"/>
      <c r="AG20" s="469"/>
      <c r="AH20" s="469"/>
      <c r="AI20" s="469"/>
      <c r="AJ20" s="469"/>
    </row>
    <row r="21" spans="1:36" ht="50.1" customHeight="1" x14ac:dyDescent="0.25">
      <c r="A21" s="34">
        <f t="shared" si="0"/>
        <v>10</v>
      </c>
      <c r="B21" s="474"/>
      <c r="C21" s="474"/>
      <c r="D21" s="474"/>
      <c r="E21" s="475"/>
      <c r="F21" s="475"/>
      <c r="G21" s="475"/>
      <c r="H21" s="469"/>
      <c r="I21" s="469"/>
      <c r="J21" s="469"/>
      <c r="K21" s="469"/>
      <c r="L21" s="476"/>
      <c r="M21" s="476"/>
      <c r="N21" s="476"/>
      <c r="O21" s="476"/>
      <c r="P21" s="476"/>
      <c r="Q21" s="469"/>
      <c r="R21" s="469"/>
      <c r="S21" s="469"/>
      <c r="T21" s="469"/>
      <c r="U21" s="469"/>
      <c r="V21" s="469"/>
      <c r="W21" s="469"/>
      <c r="X21" s="469"/>
      <c r="Y21" s="469"/>
      <c r="Z21" s="469"/>
      <c r="AA21" s="469"/>
      <c r="AB21" s="469"/>
      <c r="AC21" s="469"/>
      <c r="AD21" s="469"/>
      <c r="AE21" s="469"/>
      <c r="AF21" s="469"/>
      <c r="AG21" s="469"/>
      <c r="AH21" s="469"/>
      <c r="AI21" s="469"/>
      <c r="AJ21" s="469"/>
    </row>
    <row r="22" spans="1:36" ht="50.1" customHeight="1" x14ac:dyDescent="0.25">
      <c r="A22" s="34">
        <f>ROW(A11)</f>
        <v>11</v>
      </c>
      <c r="B22" s="474"/>
      <c r="C22" s="474"/>
      <c r="D22" s="474"/>
      <c r="E22" s="475"/>
      <c r="F22" s="475"/>
      <c r="G22" s="475"/>
      <c r="H22" s="469"/>
      <c r="I22" s="469"/>
      <c r="J22" s="469"/>
      <c r="K22" s="469"/>
      <c r="L22" s="476"/>
      <c r="M22" s="476"/>
      <c r="N22" s="476"/>
      <c r="O22" s="476"/>
      <c r="P22" s="476"/>
      <c r="Q22" s="469"/>
      <c r="R22" s="469"/>
      <c r="S22" s="469"/>
      <c r="T22" s="469"/>
      <c r="U22" s="469"/>
      <c r="V22" s="469"/>
      <c r="W22" s="469"/>
      <c r="X22" s="469"/>
      <c r="Y22" s="469"/>
      <c r="Z22" s="469"/>
      <c r="AA22" s="469"/>
      <c r="AB22" s="469"/>
      <c r="AC22" s="469"/>
      <c r="AD22" s="469"/>
      <c r="AE22" s="469"/>
      <c r="AF22" s="469"/>
      <c r="AG22" s="469"/>
      <c r="AH22" s="469"/>
      <c r="AI22" s="469"/>
      <c r="AJ22" s="469"/>
    </row>
    <row r="23" spans="1:36" ht="50.1" customHeight="1" x14ac:dyDescent="0.25">
      <c r="A23" s="34">
        <f t="shared" si="0"/>
        <v>12</v>
      </c>
      <c r="B23" s="474"/>
      <c r="C23" s="474"/>
      <c r="D23" s="474"/>
      <c r="E23" s="475"/>
      <c r="F23" s="475"/>
      <c r="G23" s="475"/>
      <c r="H23" s="469"/>
      <c r="I23" s="469"/>
      <c r="J23" s="469"/>
      <c r="K23" s="469"/>
      <c r="L23" s="476"/>
      <c r="M23" s="476"/>
      <c r="N23" s="476"/>
      <c r="O23" s="476"/>
      <c r="P23" s="476"/>
      <c r="Q23" s="469"/>
      <c r="R23" s="469"/>
      <c r="S23" s="469"/>
      <c r="T23" s="469"/>
      <c r="U23" s="469"/>
      <c r="V23" s="469"/>
      <c r="W23" s="469"/>
      <c r="X23" s="469"/>
      <c r="Y23" s="469"/>
      <c r="Z23" s="469"/>
      <c r="AA23" s="469"/>
      <c r="AB23" s="469"/>
      <c r="AC23" s="469"/>
      <c r="AD23" s="469"/>
      <c r="AE23" s="469"/>
      <c r="AF23" s="469"/>
      <c r="AG23" s="469"/>
      <c r="AH23" s="469"/>
      <c r="AI23" s="469"/>
      <c r="AJ23" s="469"/>
    </row>
    <row r="24" spans="1:36" ht="50.1" customHeight="1" x14ac:dyDescent="0.25">
      <c r="A24" s="34">
        <f t="shared" si="0"/>
        <v>13</v>
      </c>
      <c r="B24" s="474"/>
      <c r="C24" s="474"/>
      <c r="D24" s="474"/>
      <c r="E24" s="475"/>
      <c r="F24" s="475"/>
      <c r="G24" s="475"/>
      <c r="H24" s="469"/>
      <c r="I24" s="469"/>
      <c r="J24" s="469"/>
      <c r="K24" s="469"/>
      <c r="L24" s="476"/>
      <c r="M24" s="476"/>
      <c r="N24" s="476"/>
      <c r="O24" s="476"/>
      <c r="P24" s="476"/>
      <c r="Q24" s="469"/>
      <c r="R24" s="469"/>
      <c r="S24" s="469"/>
      <c r="T24" s="469"/>
      <c r="U24" s="469"/>
      <c r="V24" s="469"/>
      <c r="W24" s="469"/>
      <c r="X24" s="469"/>
      <c r="Y24" s="469"/>
      <c r="Z24" s="469"/>
      <c r="AA24" s="469"/>
      <c r="AB24" s="469"/>
      <c r="AC24" s="469"/>
      <c r="AD24" s="469"/>
      <c r="AE24" s="469"/>
      <c r="AF24" s="469"/>
      <c r="AG24" s="469"/>
      <c r="AH24" s="469"/>
      <c r="AI24" s="469"/>
      <c r="AJ24" s="469"/>
    </row>
    <row r="25" spans="1:36" ht="50.1" customHeight="1" x14ac:dyDescent="0.25">
      <c r="A25" s="34">
        <f t="shared" si="0"/>
        <v>14</v>
      </c>
      <c r="B25" s="474"/>
      <c r="C25" s="474"/>
      <c r="D25" s="474"/>
      <c r="E25" s="475"/>
      <c r="F25" s="475"/>
      <c r="G25" s="475"/>
      <c r="H25" s="469"/>
      <c r="I25" s="469"/>
      <c r="J25" s="469"/>
      <c r="K25" s="469"/>
      <c r="L25" s="476"/>
      <c r="M25" s="476"/>
      <c r="N25" s="476"/>
      <c r="O25" s="476"/>
      <c r="P25" s="476"/>
      <c r="Q25" s="469"/>
      <c r="R25" s="469"/>
      <c r="S25" s="469"/>
      <c r="T25" s="469"/>
      <c r="U25" s="469"/>
      <c r="V25" s="469"/>
      <c r="W25" s="469"/>
      <c r="X25" s="469"/>
      <c r="Y25" s="469"/>
      <c r="Z25" s="469"/>
      <c r="AA25" s="469"/>
      <c r="AB25" s="469"/>
      <c r="AC25" s="469"/>
      <c r="AD25" s="469"/>
      <c r="AE25" s="469"/>
      <c r="AF25" s="469"/>
      <c r="AG25" s="469"/>
      <c r="AH25" s="469"/>
      <c r="AI25" s="469"/>
      <c r="AJ25" s="469"/>
    </row>
    <row r="26" spans="1:36" ht="50.1" customHeight="1" x14ac:dyDescent="0.25">
      <c r="A26" s="34">
        <f t="shared" si="0"/>
        <v>15</v>
      </c>
      <c r="B26" s="474"/>
      <c r="C26" s="474"/>
      <c r="D26" s="474"/>
      <c r="E26" s="475"/>
      <c r="F26" s="475"/>
      <c r="G26" s="475"/>
      <c r="H26" s="469"/>
      <c r="I26" s="469"/>
      <c r="J26" s="469"/>
      <c r="K26" s="469"/>
      <c r="L26" s="476"/>
      <c r="M26" s="476"/>
      <c r="N26" s="476"/>
      <c r="O26" s="476"/>
      <c r="P26" s="476"/>
      <c r="Q26" s="469"/>
      <c r="R26" s="469"/>
      <c r="S26" s="469"/>
      <c r="T26" s="469"/>
      <c r="U26" s="469"/>
      <c r="V26" s="469"/>
      <c r="W26" s="469"/>
      <c r="X26" s="469"/>
      <c r="Y26" s="469"/>
      <c r="Z26" s="469"/>
      <c r="AA26" s="469"/>
      <c r="AB26" s="469"/>
      <c r="AC26" s="469"/>
      <c r="AD26" s="469"/>
      <c r="AE26" s="469"/>
      <c r="AF26" s="469"/>
      <c r="AG26" s="469"/>
      <c r="AH26" s="469"/>
      <c r="AI26" s="469"/>
      <c r="AJ26" s="469"/>
    </row>
    <row r="27" spans="1:36" ht="50.1" customHeight="1" x14ac:dyDescent="0.25">
      <c r="A27" s="34">
        <f t="shared" si="0"/>
        <v>16</v>
      </c>
      <c r="B27" s="474"/>
      <c r="C27" s="474"/>
      <c r="D27" s="474"/>
      <c r="E27" s="475"/>
      <c r="F27" s="475"/>
      <c r="G27" s="475"/>
      <c r="H27" s="469"/>
      <c r="I27" s="469"/>
      <c r="J27" s="469"/>
      <c r="K27" s="469"/>
      <c r="L27" s="476"/>
      <c r="M27" s="476"/>
      <c r="N27" s="476"/>
      <c r="O27" s="476"/>
      <c r="P27" s="476"/>
      <c r="Q27" s="469"/>
      <c r="R27" s="469"/>
      <c r="S27" s="469"/>
      <c r="T27" s="469"/>
      <c r="U27" s="469"/>
      <c r="V27" s="469"/>
      <c r="W27" s="469"/>
      <c r="X27" s="469"/>
      <c r="Y27" s="469"/>
      <c r="Z27" s="469"/>
      <c r="AA27" s="469"/>
      <c r="AB27" s="469"/>
      <c r="AC27" s="469"/>
      <c r="AD27" s="469"/>
      <c r="AE27" s="469"/>
      <c r="AF27" s="469"/>
      <c r="AG27" s="469"/>
      <c r="AH27" s="469"/>
      <c r="AI27" s="469"/>
      <c r="AJ27" s="469"/>
    </row>
    <row r="28" spans="1:36" ht="50.1" customHeight="1" x14ac:dyDescent="0.25">
      <c r="A28" s="34">
        <f t="shared" si="0"/>
        <v>17</v>
      </c>
      <c r="B28" s="474"/>
      <c r="C28" s="474"/>
      <c r="D28" s="474"/>
      <c r="E28" s="475"/>
      <c r="F28" s="475"/>
      <c r="G28" s="475"/>
      <c r="H28" s="469"/>
      <c r="I28" s="469"/>
      <c r="J28" s="469"/>
      <c r="K28" s="469"/>
      <c r="L28" s="476"/>
      <c r="M28" s="476"/>
      <c r="N28" s="476"/>
      <c r="O28" s="476"/>
      <c r="P28" s="476"/>
      <c r="Q28" s="469"/>
      <c r="R28" s="469"/>
      <c r="S28" s="469"/>
      <c r="T28" s="469"/>
      <c r="U28" s="469"/>
      <c r="V28" s="469"/>
      <c r="W28" s="469"/>
      <c r="X28" s="469"/>
      <c r="Y28" s="469"/>
      <c r="Z28" s="469"/>
      <c r="AA28" s="469"/>
      <c r="AB28" s="469"/>
      <c r="AC28" s="469"/>
      <c r="AD28" s="469"/>
      <c r="AE28" s="469"/>
      <c r="AF28" s="469"/>
      <c r="AG28" s="469"/>
      <c r="AH28" s="469"/>
      <c r="AI28" s="469"/>
      <c r="AJ28" s="469"/>
    </row>
    <row r="29" spans="1:36" ht="50.1" customHeight="1" x14ac:dyDescent="0.25">
      <c r="A29" s="34">
        <f t="shared" si="0"/>
        <v>18</v>
      </c>
      <c r="B29" s="474"/>
      <c r="C29" s="474"/>
      <c r="D29" s="474"/>
      <c r="E29" s="475"/>
      <c r="F29" s="475"/>
      <c r="G29" s="475"/>
      <c r="H29" s="469"/>
      <c r="I29" s="469"/>
      <c r="J29" s="469"/>
      <c r="K29" s="469"/>
      <c r="L29" s="476"/>
      <c r="M29" s="476"/>
      <c r="N29" s="476"/>
      <c r="O29" s="476"/>
      <c r="P29" s="476"/>
      <c r="Q29" s="469"/>
      <c r="R29" s="469"/>
      <c r="S29" s="469"/>
      <c r="T29" s="469"/>
      <c r="U29" s="469"/>
      <c r="V29" s="469"/>
      <c r="W29" s="469"/>
      <c r="X29" s="469"/>
      <c r="Y29" s="469"/>
      <c r="Z29" s="469"/>
      <c r="AA29" s="469"/>
      <c r="AB29" s="469"/>
      <c r="AC29" s="469"/>
      <c r="AD29" s="469"/>
      <c r="AE29" s="469"/>
      <c r="AF29" s="469"/>
      <c r="AG29" s="469"/>
      <c r="AH29" s="469"/>
      <c r="AI29" s="469"/>
      <c r="AJ29" s="469"/>
    </row>
    <row r="30" spans="1:36" ht="50.1" customHeight="1" x14ac:dyDescent="0.25">
      <c r="A30" s="34">
        <f t="shared" si="0"/>
        <v>19</v>
      </c>
      <c r="B30" s="474"/>
      <c r="C30" s="474"/>
      <c r="D30" s="474"/>
      <c r="E30" s="475"/>
      <c r="F30" s="475"/>
      <c r="G30" s="475"/>
      <c r="H30" s="469"/>
      <c r="I30" s="469"/>
      <c r="J30" s="469"/>
      <c r="K30" s="469"/>
      <c r="L30" s="476"/>
      <c r="M30" s="476"/>
      <c r="N30" s="476"/>
      <c r="O30" s="476"/>
      <c r="P30" s="476"/>
      <c r="Q30" s="469"/>
      <c r="R30" s="469"/>
      <c r="S30" s="469"/>
      <c r="T30" s="469"/>
      <c r="U30" s="469"/>
      <c r="V30" s="469"/>
      <c r="W30" s="469"/>
      <c r="X30" s="469"/>
      <c r="Y30" s="469"/>
      <c r="Z30" s="469"/>
      <c r="AA30" s="469"/>
      <c r="AB30" s="469"/>
      <c r="AC30" s="469"/>
      <c r="AD30" s="469"/>
      <c r="AE30" s="469"/>
      <c r="AF30" s="469"/>
      <c r="AG30" s="469"/>
      <c r="AH30" s="469"/>
      <c r="AI30" s="469"/>
      <c r="AJ30" s="469"/>
    </row>
    <row r="31" spans="1:36" ht="50.1" customHeight="1" x14ac:dyDescent="0.25">
      <c r="A31" s="34">
        <f t="shared" si="0"/>
        <v>20</v>
      </c>
      <c r="B31" s="474"/>
      <c r="C31" s="474"/>
      <c r="D31" s="474"/>
      <c r="E31" s="475"/>
      <c r="F31" s="475"/>
      <c r="G31" s="475"/>
      <c r="H31" s="469"/>
      <c r="I31" s="469"/>
      <c r="J31" s="469"/>
      <c r="K31" s="469"/>
      <c r="L31" s="476"/>
      <c r="M31" s="476"/>
      <c r="N31" s="476"/>
      <c r="O31" s="476"/>
      <c r="P31" s="476"/>
      <c r="Q31" s="469"/>
      <c r="R31" s="469"/>
      <c r="S31" s="469"/>
      <c r="T31" s="469"/>
      <c r="U31" s="469"/>
      <c r="V31" s="469"/>
      <c r="W31" s="469"/>
      <c r="X31" s="469"/>
      <c r="Y31" s="469"/>
      <c r="Z31" s="469"/>
      <c r="AA31" s="469"/>
      <c r="AB31" s="469"/>
      <c r="AC31" s="469"/>
      <c r="AD31" s="469"/>
      <c r="AE31" s="469"/>
      <c r="AF31" s="469"/>
      <c r="AG31" s="469"/>
      <c r="AH31" s="469"/>
      <c r="AI31" s="469"/>
      <c r="AJ31" s="469"/>
    </row>
    <row r="32" spans="1:36" ht="50.1" customHeight="1" x14ac:dyDescent="0.25">
      <c r="A32" s="34">
        <f>ROW(A21)</f>
        <v>21</v>
      </c>
      <c r="B32" s="474"/>
      <c r="C32" s="474"/>
      <c r="D32" s="474"/>
      <c r="E32" s="475"/>
      <c r="F32" s="475"/>
      <c r="G32" s="475"/>
      <c r="H32" s="469"/>
      <c r="I32" s="469"/>
      <c r="J32" s="469"/>
      <c r="K32" s="469"/>
      <c r="L32" s="476"/>
      <c r="M32" s="476"/>
      <c r="N32" s="476"/>
      <c r="O32" s="476"/>
      <c r="P32" s="476"/>
      <c r="Q32" s="469"/>
      <c r="R32" s="469"/>
      <c r="S32" s="469"/>
      <c r="T32" s="469"/>
      <c r="U32" s="469"/>
      <c r="V32" s="469"/>
      <c r="W32" s="469"/>
      <c r="X32" s="469"/>
      <c r="Y32" s="469"/>
      <c r="Z32" s="469"/>
      <c r="AA32" s="469"/>
      <c r="AB32" s="469"/>
      <c r="AC32" s="469"/>
      <c r="AD32" s="469"/>
      <c r="AE32" s="469"/>
      <c r="AF32" s="469"/>
      <c r="AG32" s="469"/>
      <c r="AH32" s="469"/>
      <c r="AI32" s="469"/>
      <c r="AJ32" s="469"/>
    </row>
    <row r="33" spans="1:36" ht="50.1" customHeight="1" x14ac:dyDescent="0.25">
      <c r="A33" s="34">
        <f t="shared" si="0"/>
        <v>22</v>
      </c>
      <c r="B33" s="474"/>
      <c r="C33" s="474"/>
      <c r="D33" s="474"/>
      <c r="E33" s="475"/>
      <c r="F33" s="475"/>
      <c r="G33" s="475"/>
      <c r="H33" s="469"/>
      <c r="I33" s="469"/>
      <c r="J33" s="469"/>
      <c r="K33" s="469"/>
      <c r="L33" s="476"/>
      <c r="M33" s="476"/>
      <c r="N33" s="476"/>
      <c r="O33" s="476"/>
      <c r="P33" s="476"/>
      <c r="Q33" s="469"/>
      <c r="R33" s="469"/>
      <c r="S33" s="469"/>
      <c r="T33" s="469"/>
      <c r="U33" s="469"/>
      <c r="V33" s="469"/>
      <c r="W33" s="469"/>
      <c r="X33" s="469"/>
      <c r="Y33" s="469"/>
      <c r="Z33" s="469"/>
      <c r="AA33" s="469"/>
      <c r="AB33" s="469"/>
      <c r="AC33" s="469"/>
      <c r="AD33" s="469"/>
      <c r="AE33" s="469"/>
      <c r="AF33" s="469"/>
      <c r="AG33" s="469"/>
      <c r="AH33" s="469"/>
      <c r="AI33" s="469"/>
      <c r="AJ33" s="469"/>
    </row>
    <row r="34" spans="1:36" ht="50.1" customHeight="1" x14ac:dyDescent="0.25">
      <c r="A34" s="34">
        <f t="shared" si="0"/>
        <v>23</v>
      </c>
      <c r="B34" s="474"/>
      <c r="C34" s="474"/>
      <c r="D34" s="474"/>
      <c r="E34" s="475"/>
      <c r="F34" s="475"/>
      <c r="G34" s="475"/>
      <c r="H34" s="469"/>
      <c r="I34" s="469"/>
      <c r="J34" s="469"/>
      <c r="K34" s="469"/>
      <c r="L34" s="476"/>
      <c r="M34" s="476"/>
      <c r="N34" s="476"/>
      <c r="O34" s="476"/>
      <c r="P34" s="476"/>
      <c r="Q34" s="469"/>
      <c r="R34" s="469"/>
      <c r="S34" s="469"/>
      <c r="T34" s="469"/>
      <c r="U34" s="469"/>
      <c r="V34" s="469"/>
      <c r="W34" s="469"/>
      <c r="X34" s="469"/>
      <c r="Y34" s="469"/>
      <c r="Z34" s="469"/>
      <c r="AA34" s="469"/>
      <c r="AB34" s="469"/>
      <c r="AC34" s="469"/>
      <c r="AD34" s="469"/>
      <c r="AE34" s="469"/>
      <c r="AF34" s="469"/>
      <c r="AG34" s="469"/>
      <c r="AH34" s="469"/>
      <c r="AI34" s="469"/>
      <c r="AJ34" s="469"/>
    </row>
    <row r="35" spans="1:36" ht="50.1" customHeight="1" x14ac:dyDescent="0.25">
      <c r="A35" s="34">
        <f t="shared" si="0"/>
        <v>24</v>
      </c>
      <c r="B35" s="474"/>
      <c r="C35" s="474"/>
      <c r="D35" s="474"/>
      <c r="E35" s="475"/>
      <c r="F35" s="475"/>
      <c r="G35" s="475"/>
      <c r="H35" s="469"/>
      <c r="I35" s="469"/>
      <c r="J35" s="469"/>
      <c r="K35" s="469"/>
      <c r="L35" s="476"/>
      <c r="M35" s="476"/>
      <c r="N35" s="476"/>
      <c r="O35" s="476"/>
      <c r="P35" s="476"/>
      <c r="Q35" s="469"/>
      <c r="R35" s="469"/>
      <c r="S35" s="469"/>
      <c r="T35" s="469"/>
      <c r="U35" s="469"/>
      <c r="V35" s="469"/>
      <c r="W35" s="469"/>
      <c r="X35" s="469"/>
      <c r="Y35" s="469"/>
      <c r="Z35" s="469"/>
      <c r="AA35" s="469"/>
      <c r="AB35" s="469"/>
      <c r="AC35" s="469"/>
      <c r="AD35" s="469"/>
      <c r="AE35" s="469"/>
      <c r="AF35" s="469"/>
      <c r="AG35" s="469"/>
      <c r="AH35" s="469"/>
      <c r="AI35" s="469"/>
      <c r="AJ35" s="469"/>
    </row>
    <row r="36" spans="1:36" ht="50.1" customHeight="1" x14ac:dyDescent="0.25">
      <c r="A36" s="34">
        <f t="shared" si="0"/>
        <v>25</v>
      </c>
      <c r="B36" s="474"/>
      <c r="C36" s="474"/>
      <c r="D36" s="474"/>
      <c r="E36" s="475"/>
      <c r="F36" s="475"/>
      <c r="G36" s="475"/>
      <c r="H36" s="469"/>
      <c r="I36" s="469"/>
      <c r="J36" s="469"/>
      <c r="K36" s="469"/>
      <c r="L36" s="476"/>
      <c r="M36" s="476"/>
      <c r="N36" s="476"/>
      <c r="O36" s="476"/>
      <c r="P36" s="476"/>
      <c r="Q36" s="469"/>
      <c r="R36" s="469"/>
      <c r="S36" s="469"/>
      <c r="T36" s="469"/>
      <c r="U36" s="469"/>
      <c r="V36" s="469"/>
      <c r="W36" s="469"/>
      <c r="X36" s="469"/>
      <c r="Y36" s="469"/>
      <c r="Z36" s="469"/>
      <c r="AA36" s="469"/>
      <c r="AB36" s="469"/>
      <c r="AC36" s="469"/>
      <c r="AD36" s="469"/>
      <c r="AE36" s="469"/>
      <c r="AF36" s="469"/>
      <c r="AG36" s="469"/>
      <c r="AH36" s="469"/>
      <c r="AI36" s="469"/>
      <c r="AJ36" s="469"/>
    </row>
    <row r="37" spans="1:36" ht="50.1" customHeight="1" x14ac:dyDescent="0.25">
      <c r="A37" s="34">
        <f t="shared" si="0"/>
        <v>26</v>
      </c>
      <c r="B37" s="474"/>
      <c r="C37" s="474"/>
      <c r="D37" s="474"/>
      <c r="E37" s="475"/>
      <c r="F37" s="475"/>
      <c r="G37" s="475"/>
      <c r="H37" s="469"/>
      <c r="I37" s="469"/>
      <c r="J37" s="469"/>
      <c r="K37" s="469"/>
      <c r="L37" s="476"/>
      <c r="M37" s="476"/>
      <c r="N37" s="476"/>
      <c r="O37" s="476"/>
      <c r="P37" s="476"/>
      <c r="Q37" s="469"/>
      <c r="R37" s="469"/>
      <c r="S37" s="469"/>
      <c r="T37" s="469"/>
      <c r="U37" s="469"/>
      <c r="V37" s="469"/>
      <c r="W37" s="469"/>
      <c r="X37" s="469"/>
      <c r="Y37" s="469"/>
      <c r="Z37" s="469"/>
      <c r="AA37" s="469"/>
      <c r="AB37" s="469"/>
      <c r="AC37" s="469"/>
      <c r="AD37" s="469"/>
      <c r="AE37" s="469"/>
      <c r="AF37" s="469"/>
      <c r="AG37" s="469"/>
      <c r="AH37" s="469"/>
      <c r="AI37" s="469"/>
      <c r="AJ37" s="469"/>
    </row>
    <row r="38" spans="1:36" ht="50.1" customHeight="1" x14ac:dyDescent="0.25">
      <c r="A38" s="34">
        <f t="shared" si="0"/>
        <v>27</v>
      </c>
      <c r="B38" s="474"/>
      <c r="C38" s="474"/>
      <c r="D38" s="474"/>
      <c r="E38" s="475"/>
      <c r="F38" s="475"/>
      <c r="G38" s="475"/>
      <c r="H38" s="469"/>
      <c r="I38" s="469"/>
      <c r="J38" s="469"/>
      <c r="K38" s="469"/>
      <c r="L38" s="476"/>
      <c r="M38" s="476"/>
      <c r="N38" s="476"/>
      <c r="O38" s="476"/>
      <c r="P38" s="476"/>
      <c r="Q38" s="469"/>
      <c r="R38" s="469"/>
      <c r="S38" s="469"/>
      <c r="T38" s="469"/>
      <c r="U38" s="469"/>
      <c r="V38" s="469"/>
      <c r="W38" s="469"/>
      <c r="X38" s="469"/>
      <c r="Y38" s="469"/>
      <c r="Z38" s="469"/>
      <c r="AA38" s="469"/>
      <c r="AB38" s="469"/>
      <c r="AC38" s="469"/>
      <c r="AD38" s="469"/>
      <c r="AE38" s="469"/>
      <c r="AF38" s="469"/>
      <c r="AG38" s="469"/>
      <c r="AH38" s="469"/>
      <c r="AI38" s="469"/>
      <c r="AJ38" s="469"/>
    </row>
    <row r="39" spans="1:36" ht="50.1" customHeight="1" x14ac:dyDescent="0.25">
      <c r="A39" s="34">
        <f t="shared" si="0"/>
        <v>28</v>
      </c>
      <c r="B39" s="474"/>
      <c r="C39" s="474"/>
      <c r="D39" s="474"/>
      <c r="E39" s="475"/>
      <c r="F39" s="475"/>
      <c r="G39" s="475"/>
      <c r="H39" s="469"/>
      <c r="I39" s="469"/>
      <c r="J39" s="469"/>
      <c r="K39" s="469"/>
      <c r="L39" s="476"/>
      <c r="M39" s="476"/>
      <c r="N39" s="476"/>
      <c r="O39" s="476"/>
      <c r="P39" s="476"/>
      <c r="Q39" s="469"/>
      <c r="R39" s="469"/>
      <c r="S39" s="469"/>
      <c r="T39" s="469"/>
      <c r="U39" s="469"/>
      <c r="V39" s="469"/>
      <c r="W39" s="469"/>
      <c r="X39" s="469"/>
      <c r="Y39" s="469"/>
      <c r="Z39" s="469"/>
      <c r="AA39" s="469"/>
      <c r="AB39" s="469"/>
      <c r="AC39" s="469"/>
      <c r="AD39" s="469"/>
      <c r="AE39" s="469"/>
      <c r="AF39" s="469"/>
      <c r="AG39" s="469"/>
      <c r="AH39" s="469"/>
      <c r="AI39" s="469"/>
      <c r="AJ39" s="469"/>
    </row>
    <row r="40" spans="1:36" ht="50.1" customHeight="1" x14ac:dyDescent="0.25">
      <c r="A40" s="34">
        <f t="shared" si="0"/>
        <v>29</v>
      </c>
      <c r="B40" s="474"/>
      <c r="C40" s="474"/>
      <c r="D40" s="474"/>
      <c r="E40" s="475"/>
      <c r="F40" s="475"/>
      <c r="G40" s="475"/>
      <c r="H40" s="469"/>
      <c r="I40" s="469"/>
      <c r="J40" s="469"/>
      <c r="K40" s="469"/>
      <c r="L40" s="476"/>
      <c r="M40" s="476"/>
      <c r="N40" s="476"/>
      <c r="O40" s="476"/>
      <c r="P40" s="476"/>
      <c r="Q40" s="469"/>
      <c r="R40" s="469"/>
      <c r="S40" s="469"/>
      <c r="T40" s="469"/>
      <c r="U40" s="469"/>
      <c r="V40" s="469"/>
      <c r="W40" s="469"/>
      <c r="X40" s="469"/>
      <c r="Y40" s="469"/>
      <c r="Z40" s="469"/>
      <c r="AA40" s="469"/>
      <c r="AB40" s="469"/>
      <c r="AC40" s="469"/>
      <c r="AD40" s="469"/>
      <c r="AE40" s="469"/>
      <c r="AF40" s="469"/>
      <c r="AG40" s="469"/>
      <c r="AH40" s="469"/>
      <c r="AI40" s="469"/>
      <c r="AJ40" s="469"/>
    </row>
    <row r="41" spans="1:36" ht="50.1" customHeight="1" x14ac:dyDescent="0.25">
      <c r="A41" s="34">
        <f t="shared" si="0"/>
        <v>30</v>
      </c>
      <c r="B41" s="474"/>
      <c r="C41" s="474"/>
      <c r="D41" s="474"/>
      <c r="E41" s="475"/>
      <c r="F41" s="475"/>
      <c r="G41" s="475"/>
      <c r="H41" s="469"/>
      <c r="I41" s="469"/>
      <c r="J41" s="469"/>
      <c r="K41" s="469"/>
      <c r="L41" s="476"/>
      <c r="M41" s="476"/>
      <c r="N41" s="476"/>
      <c r="O41" s="476"/>
      <c r="P41" s="476"/>
      <c r="Q41" s="469"/>
      <c r="R41" s="469"/>
      <c r="S41" s="469"/>
      <c r="T41" s="469"/>
      <c r="U41" s="469"/>
      <c r="V41" s="469"/>
      <c r="W41" s="469"/>
      <c r="X41" s="469"/>
      <c r="Y41" s="469"/>
      <c r="Z41" s="469"/>
      <c r="AA41" s="469"/>
      <c r="AB41" s="469"/>
      <c r="AC41" s="469"/>
      <c r="AD41" s="469"/>
      <c r="AE41" s="469"/>
      <c r="AF41" s="469"/>
      <c r="AG41" s="469"/>
      <c r="AH41" s="469"/>
      <c r="AI41" s="469"/>
      <c r="AJ41" s="469"/>
    </row>
    <row r="42" spans="1:36" ht="50.1" customHeight="1" x14ac:dyDescent="0.25">
      <c r="A42" s="34">
        <f>ROW(A31)</f>
        <v>31</v>
      </c>
      <c r="B42" s="474"/>
      <c r="C42" s="474"/>
      <c r="D42" s="474"/>
      <c r="E42" s="475"/>
      <c r="F42" s="475"/>
      <c r="G42" s="475"/>
      <c r="H42" s="469"/>
      <c r="I42" s="469"/>
      <c r="J42" s="469"/>
      <c r="K42" s="469"/>
      <c r="L42" s="476"/>
      <c r="M42" s="476"/>
      <c r="N42" s="476"/>
      <c r="O42" s="476"/>
      <c r="P42" s="476"/>
      <c r="Q42" s="469"/>
      <c r="R42" s="469"/>
      <c r="S42" s="469"/>
      <c r="T42" s="469"/>
      <c r="U42" s="469"/>
      <c r="V42" s="469"/>
      <c r="W42" s="469"/>
      <c r="X42" s="469"/>
      <c r="Y42" s="469"/>
      <c r="Z42" s="469"/>
      <c r="AA42" s="469"/>
      <c r="AB42" s="469"/>
      <c r="AC42" s="469"/>
      <c r="AD42" s="469"/>
      <c r="AE42" s="469"/>
      <c r="AF42" s="469"/>
      <c r="AG42" s="469"/>
      <c r="AH42" s="469"/>
      <c r="AI42" s="469"/>
      <c r="AJ42" s="469"/>
    </row>
    <row r="43" spans="1:36" ht="50.1" customHeight="1" x14ac:dyDescent="0.25">
      <c r="A43" s="34">
        <f t="shared" si="0"/>
        <v>32</v>
      </c>
      <c r="B43" s="474"/>
      <c r="C43" s="474"/>
      <c r="D43" s="474"/>
      <c r="E43" s="475"/>
      <c r="F43" s="475"/>
      <c r="G43" s="475"/>
      <c r="H43" s="469"/>
      <c r="I43" s="469"/>
      <c r="J43" s="469"/>
      <c r="K43" s="469"/>
      <c r="L43" s="476"/>
      <c r="M43" s="476"/>
      <c r="N43" s="476"/>
      <c r="O43" s="476"/>
      <c r="P43" s="476"/>
      <c r="Q43" s="469"/>
      <c r="R43" s="469"/>
      <c r="S43" s="469"/>
      <c r="T43" s="469"/>
      <c r="U43" s="469"/>
      <c r="V43" s="469"/>
      <c r="W43" s="469"/>
      <c r="X43" s="469"/>
      <c r="Y43" s="469"/>
      <c r="Z43" s="469"/>
      <c r="AA43" s="469"/>
      <c r="AB43" s="469"/>
      <c r="AC43" s="469"/>
      <c r="AD43" s="469"/>
      <c r="AE43" s="469"/>
      <c r="AF43" s="469"/>
      <c r="AG43" s="469"/>
      <c r="AH43" s="469"/>
      <c r="AI43" s="469"/>
      <c r="AJ43" s="469"/>
    </row>
    <row r="44" spans="1:36" ht="50.1" customHeight="1" x14ac:dyDescent="0.25">
      <c r="A44" s="34">
        <f t="shared" si="0"/>
        <v>33</v>
      </c>
      <c r="B44" s="474"/>
      <c r="C44" s="474"/>
      <c r="D44" s="474"/>
      <c r="E44" s="475"/>
      <c r="F44" s="475"/>
      <c r="G44" s="475"/>
      <c r="H44" s="469"/>
      <c r="I44" s="469"/>
      <c r="J44" s="469"/>
      <c r="K44" s="469"/>
      <c r="L44" s="476"/>
      <c r="M44" s="476"/>
      <c r="N44" s="476"/>
      <c r="O44" s="476"/>
      <c r="P44" s="476"/>
      <c r="Q44" s="469"/>
      <c r="R44" s="469"/>
      <c r="S44" s="469"/>
      <c r="T44" s="469"/>
      <c r="U44" s="469"/>
      <c r="V44" s="469"/>
      <c r="W44" s="469"/>
      <c r="X44" s="469"/>
      <c r="Y44" s="469"/>
      <c r="Z44" s="469"/>
      <c r="AA44" s="469"/>
      <c r="AB44" s="469"/>
      <c r="AC44" s="469"/>
      <c r="AD44" s="469"/>
      <c r="AE44" s="469"/>
      <c r="AF44" s="469"/>
      <c r="AG44" s="469"/>
      <c r="AH44" s="469"/>
      <c r="AI44" s="469"/>
      <c r="AJ44" s="469"/>
    </row>
    <row r="45" spans="1:36" ht="50.1" customHeight="1" x14ac:dyDescent="0.25">
      <c r="A45" s="34">
        <f t="shared" si="0"/>
        <v>34</v>
      </c>
      <c r="B45" s="474"/>
      <c r="C45" s="474"/>
      <c r="D45" s="474"/>
      <c r="E45" s="475"/>
      <c r="F45" s="475"/>
      <c r="G45" s="475"/>
      <c r="H45" s="469"/>
      <c r="I45" s="469"/>
      <c r="J45" s="469"/>
      <c r="K45" s="469"/>
      <c r="L45" s="476"/>
      <c r="M45" s="476"/>
      <c r="N45" s="476"/>
      <c r="O45" s="476"/>
      <c r="P45" s="476"/>
      <c r="Q45" s="469"/>
      <c r="R45" s="469"/>
      <c r="S45" s="469"/>
      <c r="T45" s="469"/>
      <c r="U45" s="469"/>
      <c r="V45" s="469"/>
      <c r="W45" s="469"/>
      <c r="X45" s="469"/>
      <c r="Y45" s="469"/>
      <c r="Z45" s="469"/>
      <c r="AA45" s="469"/>
      <c r="AB45" s="469"/>
      <c r="AC45" s="469"/>
      <c r="AD45" s="469"/>
      <c r="AE45" s="469"/>
      <c r="AF45" s="469"/>
      <c r="AG45" s="469"/>
      <c r="AH45" s="469"/>
      <c r="AI45" s="469"/>
      <c r="AJ45" s="469"/>
    </row>
    <row r="46" spans="1:36" ht="50.1" customHeight="1" x14ac:dyDescent="0.25">
      <c r="A46" s="34">
        <f t="shared" si="0"/>
        <v>35</v>
      </c>
      <c r="B46" s="474"/>
      <c r="C46" s="474"/>
      <c r="D46" s="474"/>
      <c r="E46" s="475"/>
      <c r="F46" s="475"/>
      <c r="G46" s="475"/>
      <c r="H46" s="469"/>
      <c r="I46" s="469"/>
      <c r="J46" s="469"/>
      <c r="K46" s="469"/>
      <c r="L46" s="476"/>
      <c r="M46" s="476"/>
      <c r="N46" s="476"/>
      <c r="O46" s="476"/>
      <c r="P46" s="476"/>
      <c r="Q46" s="469"/>
      <c r="R46" s="469"/>
      <c r="S46" s="469"/>
      <c r="T46" s="469"/>
      <c r="U46" s="469"/>
      <c r="V46" s="469"/>
      <c r="W46" s="469"/>
      <c r="X46" s="469"/>
      <c r="Y46" s="469"/>
      <c r="Z46" s="469"/>
      <c r="AA46" s="469"/>
      <c r="AB46" s="469"/>
      <c r="AC46" s="469"/>
      <c r="AD46" s="469"/>
      <c r="AE46" s="469"/>
      <c r="AF46" s="469"/>
      <c r="AG46" s="469"/>
      <c r="AH46" s="469"/>
      <c r="AI46" s="469"/>
      <c r="AJ46" s="469"/>
    </row>
    <row r="47" spans="1:36" ht="50.1" customHeight="1" x14ac:dyDescent="0.25">
      <c r="A47" s="34">
        <f t="shared" si="0"/>
        <v>36</v>
      </c>
      <c r="B47" s="474"/>
      <c r="C47" s="474"/>
      <c r="D47" s="474"/>
      <c r="E47" s="475"/>
      <c r="F47" s="475"/>
      <c r="G47" s="475"/>
      <c r="H47" s="469"/>
      <c r="I47" s="469"/>
      <c r="J47" s="469"/>
      <c r="K47" s="469"/>
      <c r="L47" s="476"/>
      <c r="M47" s="476"/>
      <c r="N47" s="476"/>
      <c r="O47" s="476"/>
      <c r="P47" s="476"/>
      <c r="Q47" s="469"/>
      <c r="R47" s="469"/>
      <c r="S47" s="469"/>
      <c r="T47" s="469"/>
      <c r="U47" s="469"/>
      <c r="V47" s="469"/>
      <c r="W47" s="469"/>
      <c r="X47" s="469"/>
      <c r="Y47" s="469"/>
      <c r="Z47" s="469"/>
      <c r="AA47" s="469"/>
      <c r="AB47" s="469"/>
      <c r="AC47" s="469"/>
      <c r="AD47" s="469"/>
      <c r="AE47" s="469"/>
      <c r="AF47" s="469"/>
      <c r="AG47" s="469"/>
      <c r="AH47" s="469"/>
      <c r="AI47" s="469"/>
      <c r="AJ47" s="469"/>
    </row>
    <row r="48" spans="1:36" ht="50.1" customHeight="1" x14ac:dyDescent="0.25">
      <c r="A48" s="34">
        <f t="shared" si="0"/>
        <v>37</v>
      </c>
      <c r="B48" s="474"/>
      <c r="C48" s="474"/>
      <c r="D48" s="474"/>
      <c r="E48" s="475"/>
      <c r="F48" s="475"/>
      <c r="G48" s="475"/>
      <c r="H48" s="469"/>
      <c r="I48" s="469"/>
      <c r="J48" s="469"/>
      <c r="K48" s="469"/>
      <c r="L48" s="476"/>
      <c r="M48" s="476"/>
      <c r="N48" s="476"/>
      <c r="O48" s="476"/>
      <c r="P48" s="476"/>
      <c r="Q48" s="469"/>
      <c r="R48" s="469"/>
      <c r="S48" s="469"/>
      <c r="T48" s="469"/>
      <c r="U48" s="469"/>
      <c r="V48" s="469"/>
      <c r="W48" s="469"/>
      <c r="X48" s="469"/>
      <c r="Y48" s="469"/>
      <c r="Z48" s="469"/>
      <c r="AA48" s="469"/>
      <c r="AB48" s="469"/>
      <c r="AC48" s="469"/>
      <c r="AD48" s="469"/>
      <c r="AE48" s="469"/>
      <c r="AF48" s="469"/>
      <c r="AG48" s="469"/>
      <c r="AH48" s="469"/>
      <c r="AI48" s="469"/>
      <c r="AJ48" s="469"/>
    </row>
    <row r="49" spans="1:36" ht="50.1" customHeight="1" x14ac:dyDescent="0.25">
      <c r="A49" s="34">
        <f t="shared" si="0"/>
        <v>38</v>
      </c>
      <c r="B49" s="474"/>
      <c r="C49" s="474"/>
      <c r="D49" s="474"/>
      <c r="E49" s="475"/>
      <c r="F49" s="475"/>
      <c r="G49" s="475"/>
      <c r="H49" s="469"/>
      <c r="I49" s="469"/>
      <c r="J49" s="469"/>
      <c r="K49" s="469"/>
      <c r="L49" s="476"/>
      <c r="M49" s="476"/>
      <c r="N49" s="476"/>
      <c r="O49" s="476"/>
      <c r="P49" s="476"/>
      <c r="Q49" s="469"/>
      <c r="R49" s="469"/>
      <c r="S49" s="469"/>
      <c r="T49" s="469"/>
      <c r="U49" s="469"/>
      <c r="V49" s="469"/>
      <c r="W49" s="469"/>
      <c r="X49" s="469"/>
      <c r="Y49" s="469"/>
      <c r="Z49" s="469"/>
      <c r="AA49" s="469"/>
      <c r="AB49" s="469"/>
      <c r="AC49" s="469"/>
      <c r="AD49" s="469"/>
      <c r="AE49" s="469"/>
      <c r="AF49" s="469"/>
      <c r="AG49" s="469"/>
      <c r="AH49" s="469"/>
      <c r="AI49" s="469"/>
      <c r="AJ49" s="469"/>
    </row>
    <row r="50" spans="1:36" ht="50.1" customHeight="1" x14ac:dyDescent="0.25">
      <c r="A50" s="34">
        <f t="shared" si="0"/>
        <v>39</v>
      </c>
      <c r="B50" s="474"/>
      <c r="C50" s="474"/>
      <c r="D50" s="474"/>
      <c r="E50" s="475"/>
      <c r="F50" s="475"/>
      <c r="G50" s="475"/>
      <c r="H50" s="469"/>
      <c r="I50" s="469"/>
      <c r="J50" s="469"/>
      <c r="K50" s="469"/>
      <c r="L50" s="476"/>
      <c r="M50" s="476"/>
      <c r="N50" s="476"/>
      <c r="O50" s="476"/>
      <c r="P50" s="476"/>
      <c r="Q50" s="469"/>
      <c r="R50" s="469"/>
      <c r="S50" s="469"/>
      <c r="T50" s="469"/>
      <c r="U50" s="469"/>
      <c r="V50" s="469"/>
      <c r="W50" s="469"/>
      <c r="X50" s="469"/>
      <c r="Y50" s="469"/>
      <c r="Z50" s="469"/>
      <c r="AA50" s="469"/>
      <c r="AB50" s="469"/>
      <c r="AC50" s="469"/>
      <c r="AD50" s="469"/>
      <c r="AE50" s="469"/>
      <c r="AF50" s="469"/>
      <c r="AG50" s="469"/>
      <c r="AH50" s="469"/>
      <c r="AI50" s="469"/>
      <c r="AJ50" s="469"/>
    </row>
    <row r="51" spans="1:36" ht="50.1" customHeight="1" x14ac:dyDescent="0.25">
      <c r="A51" s="34">
        <f t="shared" si="0"/>
        <v>40</v>
      </c>
      <c r="B51" s="474"/>
      <c r="C51" s="474"/>
      <c r="D51" s="474"/>
      <c r="E51" s="475"/>
      <c r="F51" s="475"/>
      <c r="G51" s="475"/>
      <c r="H51" s="469"/>
      <c r="I51" s="469"/>
      <c r="J51" s="469"/>
      <c r="K51" s="469"/>
      <c r="L51" s="476"/>
      <c r="M51" s="476"/>
      <c r="N51" s="476"/>
      <c r="O51" s="476"/>
      <c r="P51" s="476"/>
      <c r="Q51" s="469"/>
      <c r="R51" s="469"/>
      <c r="S51" s="469"/>
      <c r="T51" s="469"/>
      <c r="U51" s="469"/>
      <c r="V51" s="469"/>
      <c r="W51" s="469"/>
      <c r="X51" s="469"/>
      <c r="Y51" s="469"/>
      <c r="Z51" s="469"/>
      <c r="AA51" s="469"/>
      <c r="AB51" s="469"/>
      <c r="AC51" s="469"/>
      <c r="AD51" s="469"/>
      <c r="AE51" s="469"/>
      <c r="AF51" s="469"/>
      <c r="AG51" s="469"/>
      <c r="AH51" s="469"/>
      <c r="AI51" s="469"/>
      <c r="AJ51" s="469"/>
    </row>
    <row r="52" spans="1:36" ht="50.1" customHeight="1" x14ac:dyDescent="0.25">
      <c r="A52" s="34">
        <f>ROW(A41)</f>
        <v>41</v>
      </c>
      <c r="B52" s="474"/>
      <c r="C52" s="474"/>
      <c r="D52" s="474"/>
      <c r="E52" s="475"/>
      <c r="F52" s="475"/>
      <c r="G52" s="475"/>
      <c r="H52" s="469"/>
      <c r="I52" s="469"/>
      <c r="J52" s="469"/>
      <c r="K52" s="469"/>
      <c r="L52" s="476"/>
      <c r="M52" s="476"/>
      <c r="N52" s="476"/>
      <c r="O52" s="476"/>
      <c r="P52" s="476"/>
      <c r="Q52" s="469"/>
      <c r="R52" s="469"/>
      <c r="S52" s="469"/>
      <c r="T52" s="469"/>
      <c r="U52" s="469"/>
      <c r="V52" s="469"/>
      <c r="W52" s="469"/>
      <c r="X52" s="469"/>
      <c r="Y52" s="469"/>
      <c r="Z52" s="469"/>
      <c r="AA52" s="469"/>
      <c r="AB52" s="469"/>
      <c r="AC52" s="469"/>
      <c r="AD52" s="469"/>
      <c r="AE52" s="469"/>
      <c r="AF52" s="469"/>
      <c r="AG52" s="469"/>
      <c r="AH52" s="469"/>
      <c r="AI52" s="469"/>
      <c r="AJ52" s="469"/>
    </row>
    <row r="53" spans="1:36" ht="50.1" customHeight="1" x14ac:dyDescent="0.25">
      <c r="A53" s="34">
        <f t="shared" si="0"/>
        <v>42</v>
      </c>
      <c r="B53" s="474"/>
      <c r="C53" s="474"/>
      <c r="D53" s="474"/>
      <c r="E53" s="475"/>
      <c r="F53" s="475"/>
      <c r="G53" s="475"/>
      <c r="H53" s="469"/>
      <c r="I53" s="469"/>
      <c r="J53" s="469"/>
      <c r="K53" s="469"/>
      <c r="L53" s="476"/>
      <c r="M53" s="476"/>
      <c r="N53" s="476"/>
      <c r="O53" s="476"/>
      <c r="P53" s="476"/>
      <c r="Q53" s="469"/>
      <c r="R53" s="469"/>
      <c r="S53" s="469"/>
      <c r="T53" s="469"/>
      <c r="U53" s="469"/>
      <c r="V53" s="469"/>
      <c r="W53" s="469"/>
      <c r="X53" s="469"/>
      <c r="Y53" s="469"/>
      <c r="Z53" s="469"/>
      <c r="AA53" s="469"/>
      <c r="AB53" s="469"/>
      <c r="AC53" s="469"/>
      <c r="AD53" s="469"/>
      <c r="AE53" s="469"/>
      <c r="AF53" s="469"/>
      <c r="AG53" s="469"/>
      <c r="AH53" s="469"/>
      <c r="AI53" s="469"/>
      <c r="AJ53" s="469"/>
    </row>
    <row r="54" spans="1:36" ht="50.1" customHeight="1" x14ac:dyDescent="0.25">
      <c r="A54" s="34">
        <f t="shared" si="0"/>
        <v>43</v>
      </c>
      <c r="B54" s="474"/>
      <c r="C54" s="474"/>
      <c r="D54" s="474"/>
      <c r="E54" s="475"/>
      <c r="F54" s="475"/>
      <c r="G54" s="475"/>
      <c r="H54" s="469"/>
      <c r="I54" s="469"/>
      <c r="J54" s="469"/>
      <c r="K54" s="469"/>
      <c r="L54" s="476"/>
      <c r="M54" s="476"/>
      <c r="N54" s="476"/>
      <c r="O54" s="476"/>
      <c r="P54" s="476"/>
      <c r="Q54" s="469"/>
      <c r="R54" s="469"/>
      <c r="S54" s="469"/>
      <c r="T54" s="469"/>
      <c r="U54" s="469"/>
      <c r="V54" s="469"/>
      <c r="W54" s="469"/>
      <c r="X54" s="469"/>
      <c r="Y54" s="469"/>
      <c r="Z54" s="469"/>
      <c r="AA54" s="469"/>
      <c r="AB54" s="469"/>
      <c r="AC54" s="469"/>
      <c r="AD54" s="469"/>
      <c r="AE54" s="469"/>
      <c r="AF54" s="469"/>
      <c r="AG54" s="469"/>
      <c r="AH54" s="469"/>
      <c r="AI54" s="469"/>
      <c r="AJ54" s="469"/>
    </row>
    <row r="55" spans="1:36" ht="50.1" customHeight="1" x14ac:dyDescent="0.25">
      <c r="A55" s="34">
        <f t="shared" si="0"/>
        <v>44</v>
      </c>
      <c r="B55" s="474"/>
      <c r="C55" s="474"/>
      <c r="D55" s="474"/>
      <c r="E55" s="475"/>
      <c r="F55" s="475"/>
      <c r="G55" s="475"/>
      <c r="H55" s="469"/>
      <c r="I55" s="469"/>
      <c r="J55" s="469"/>
      <c r="K55" s="469"/>
      <c r="L55" s="476"/>
      <c r="M55" s="476"/>
      <c r="N55" s="476"/>
      <c r="O55" s="476"/>
      <c r="P55" s="476"/>
      <c r="Q55" s="469"/>
      <c r="R55" s="469"/>
      <c r="S55" s="469"/>
      <c r="T55" s="469"/>
      <c r="U55" s="469"/>
      <c r="V55" s="469"/>
      <c r="W55" s="469"/>
      <c r="X55" s="469"/>
      <c r="Y55" s="469"/>
      <c r="Z55" s="469"/>
      <c r="AA55" s="469"/>
      <c r="AB55" s="469"/>
      <c r="AC55" s="469"/>
      <c r="AD55" s="469"/>
      <c r="AE55" s="469"/>
      <c r="AF55" s="469"/>
      <c r="AG55" s="469"/>
      <c r="AH55" s="469"/>
      <c r="AI55" s="469"/>
      <c r="AJ55" s="469"/>
    </row>
    <row r="56" spans="1:36" ht="50.1" customHeight="1" x14ac:dyDescent="0.25">
      <c r="A56" s="34">
        <f t="shared" si="0"/>
        <v>45</v>
      </c>
      <c r="B56" s="474"/>
      <c r="C56" s="474"/>
      <c r="D56" s="474"/>
      <c r="E56" s="475"/>
      <c r="F56" s="475"/>
      <c r="G56" s="475"/>
      <c r="H56" s="469"/>
      <c r="I56" s="469"/>
      <c r="J56" s="469"/>
      <c r="K56" s="469"/>
      <c r="L56" s="476"/>
      <c r="M56" s="476"/>
      <c r="N56" s="476"/>
      <c r="O56" s="476"/>
      <c r="P56" s="476"/>
      <c r="Q56" s="469"/>
      <c r="R56" s="469"/>
      <c r="S56" s="469"/>
      <c r="T56" s="469"/>
      <c r="U56" s="469"/>
      <c r="V56" s="469"/>
      <c r="W56" s="469"/>
      <c r="X56" s="469"/>
      <c r="Y56" s="469"/>
      <c r="Z56" s="469"/>
      <c r="AA56" s="469"/>
      <c r="AB56" s="469"/>
      <c r="AC56" s="469"/>
      <c r="AD56" s="469"/>
      <c r="AE56" s="469"/>
      <c r="AF56" s="469"/>
      <c r="AG56" s="469"/>
      <c r="AH56" s="469"/>
      <c r="AI56" s="469"/>
      <c r="AJ56" s="469"/>
    </row>
    <row r="57" spans="1:36" ht="50.1" customHeight="1" x14ac:dyDescent="0.25">
      <c r="A57" s="34">
        <f t="shared" si="0"/>
        <v>46</v>
      </c>
      <c r="B57" s="474"/>
      <c r="C57" s="474"/>
      <c r="D57" s="474"/>
      <c r="E57" s="475"/>
      <c r="F57" s="475"/>
      <c r="G57" s="475"/>
      <c r="H57" s="469"/>
      <c r="I57" s="469"/>
      <c r="J57" s="469"/>
      <c r="K57" s="469"/>
      <c r="L57" s="476"/>
      <c r="M57" s="476"/>
      <c r="N57" s="476"/>
      <c r="O57" s="476"/>
      <c r="P57" s="476"/>
      <c r="Q57" s="469"/>
      <c r="R57" s="469"/>
      <c r="S57" s="469"/>
      <c r="T57" s="469"/>
      <c r="U57" s="469"/>
      <c r="V57" s="469"/>
      <c r="W57" s="469"/>
      <c r="X57" s="469"/>
      <c r="Y57" s="469"/>
      <c r="Z57" s="469"/>
      <c r="AA57" s="469"/>
      <c r="AB57" s="469"/>
      <c r="AC57" s="469"/>
      <c r="AD57" s="469"/>
      <c r="AE57" s="469"/>
      <c r="AF57" s="469"/>
      <c r="AG57" s="469"/>
      <c r="AH57" s="469"/>
      <c r="AI57" s="469"/>
      <c r="AJ57" s="469"/>
    </row>
    <row r="58" spans="1:36" ht="50.1" customHeight="1" x14ac:dyDescent="0.25">
      <c r="A58" s="34">
        <f t="shared" si="0"/>
        <v>47</v>
      </c>
      <c r="B58" s="474"/>
      <c r="C58" s="474"/>
      <c r="D58" s="474"/>
      <c r="E58" s="475"/>
      <c r="F58" s="475"/>
      <c r="G58" s="475"/>
      <c r="H58" s="469"/>
      <c r="I58" s="469"/>
      <c r="J58" s="469"/>
      <c r="K58" s="469"/>
      <c r="L58" s="476"/>
      <c r="M58" s="476"/>
      <c r="N58" s="476"/>
      <c r="O58" s="476"/>
      <c r="P58" s="476"/>
      <c r="Q58" s="469"/>
      <c r="R58" s="469"/>
      <c r="S58" s="469"/>
      <c r="T58" s="469"/>
      <c r="U58" s="469"/>
      <c r="V58" s="469"/>
      <c r="W58" s="469"/>
      <c r="X58" s="469"/>
      <c r="Y58" s="469"/>
      <c r="Z58" s="469"/>
      <c r="AA58" s="469"/>
      <c r="AB58" s="469"/>
      <c r="AC58" s="469"/>
      <c r="AD58" s="469"/>
      <c r="AE58" s="469"/>
      <c r="AF58" s="469"/>
      <c r="AG58" s="469"/>
      <c r="AH58" s="469"/>
      <c r="AI58" s="469"/>
      <c r="AJ58" s="469"/>
    </row>
    <row r="59" spans="1:36" ht="50.1" customHeight="1" x14ac:dyDescent="0.25">
      <c r="A59" s="34">
        <f t="shared" si="0"/>
        <v>48</v>
      </c>
      <c r="B59" s="474"/>
      <c r="C59" s="474"/>
      <c r="D59" s="474"/>
      <c r="E59" s="475"/>
      <c r="F59" s="475"/>
      <c r="G59" s="475"/>
      <c r="H59" s="469"/>
      <c r="I59" s="469"/>
      <c r="J59" s="469"/>
      <c r="K59" s="469"/>
      <c r="L59" s="476"/>
      <c r="M59" s="476"/>
      <c r="N59" s="476"/>
      <c r="O59" s="476"/>
      <c r="P59" s="476"/>
      <c r="Q59" s="469"/>
      <c r="R59" s="469"/>
      <c r="S59" s="469"/>
      <c r="T59" s="469"/>
      <c r="U59" s="469"/>
      <c r="V59" s="469"/>
      <c r="W59" s="469"/>
      <c r="X59" s="469"/>
      <c r="Y59" s="469"/>
      <c r="Z59" s="469"/>
      <c r="AA59" s="469"/>
      <c r="AB59" s="469"/>
      <c r="AC59" s="469"/>
      <c r="AD59" s="469"/>
      <c r="AE59" s="469"/>
      <c r="AF59" s="469"/>
      <c r="AG59" s="469"/>
      <c r="AH59" s="469"/>
      <c r="AI59" s="469"/>
      <c r="AJ59" s="469"/>
    </row>
    <row r="60" spans="1:36" ht="50.1" customHeight="1" x14ac:dyDescent="0.25">
      <c r="A60" s="34">
        <f t="shared" si="0"/>
        <v>49</v>
      </c>
      <c r="B60" s="474"/>
      <c r="C60" s="474"/>
      <c r="D60" s="474"/>
      <c r="E60" s="475"/>
      <c r="F60" s="475"/>
      <c r="G60" s="475"/>
      <c r="H60" s="469"/>
      <c r="I60" s="469"/>
      <c r="J60" s="469"/>
      <c r="K60" s="469"/>
      <c r="L60" s="476"/>
      <c r="M60" s="476"/>
      <c r="N60" s="476"/>
      <c r="O60" s="476"/>
      <c r="P60" s="476"/>
      <c r="Q60" s="469"/>
      <c r="R60" s="469"/>
      <c r="S60" s="469"/>
      <c r="T60" s="469"/>
      <c r="U60" s="469"/>
      <c r="V60" s="469"/>
      <c r="W60" s="469"/>
      <c r="X60" s="469"/>
      <c r="Y60" s="469"/>
      <c r="Z60" s="469"/>
      <c r="AA60" s="469"/>
      <c r="AB60" s="469"/>
      <c r="AC60" s="469"/>
      <c r="AD60" s="469"/>
      <c r="AE60" s="469"/>
      <c r="AF60" s="469"/>
      <c r="AG60" s="469"/>
      <c r="AH60" s="469"/>
      <c r="AI60" s="469"/>
      <c r="AJ60" s="469"/>
    </row>
    <row r="61" spans="1:36" ht="50.1" customHeight="1" x14ac:dyDescent="0.25">
      <c r="A61" s="34">
        <f t="shared" si="0"/>
        <v>50</v>
      </c>
      <c r="B61" s="474"/>
      <c r="C61" s="474"/>
      <c r="D61" s="474"/>
      <c r="E61" s="475"/>
      <c r="F61" s="475"/>
      <c r="G61" s="475"/>
      <c r="H61" s="469"/>
      <c r="I61" s="469"/>
      <c r="J61" s="469"/>
      <c r="K61" s="469"/>
      <c r="L61" s="476"/>
      <c r="M61" s="476"/>
      <c r="N61" s="476"/>
      <c r="O61" s="476"/>
      <c r="P61" s="476"/>
      <c r="Q61" s="469"/>
      <c r="R61" s="469"/>
      <c r="S61" s="469"/>
      <c r="T61" s="469"/>
      <c r="U61" s="469"/>
      <c r="V61" s="469"/>
      <c r="W61" s="469"/>
      <c r="X61" s="469"/>
      <c r="Y61" s="469"/>
      <c r="Z61" s="469"/>
      <c r="AA61" s="469"/>
      <c r="AB61" s="469"/>
      <c r="AC61" s="469"/>
      <c r="AD61" s="469"/>
      <c r="AE61" s="469"/>
      <c r="AF61" s="469"/>
      <c r="AG61" s="469"/>
      <c r="AH61" s="469"/>
      <c r="AI61" s="469"/>
      <c r="AJ61" s="469"/>
    </row>
    <row r="62" spans="1:36" ht="50.1" customHeight="1" x14ac:dyDescent="0.25">
      <c r="A62" s="34">
        <f>ROW(A51)</f>
        <v>51</v>
      </c>
      <c r="B62" s="474"/>
      <c r="C62" s="474"/>
      <c r="D62" s="474"/>
      <c r="E62" s="475"/>
      <c r="F62" s="475"/>
      <c r="G62" s="475"/>
      <c r="H62" s="469"/>
      <c r="I62" s="469"/>
      <c r="J62" s="469"/>
      <c r="K62" s="469"/>
      <c r="L62" s="476"/>
      <c r="M62" s="476"/>
      <c r="N62" s="476"/>
      <c r="O62" s="476"/>
      <c r="P62" s="476"/>
      <c r="Q62" s="469"/>
      <c r="R62" s="469"/>
      <c r="S62" s="469"/>
      <c r="T62" s="469"/>
      <c r="U62" s="469"/>
      <c r="V62" s="469"/>
      <c r="W62" s="469"/>
      <c r="X62" s="469"/>
      <c r="Y62" s="469"/>
      <c r="Z62" s="469"/>
      <c r="AA62" s="469"/>
      <c r="AB62" s="469"/>
      <c r="AC62" s="469"/>
      <c r="AD62" s="469"/>
      <c r="AE62" s="469"/>
      <c r="AF62" s="469"/>
      <c r="AG62" s="469"/>
      <c r="AH62" s="469"/>
      <c r="AI62" s="469"/>
      <c r="AJ62" s="469"/>
    </row>
    <row r="63" spans="1:36" ht="50.1" customHeight="1" x14ac:dyDescent="0.25">
      <c r="A63" s="34">
        <f t="shared" si="0"/>
        <v>52</v>
      </c>
      <c r="B63" s="474"/>
      <c r="C63" s="474"/>
      <c r="D63" s="474"/>
      <c r="E63" s="475"/>
      <c r="F63" s="475"/>
      <c r="G63" s="475"/>
      <c r="H63" s="469"/>
      <c r="I63" s="469"/>
      <c r="J63" s="469"/>
      <c r="K63" s="469"/>
      <c r="L63" s="476"/>
      <c r="M63" s="476"/>
      <c r="N63" s="476"/>
      <c r="O63" s="476"/>
      <c r="P63" s="476"/>
      <c r="Q63" s="469"/>
      <c r="R63" s="469"/>
      <c r="S63" s="469"/>
      <c r="T63" s="469"/>
      <c r="U63" s="469"/>
      <c r="V63" s="469"/>
      <c r="W63" s="469"/>
      <c r="X63" s="469"/>
      <c r="Y63" s="469"/>
      <c r="Z63" s="469"/>
      <c r="AA63" s="469"/>
      <c r="AB63" s="469"/>
      <c r="AC63" s="469"/>
      <c r="AD63" s="469"/>
      <c r="AE63" s="469"/>
      <c r="AF63" s="469"/>
      <c r="AG63" s="469"/>
      <c r="AH63" s="469"/>
      <c r="AI63" s="469"/>
      <c r="AJ63" s="469"/>
    </row>
    <row r="64" spans="1:36" ht="50.1" customHeight="1" x14ac:dyDescent="0.25">
      <c r="A64" s="34">
        <f t="shared" si="0"/>
        <v>53</v>
      </c>
      <c r="B64" s="474"/>
      <c r="C64" s="474"/>
      <c r="D64" s="474"/>
      <c r="E64" s="475"/>
      <c r="F64" s="475"/>
      <c r="G64" s="475"/>
      <c r="H64" s="469"/>
      <c r="I64" s="469"/>
      <c r="J64" s="469"/>
      <c r="K64" s="469"/>
      <c r="L64" s="476"/>
      <c r="M64" s="476"/>
      <c r="N64" s="476"/>
      <c r="O64" s="476"/>
      <c r="P64" s="476"/>
      <c r="Q64" s="469"/>
      <c r="R64" s="469"/>
      <c r="S64" s="469"/>
      <c r="T64" s="469"/>
      <c r="U64" s="469"/>
      <c r="V64" s="469"/>
      <c r="W64" s="469"/>
      <c r="X64" s="469"/>
      <c r="Y64" s="469"/>
      <c r="Z64" s="469"/>
      <c r="AA64" s="469"/>
      <c r="AB64" s="469"/>
      <c r="AC64" s="469"/>
      <c r="AD64" s="469"/>
      <c r="AE64" s="469"/>
      <c r="AF64" s="469"/>
      <c r="AG64" s="469"/>
      <c r="AH64" s="469"/>
      <c r="AI64" s="469"/>
      <c r="AJ64" s="469"/>
    </row>
    <row r="65" spans="1:36" ht="50.1" customHeight="1" x14ac:dyDescent="0.25">
      <c r="A65" s="34">
        <f t="shared" si="0"/>
        <v>54</v>
      </c>
      <c r="B65" s="474"/>
      <c r="C65" s="474"/>
      <c r="D65" s="474"/>
      <c r="E65" s="475"/>
      <c r="F65" s="475"/>
      <c r="G65" s="475"/>
      <c r="H65" s="469"/>
      <c r="I65" s="469"/>
      <c r="J65" s="469"/>
      <c r="K65" s="469"/>
      <c r="L65" s="476"/>
      <c r="M65" s="476"/>
      <c r="N65" s="476"/>
      <c r="O65" s="476"/>
      <c r="P65" s="476"/>
      <c r="Q65" s="469"/>
      <c r="R65" s="469"/>
      <c r="S65" s="469"/>
      <c r="T65" s="469"/>
      <c r="U65" s="469"/>
      <c r="V65" s="469"/>
      <c r="W65" s="469"/>
      <c r="X65" s="469"/>
      <c r="Y65" s="469"/>
      <c r="Z65" s="469"/>
      <c r="AA65" s="469"/>
      <c r="AB65" s="469"/>
      <c r="AC65" s="469"/>
      <c r="AD65" s="469"/>
      <c r="AE65" s="469"/>
      <c r="AF65" s="469"/>
      <c r="AG65" s="469"/>
      <c r="AH65" s="469"/>
      <c r="AI65" s="469"/>
      <c r="AJ65" s="469"/>
    </row>
    <row r="66" spans="1:36" ht="50.1" customHeight="1" x14ac:dyDescent="0.25">
      <c r="A66" s="34">
        <f t="shared" si="0"/>
        <v>55</v>
      </c>
      <c r="B66" s="474"/>
      <c r="C66" s="474"/>
      <c r="D66" s="474"/>
      <c r="E66" s="475"/>
      <c r="F66" s="475"/>
      <c r="G66" s="475"/>
      <c r="H66" s="469"/>
      <c r="I66" s="469"/>
      <c r="J66" s="469"/>
      <c r="K66" s="469"/>
      <c r="L66" s="476"/>
      <c r="M66" s="476"/>
      <c r="N66" s="476"/>
      <c r="O66" s="476"/>
      <c r="P66" s="476"/>
      <c r="Q66" s="469"/>
      <c r="R66" s="469"/>
      <c r="S66" s="469"/>
      <c r="T66" s="469"/>
      <c r="U66" s="469"/>
      <c r="V66" s="469"/>
      <c r="W66" s="469"/>
      <c r="X66" s="469"/>
      <c r="Y66" s="469"/>
      <c r="Z66" s="469"/>
      <c r="AA66" s="469"/>
      <c r="AB66" s="469"/>
      <c r="AC66" s="469"/>
      <c r="AD66" s="469"/>
      <c r="AE66" s="469"/>
      <c r="AF66" s="469"/>
      <c r="AG66" s="469"/>
      <c r="AH66" s="469"/>
      <c r="AI66" s="469"/>
      <c r="AJ66" s="469"/>
    </row>
    <row r="67" spans="1:36" ht="50.1" customHeight="1" x14ac:dyDescent="0.25">
      <c r="A67" s="34">
        <f t="shared" si="0"/>
        <v>56</v>
      </c>
      <c r="B67" s="474"/>
      <c r="C67" s="474"/>
      <c r="D67" s="474"/>
      <c r="E67" s="475"/>
      <c r="F67" s="475"/>
      <c r="G67" s="475"/>
      <c r="H67" s="469"/>
      <c r="I67" s="469"/>
      <c r="J67" s="469"/>
      <c r="K67" s="469"/>
      <c r="L67" s="476"/>
      <c r="M67" s="476"/>
      <c r="N67" s="476"/>
      <c r="O67" s="476"/>
      <c r="P67" s="476"/>
      <c r="Q67" s="469"/>
      <c r="R67" s="469"/>
      <c r="S67" s="469"/>
      <c r="T67" s="469"/>
      <c r="U67" s="469"/>
      <c r="V67" s="469"/>
      <c r="W67" s="469"/>
      <c r="X67" s="469"/>
      <c r="Y67" s="469"/>
      <c r="Z67" s="469"/>
      <c r="AA67" s="469"/>
      <c r="AB67" s="469"/>
      <c r="AC67" s="469"/>
      <c r="AD67" s="469"/>
      <c r="AE67" s="469"/>
      <c r="AF67" s="469"/>
      <c r="AG67" s="469"/>
      <c r="AH67" s="469"/>
      <c r="AI67" s="469"/>
      <c r="AJ67" s="469"/>
    </row>
    <row r="68" spans="1:36" ht="50.1" customHeight="1" x14ac:dyDescent="0.25">
      <c r="A68" s="34">
        <f t="shared" si="0"/>
        <v>57</v>
      </c>
      <c r="B68" s="474"/>
      <c r="C68" s="474"/>
      <c r="D68" s="474"/>
      <c r="E68" s="475"/>
      <c r="F68" s="475"/>
      <c r="G68" s="475"/>
      <c r="H68" s="469"/>
      <c r="I68" s="469"/>
      <c r="J68" s="469"/>
      <c r="K68" s="469"/>
      <c r="L68" s="476"/>
      <c r="M68" s="476"/>
      <c r="N68" s="476"/>
      <c r="O68" s="476"/>
      <c r="P68" s="476"/>
      <c r="Q68" s="469"/>
      <c r="R68" s="469"/>
      <c r="S68" s="469"/>
      <c r="T68" s="469"/>
      <c r="U68" s="469"/>
      <c r="V68" s="469"/>
      <c r="W68" s="469"/>
      <c r="X68" s="469"/>
      <c r="Y68" s="469"/>
      <c r="Z68" s="469"/>
      <c r="AA68" s="469"/>
      <c r="AB68" s="469"/>
      <c r="AC68" s="469"/>
      <c r="AD68" s="469"/>
      <c r="AE68" s="469"/>
      <c r="AF68" s="469"/>
      <c r="AG68" s="469"/>
      <c r="AH68" s="469"/>
      <c r="AI68" s="469"/>
      <c r="AJ68" s="469"/>
    </row>
    <row r="69" spans="1:36" ht="50.1" customHeight="1" x14ac:dyDescent="0.25">
      <c r="A69" s="34">
        <f t="shared" si="0"/>
        <v>58</v>
      </c>
      <c r="B69" s="474"/>
      <c r="C69" s="474"/>
      <c r="D69" s="474"/>
      <c r="E69" s="475"/>
      <c r="F69" s="475"/>
      <c r="G69" s="475"/>
      <c r="H69" s="469"/>
      <c r="I69" s="469"/>
      <c r="J69" s="469"/>
      <c r="K69" s="469"/>
      <c r="L69" s="476"/>
      <c r="M69" s="476"/>
      <c r="N69" s="476"/>
      <c r="O69" s="476"/>
      <c r="P69" s="476"/>
      <c r="Q69" s="469"/>
      <c r="R69" s="469"/>
      <c r="S69" s="469"/>
      <c r="T69" s="469"/>
      <c r="U69" s="469"/>
      <c r="V69" s="469"/>
      <c r="W69" s="469"/>
      <c r="X69" s="469"/>
      <c r="Y69" s="469"/>
      <c r="Z69" s="469"/>
      <c r="AA69" s="469"/>
      <c r="AB69" s="469"/>
      <c r="AC69" s="469"/>
      <c r="AD69" s="469"/>
      <c r="AE69" s="469"/>
      <c r="AF69" s="469"/>
      <c r="AG69" s="469"/>
      <c r="AH69" s="469"/>
      <c r="AI69" s="469"/>
      <c r="AJ69" s="469"/>
    </row>
    <row r="70" spans="1:36" ht="50.1" customHeight="1" x14ac:dyDescent="0.25">
      <c r="A70" s="34">
        <f t="shared" si="0"/>
        <v>59</v>
      </c>
      <c r="B70" s="474"/>
      <c r="C70" s="474"/>
      <c r="D70" s="474"/>
      <c r="E70" s="475"/>
      <c r="F70" s="475"/>
      <c r="G70" s="475"/>
      <c r="H70" s="469"/>
      <c r="I70" s="469"/>
      <c r="J70" s="469"/>
      <c r="K70" s="469"/>
      <c r="L70" s="476"/>
      <c r="M70" s="476"/>
      <c r="N70" s="476"/>
      <c r="O70" s="476"/>
      <c r="P70" s="476"/>
      <c r="Q70" s="469"/>
      <c r="R70" s="469"/>
      <c r="S70" s="469"/>
      <c r="T70" s="469"/>
      <c r="U70" s="469"/>
      <c r="V70" s="469"/>
      <c r="W70" s="469"/>
      <c r="X70" s="469"/>
      <c r="Y70" s="469"/>
      <c r="Z70" s="469"/>
      <c r="AA70" s="469"/>
      <c r="AB70" s="469"/>
      <c r="AC70" s="469"/>
      <c r="AD70" s="469"/>
      <c r="AE70" s="469"/>
      <c r="AF70" s="469"/>
      <c r="AG70" s="469"/>
      <c r="AH70" s="469"/>
      <c r="AI70" s="469"/>
      <c r="AJ70" s="469"/>
    </row>
    <row r="71" spans="1:36" ht="50.1" customHeight="1" x14ac:dyDescent="0.25">
      <c r="A71" s="34">
        <f t="shared" si="0"/>
        <v>60</v>
      </c>
      <c r="B71" s="474"/>
      <c r="C71" s="474"/>
      <c r="D71" s="474"/>
      <c r="E71" s="475"/>
      <c r="F71" s="475"/>
      <c r="G71" s="475"/>
      <c r="H71" s="469"/>
      <c r="I71" s="469"/>
      <c r="J71" s="469"/>
      <c r="K71" s="469"/>
      <c r="L71" s="476"/>
      <c r="M71" s="476"/>
      <c r="N71" s="476"/>
      <c r="O71" s="476"/>
      <c r="P71" s="476"/>
      <c r="Q71" s="469"/>
      <c r="R71" s="469"/>
      <c r="S71" s="469"/>
      <c r="T71" s="469"/>
      <c r="U71" s="469"/>
      <c r="V71" s="469"/>
      <c r="W71" s="469"/>
      <c r="X71" s="469"/>
      <c r="Y71" s="469"/>
      <c r="Z71" s="469"/>
      <c r="AA71" s="469"/>
      <c r="AB71" s="469"/>
      <c r="AC71" s="469"/>
      <c r="AD71" s="469"/>
      <c r="AE71" s="469"/>
      <c r="AF71" s="469"/>
      <c r="AG71" s="469"/>
      <c r="AH71" s="469"/>
      <c r="AI71" s="469"/>
      <c r="AJ71" s="469"/>
    </row>
    <row r="72" spans="1:36" ht="50.1" customHeight="1" x14ac:dyDescent="0.25">
      <c r="A72" s="34">
        <f>ROW(A61)</f>
        <v>61</v>
      </c>
      <c r="B72" s="474"/>
      <c r="C72" s="474"/>
      <c r="D72" s="474"/>
      <c r="E72" s="475"/>
      <c r="F72" s="475"/>
      <c r="G72" s="475"/>
      <c r="H72" s="469"/>
      <c r="I72" s="469"/>
      <c r="J72" s="469"/>
      <c r="K72" s="469"/>
      <c r="L72" s="476"/>
      <c r="M72" s="476"/>
      <c r="N72" s="476"/>
      <c r="O72" s="476"/>
      <c r="P72" s="476"/>
      <c r="Q72" s="469"/>
      <c r="R72" s="469"/>
      <c r="S72" s="469"/>
      <c r="T72" s="469"/>
      <c r="U72" s="469"/>
      <c r="V72" s="469"/>
      <c r="W72" s="469"/>
      <c r="X72" s="469"/>
      <c r="Y72" s="469"/>
      <c r="Z72" s="469"/>
      <c r="AA72" s="469"/>
      <c r="AB72" s="469"/>
      <c r="AC72" s="469"/>
      <c r="AD72" s="469"/>
      <c r="AE72" s="469"/>
      <c r="AF72" s="469"/>
      <c r="AG72" s="469"/>
      <c r="AH72" s="469"/>
      <c r="AI72" s="469"/>
      <c r="AJ72" s="469"/>
    </row>
    <row r="73" spans="1:36" ht="50.1" customHeight="1" x14ac:dyDescent="0.25">
      <c r="A73" s="34">
        <f t="shared" si="0"/>
        <v>62</v>
      </c>
      <c r="B73" s="474"/>
      <c r="C73" s="474"/>
      <c r="D73" s="474"/>
      <c r="E73" s="475"/>
      <c r="F73" s="475"/>
      <c r="G73" s="475"/>
      <c r="H73" s="469"/>
      <c r="I73" s="469"/>
      <c r="J73" s="469"/>
      <c r="K73" s="469"/>
      <c r="L73" s="476"/>
      <c r="M73" s="476"/>
      <c r="N73" s="476"/>
      <c r="O73" s="476"/>
      <c r="P73" s="476"/>
      <c r="Q73" s="469"/>
      <c r="R73" s="469"/>
      <c r="S73" s="469"/>
      <c r="T73" s="469"/>
      <c r="U73" s="469"/>
      <c r="V73" s="469"/>
      <c r="W73" s="469"/>
      <c r="X73" s="469"/>
      <c r="Y73" s="469"/>
      <c r="Z73" s="469"/>
      <c r="AA73" s="469"/>
      <c r="AB73" s="469"/>
      <c r="AC73" s="469"/>
      <c r="AD73" s="469"/>
      <c r="AE73" s="469"/>
      <c r="AF73" s="469"/>
      <c r="AG73" s="469"/>
      <c r="AH73" s="469"/>
      <c r="AI73" s="469"/>
      <c r="AJ73" s="469"/>
    </row>
    <row r="74" spans="1:36" ht="50.1" customHeight="1" x14ac:dyDescent="0.25">
      <c r="A74" s="34">
        <f t="shared" si="0"/>
        <v>63</v>
      </c>
      <c r="B74" s="474"/>
      <c r="C74" s="474"/>
      <c r="D74" s="474"/>
      <c r="E74" s="475"/>
      <c r="F74" s="475"/>
      <c r="G74" s="475"/>
      <c r="H74" s="469"/>
      <c r="I74" s="469"/>
      <c r="J74" s="469"/>
      <c r="K74" s="469"/>
      <c r="L74" s="476"/>
      <c r="M74" s="476"/>
      <c r="N74" s="476"/>
      <c r="O74" s="476"/>
      <c r="P74" s="476"/>
      <c r="Q74" s="469"/>
      <c r="R74" s="469"/>
      <c r="S74" s="469"/>
      <c r="T74" s="469"/>
      <c r="U74" s="469"/>
      <c r="V74" s="469"/>
      <c r="W74" s="469"/>
      <c r="X74" s="469"/>
      <c r="Y74" s="469"/>
      <c r="Z74" s="469"/>
      <c r="AA74" s="469"/>
      <c r="AB74" s="469"/>
      <c r="AC74" s="469"/>
      <c r="AD74" s="469"/>
      <c r="AE74" s="469"/>
      <c r="AF74" s="469"/>
      <c r="AG74" s="469"/>
      <c r="AH74" s="469"/>
      <c r="AI74" s="469"/>
      <c r="AJ74" s="469"/>
    </row>
    <row r="75" spans="1:36" ht="50.1" customHeight="1" x14ac:dyDescent="0.25">
      <c r="A75" s="34">
        <f t="shared" si="0"/>
        <v>64</v>
      </c>
      <c r="B75" s="474"/>
      <c r="C75" s="474"/>
      <c r="D75" s="474"/>
      <c r="E75" s="475"/>
      <c r="F75" s="475"/>
      <c r="G75" s="475"/>
      <c r="H75" s="469"/>
      <c r="I75" s="469"/>
      <c r="J75" s="469"/>
      <c r="K75" s="469"/>
      <c r="L75" s="476"/>
      <c r="M75" s="476"/>
      <c r="N75" s="476"/>
      <c r="O75" s="476"/>
      <c r="P75" s="476"/>
      <c r="Q75" s="469"/>
      <c r="R75" s="469"/>
      <c r="S75" s="469"/>
      <c r="T75" s="469"/>
      <c r="U75" s="469"/>
      <c r="V75" s="469"/>
      <c r="W75" s="469"/>
      <c r="X75" s="469"/>
      <c r="Y75" s="469"/>
      <c r="Z75" s="469"/>
      <c r="AA75" s="469"/>
      <c r="AB75" s="469"/>
      <c r="AC75" s="469"/>
      <c r="AD75" s="469"/>
      <c r="AE75" s="469"/>
      <c r="AF75" s="469"/>
      <c r="AG75" s="469"/>
      <c r="AH75" s="469"/>
      <c r="AI75" s="469"/>
      <c r="AJ75" s="469"/>
    </row>
    <row r="76" spans="1:36" ht="50.1" customHeight="1" x14ac:dyDescent="0.25">
      <c r="A76" s="34">
        <f t="shared" si="0"/>
        <v>65</v>
      </c>
      <c r="B76" s="474"/>
      <c r="C76" s="474"/>
      <c r="D76" s="474"/>
      <c r="E76" s="475"/>
      <c r="F76" s="475"/>
      <c r="G76" s="475"/>
      <c r="H76" s="469"/>
      <c r="I76" s="469"/>
      <c r="J76" s="469"/>
      <c r="K76" s="469"/>
      <c r="L76" s="476"/>
      <c r="M76" s="476"/>
      <c r="N76" s="476"/>
      <c r="O76" s="476"/>
      <c r="P76" s="476"/>
      <c r="Q76" s="469"/>
      <c r="R76" s="469"/>
      <c r="S76" s="469"/>
      <c r="T76" s="469"/>
      <c r="U76" s="469"/>
      <c r="V76" s="469"/>
      <c r="W76" s="469"/>
      <c r="X76" s="469"/>
      <c r="Y76" s="469"/>
      <c r="Z76" s="469"/>
      <c r="AA76" s="469"/>
      <c r="AB76" s="469"/>
      <c r="AC76" s="469"/>
      <c r="AD76" s="469"/>
      <c r="AE76" s="469"/>
      <c r="AF76" s="469"/>
      <c r="AG76" s="469"/>
      <c r="AH76" s="469"/>
      <c r="AI76" s="469"/>
      <c r="AJ76" s="469"/>
    </row>
    <row r="77" spans="1:36" ht="50.1" customHeight="1" x14ac:dyDescent="0.25">
      <c r="A77" s="34">
        <f t="shared" ref="A77:A81" si="1">ROW(A66)</f>
        <v>66</v>
      </c>
      <c r="B77" s="474"/>
      <c r="C77" s="474"/>
      <c r="D77" s="474"/>
      <c r="E77" s="475"/>
      <c r="F77" s="475"/>
      <c r="G77" s="475"/>
      <c r="H77" s="469"/>
      <c r="I77" s="469"/>
      <c r="J77" s="469"/>
      <c r="K77" s="469"/>
      <c r="L77" s="476"/>
      <c r="M77" s="476"/>
      <c r="N77" s="476"/>
      <c r="O77" s="476"/>
      <c r="P77" s="476"/>
      <c r="Q77" s="469"/>
      <c r="R77" s="469"/>
      <c r="S77" s="469"/>
      <c r="T77" s="469"/>
      <c r="U77" s="469"/>
      <c r="V77" s="469"/>
      <c r="W77" s="469"/>
      <c r="X77" s="469"/>
      <c r="Y77" s="469"/>
      <c r="Z77" s="469"/>
      <c r="AA77" s="469"/>
      <c r="AB77" s="469"/>
      <c r="AC77" s="469"/>
      <c r="AD77" s="469"/>
      <c r="AE77" s="469"/>
      <c r="AF77" s="469"/>
      <c r="AG77" s="469"/>
      <c r="AH77" s="469"/>
      <c r="AI77" s="469"/>
      <c r="AJ77" s="469"/>
    </row>
    <row r="78" spans="1:36" ht="50.1" customHeight="1" x14ac:dyDescent="0.25">
      <c r="A78" s="34">
        <f t="shared" si="1"/>
        <v>67</v>
      </c>
      <c r="B78" s="474"/>
      <c r="C78" s="474"/>
      <c r="D78" s="474"/>
      <c r="E78" s="475"/>
      <c r="F78" s="475"/>
      <c r="G78" s="475"/>
      <c r="H78" s="469"/>
      <c r="I78" s="469"/>
      <c r="J78" s="469"/>
      <c r="K78" s="469"/>
      <c r="L78" s="476"/>
      <c r="M78" s="476"/>
      <c r="N78" s="476"/>
      <c r="O78" s="476"/>
      <c r="P78" s="476"/>
      <c r="Q78" s="469"/>
      <c r="R78" s="469"/>
      <c r="S78" s="469"/>
      <c r="T78" s="469"/>
      <c r="U78" s="469"/>
      <c r="V78" s="469"/>
      <c r="W78" s="469"/>
      <c r="X78" s="469"/>
      <c r="Y78" s="469"/>
      <c r="Z78" s="469"/>
      <c r="AA78" s="469"/>
      <c r="AB78" s="469"/>
      <c r="AC78" s="469"/>
      <c r="AD78" s="469"/>
      <c r="AE78" s="469"/>
      <c r="AF78" s="469"/>
      <c r="AG78" s="469"/>
      <c r="AH78" s="469"/>
      <c r="AI78" s="469"/>
      <c r="AJ78" s="469"/>
    </row>
    <row r="79" spans="1:36" ht="50.1" customHeight="1" x14ac:dyDescent="0.25">
      <c r="A79" s="34">
        <f t="shared" si="1"/>
        <v>68</v>
      </c>
      <c r="B79" s="474"/>
      <c r="C79" s="474"/>
      <c r="D79" s="474"/>
      <c r="E79" s="475"/>
      <c r="F79" s="475"/>
      <c r="G79" s="475"/>
      <c r="H79" s="469"/>
      <c r="I79" s="469"/>
      <c r="J79" s="469"/>
      <c r="K79" s="469"/>
      <c r="L79" s="476"/>
      <c r="M79" s="476"/>
      <c r="N79" s="476"/>
      <c r="O79" s="476"/>
      <c r="P79" s="476"/>
      <c r="Q79" s="469"/>
      <c r="R79" s="469"/>
      <c r="S79" s="469"/>
      <c r="T79" s="469"/>
      <c r="U79" s="469"/>
      <c r="V79" s="469"/>
      <c r="W79" s="469"/>
      <c r="X79" s="469"/>
      <c r="Y79" s="469"/>
      <c r="Z79" s="469"/>
      <c r="AA79" s="469"/>
      <c r="AB79" s="469"/>
      <c r="AC79" s="469"/>
      <c r="AD79" s="469"/>
      <c r="AE79" s="469"/>
      <c r="AF79" s="469"/>
      <c r="AG79" s="469"/>
      <c r="AH79" s="469"/>
      <c r="AI79" s="469"/>
      <c r="AJ79" s="469"/>
    </row>
    <row r="80" spans="1:36" ht="50.1" customHeight="1" x14ac:dyDescent="0.25">
      <c r="A80" s="34">
        <f t="shared" si="1"/>
        <v>69</v>
      </c>
      <c r="B80" s="474"/>
      <c r="C80" s="474"/>
      <c r="D80" s="474"/>
      <c r="E80" s="475"/>
      <c r="F80" s="475"/>
      <c r="G80" s="475"/>
      <c r="H80" s="469"/>
      <c r="I80" s="469"/>
      <c r="J80" s="469"/>
      <c r="K80" s="469"/>
      <c r="L80" s="476"/>
      <c r="M80" s="476"/>
      <c r="N80" s="476"/>
      <c r="O80" s="476"/>
      <c r="P80" s="476"/>
      <c r="Q80" s="469"/>
      <c r="R80" s="469"/>
      <c r="S80" s="469"/>
      <c r="T80" s="469"/>
      <c r="U80" s="469"/>
      <c r="V80" s="469"/>
      <c r="W80" s="469"/>
      <c r="X80" s="469"/>
      <c r="Y80" s="469"/>
      <c r="Z80" s="469"/>
      <c r="AA80" s="469"/>
      <c r="AB80" s="469"/>
      <c r="AC80" s="469"/>
      <c r="AD80" s="469"/>
      <c r="AE80" s="469"/>
      <c r="AF80" s="469"/>
      <c r="AG80" s="469"/>
      <c r="AH80" s="469"/>
      <c r="AI80" s="469"/>
      <c r="AJ80" s="469"/>
    </row>
    <row r="81" spans="1:36" ht="50.1" customHeight="1" x14ac:dyDescent="0.25">
      <c r="A81" s="34">
        <f t="shared" si="1"/>
        <v>70</v>
      </c>
      <c r="B81" s="474"/>
      <c r="C81" s="474"/>
      <c r="D81" s="474"/>
      <c r="E81" s="475"/>
      <c r="F81" s="475"/>
      <c r="G81" s="475"/>
      <c r="H81" s="469"/>
      <c r="I81" s="469"/>
      <c r="J81" s="469"/>
      <c r="K81" s="469"/>
      <c r="L81" s="476"/>
      <c r="M81" s="476"/>
      <c r="N81" s="476"/>
      <c r="O81" s="476"/>
      <c r="P81" s="476"/>
      <c r="Q81" s="469"/>
      <c r="R81" s="469"/>
      <c r="S81" s="469"/>
      <c r="T81" s="469"/>
      <c r="U81" s="469"/>
      <c r="V81" s="469"/>
      <c r="W81" s="469"/>
      <c r="X81" s="469"/>
      <c r="Y81" s="469"/>
      <c r="Z81" s="469"/>
      <c r="AA81" s="469"/>
      <c r="AB81" s="469"/>
      <c r="AC81" s="469"/>
      <c r="AD81" s="469"/>
      <c r="AE81" s="469"/>
      <c r="AF81" s="469"/>
      <c r="AG81" s="469"/>
      <c r="AH81" s="469"/>
      <c r="AI81" s="469"/>
      <c r="AJ81" s="469"/>
    </row>
    <row r="82" spans="1:36" ht="50.1" customHeight="1" x14ac:dyDescent="0.25">
      <c r="A82" s="34">
        <f>ROW(A71)</f>
        <v>71</v>
      </c>
      <c r="B82" s="474"/>
      <c r="C82" s="474"/>
      <c r="D82" s="474"/>
      <c r="E82" s="475"/>
      <c r="F82" s="475"/>
      <c r="G82" s="475"/>
      <c r="H82" s="469"/>
      <c r="I82" s="469"/>
      <c r="J82" s="469"/>
      <c r="K82" s="469"/>
      <c r="L82" s="476"/>
      <c r="M82" s="476"/>
      <c r="N82" s="476"/>
      <c r="O82" s="476"/>
      <c r="P82" s="476"/>
      <c r="Q82" s="469"/>
      <c r="R82" s="469"/>
      <c r="S82" s="469"/>
      <c r="T82" s="469"/>
      <c r="U82" s="469"/>
      <c r="V82" s="469"/>
      <c r="W82" s="469"/>
      <c r="X82" s="469"/>
      <c r="Y82" s="469"/>
      <c r="Z82" s="469"/>
      <c r="AA82" s="469"/>
      <c r="AB82" s="469"/>
      <c r="AC82" s="469"/>
      <c r="AD82" s="469"/>
      <c r="AE82" s="469"/>
      <c r="AF82" s="469"/>
      <c r="AG82" s="469"/>
      <c r="AH82" s="469"/>
      <c r="AI82" s="469"/>
      <c r="AJ82" s="469"/>
    </row>
    <row r="83" spans="1:36" ht="50.1" customHeight="1" x14ac:dyDescent="0.25">
      <c r="A83" s="34">
        <f t="shared" ref="A83:A91" si="2">ROW(A72)</f>
        <v>72</v>
      </c>
      <c r="B83" s="474"/>
      <c r="C83" s="474"/>
      <c r="D83" s="474"/>
      <c r="E83" s="475"/>
      <c r="F83" s="475"/>
      <c r="G83" s="475"/>
      <c r="H83" s="469"/>
      <c r="I83" s="469"/>
      <c r="J83" s="469"/>
      <c r="K83" s="469"/>
      <c r="L83" s="476"/>
      <c r="M83" s="476"/>
      <c r="N83" s="476"/>
      <c r="O83" s="476"/>
      <c r="P83" s="476"/>
      <c r="Q83" s="469"/>
      <c r="R83" s="469"/>
      <c r="S83" s="469"/>
      <c r="T83" s="469"/>
      <c r="U83" s="469"/>
      <c r="V83" s="469"/>
      <c r="W83" s="469"/>
      <c r="X83" s="469"/>
      <c r="Y83" s="469"/>
      <c r="Z83" s="469"/>
      <c r="AA83" s="469"/>
      <c r="AB83" s="469"/>
      <c r="AC83" s="469"/>
      <c r="AD83" s="469"/>
      <c r="AE83" s="469"/>
      <c r="AF83" s="469"/>
      <c r="AG83" s="469"/>
      <c r="AH83" s="469"/>
      <c r="AI83" s="469"/>
      <c r="AJ83" s="469"/>
    </row>
    <row r="84" spans="1:36" ht="50.1" customHeight="1" x14ac:dyDescent="0.25">
      <c r="A84" s="34">
        <f t="shared" si="2"/>
        <v>73</v>
      </c>
      <c r="B84" s="474"/>
      <c r="C84" s="474"/>
      <c r="D84" s="474"/>
      <c r="E84" s="475"/>
      <c r="F84" s="475"/>
      <c r="G84" s="475"/>
      <c r="H84" s="469"/>
      <c r="I84" s="469"/>
      <c r="J84" s="469"/>
      <c r="K84" s="469"/>
      <c r="L84" s="476"/>
      <c r="M84" s="476"/>
      <c r="N84" s="476"/>
      <c r="O84" s="476"/>
      <c r="P84" s="476"/>
      <c r="Q84" s="469"/>
      <c r="R84" s="469"/>
      <c r="S84" s="469"/>
      <c r="T84" s="469"/>
      <c r="U84" s="469"/>
      <c r="V84" s="469"/>
      <c r="W84" s="469"/>
      <c r="X84" s="469"/>
      <c r="Y84" s="469"/>
      <c r="Z84" s="469"/>
      <c r="AA84" s="469"/>
      <c r="AB84" s="469"/>
      <c r="AC84" s="469"/>
      <c r="AD84" s="469"/>
      <c r="AE84" s="469"/>
      <c r="AF84" s="469"/>
      <c r="AG84" s="469"/>
      <c r="AH84" s="469"/>
      <c r="AI84" s="469"/>
      <c r="AJ84" s="469"/>
    </row>
    <row r="85" spans="1:36" ht="50.1" customHeight="1" x14ac:dyDescent="0.25">
      <c r="A85" s="34">
        <f t="shared" si="2"/>
        <v>74</v>
      </c>
      <c r="B85" s="474"/>
      <c r="C85" s="474"/>
      <c r="D85" s="474"/>
      <c r="E85" s="475"/>
      <c r="F85" s="475"/>
      <c r="G85" s="475"/>
      <c r="H85" s="469"/>
      <c r="I85" s="469"/>
      <c r="J85" s="469"/>
      <c r="K85" s="469"/>
      <c r="L85" s="476"/>
      <c r="M85" s="476"/>
      <c r="N85" s="476"/>
      <c r="O85" s="476"/>
      <c r="P85" s="476"/>
      <c r="Q85" s="469"/>
      <c r="R85" s="469"/>
      <c r="S85" s="469"/>
      <c r="T85" s="469"/>
      <c r="U85" s="469"/>
      <c r="V85" s="469"/>
      <c r="W85" s="469"/>
      <c r="X85" s="469"/>
      <c r="Y85" s="469"/>
      <c r="Z85" s="469"/>
      <c r="AA85" s="469"/>
      <c r="AB85" s="469"/>
      <c r="AC85" s="469"/>
      <c r="AD85" s="469"/>
      <c r="AE85" s="469"/>
      <c r="AF85" s="469"/>
      <c r="AG85" s="469"/>
      <c r="AH85" s="469"/>
      <c r="AI85" s="469"/>
      <c r="AJ85" s="469"/>
    </row>
    <row r="86" spans="1:36" ht="50.1" customHeight="1" x14ac:dyDescent="0.25">
      <c r="A86" s="34">
        <f t="shared" si="2"/>
        <v>75</v>
      </c>
      <c r="B86" s="474"/>
      <c r="C86" s="474"/>
      <c r="D86" s="474"/>
      <c r="E86" s="475"/>
      <c r="F86" s="475"/>
      <c r="G86" s="475"/>
      <c r="H86" s="469"/>
      <c r="I86" s="469"/>
      <c r="J86" s="469"/>
      <c r="K86" s="469"/>
      <c r="L86" s="476"/>
      <c r="M86" s="476"/>
      <c r="N86" s="476"/>
      <c r="O86" s="476"/>
      <c r="P86" s="476"/>
      <c r="Q86" s="469"/>
      <c r="R86" s="469"/>
      <c r="S86" s="469"/>
      <c r="T86" s="469"/>
      <c r="U86" s="469"/>
      <c r="V86" s="469"/>
      <c r="W86" s="469"/>
      <c r="X86" s="469"/>
      <c r="Y86" s="469"/>
      <c r="Z86" s="469"/>
      <c r="AA86" s="469"/>
      <c r="AB86" s="469"/>
      <c r="AC86" s="469"/>
      <c r="AD86" s="469"/>
      <c r="AE86" s="469"/>
      <c r="AF86" s="469"/>
      <c r="AG86" s="469"/>
      <c r="AH86" s="469"/>
      <c r="AI86" s="469"/>
      <c r="AJ86" s="469"/>
    </row>
    <row r="87" spans="1:36" ht="50.1" customHeight="1" x14ac:dyDescent="0.25">
      <c r="A87" s="34">
        <f t="shared" si="2"/>
        <v>76</v>
      </c>
      <c r="B87" s="474"/>
      <c r="C87" s="474"/>
      <c r="D87" s="474"/>
      <c r="E87" s="475"/>
      <c r="F87" s="475"/>
      <c r="G87" s="475"/>
      <c r="H87" s="469"/>
      <c r="I87" s="469"/>
      <c r="J87" s="469"/>
      <c r="K87" s="469"/>
      <c r="L87" s="476"/>
      <c r="M87" s="476"/>
      <c r="N87" s="476"/>
      <c r="O87" s="476"/>
      <c r="P87" s="476"/>
      <c r="Q87" s="469"/>
      <c r="R87" s="469"/>
      <c r="S87" s="469"/>
      <c r="T87" s="469"/>
      <c r="U87" s="469"/>
      <c r="V87" s="469"/>
      <c r="W87" s="469"/>
      <c r="X87" s="469"/>
      <c r="Y87" s="469"/>
      <c r="Z87" s="469"/>
      <c r="AA87" s="469"/>
      <c r="AB87" s="469"/>
      <c r="AC87" s="469"/>
      <c r="AD87" s="469"/>
      <c r="AE87" s="469"/>
      <c r="AF87" s="469"/>
      <c r="AG87" s="469"/>
      <c r="AH87" s="469"/>
      <c r="AI87" s="469"/>
      <c r="AJ87" s="469"/>
    </row>
    <row r="88" spans="1:36" ht="50.1" customHeight="1" x14ac:dyDescent="0.25">
      <c r="A88" s="34">
        <f t="shared" si="2"/>
        <v>77</v>
      </c>
      <c r="B88" s="474"/>
      <c r="C88" s="474"/>
      <c r="D88" s="474"/>
      <c r="E88" s="475"/>
      <c r="F88" s="475"/>
      <c r="G88" s="475"/>
      <c r="H88" s="469"/>
      <c r="I88" s="469"/>
      <c r="J88" s="469"/>
      <c r="K88" s="469"/>
      <c r="L88" s="476"/>
      <c r="M88" s="476"/>
      <c r="N88" s="476"/>
      <c r="O88" s="476"/>
      <c r="P88" s="476"/>
      <c r="Q88" s="469"/>
      <c r="R88" s="469"/>
      <c r="S88" s="469"/>
      <c r="T88" s="469"/>
      <c r="U88" s="469"/>
      <c r="V88" s="469"/>
      <c r="W88" s="469"/>
      <c r="X88" s="469"/>
      <c r="Y88" s="469"/>
      <c r="Z88" s="469"/>
      <c r="AA88" s="469"/>
      <c r="AB88" s="469"/>
      <c r="AC88" s="469"/>
      <c r="AD88" s="469"/>
      <c r="AE88" s="469"/>
      <c r="AF88" s="469"/>
      <c r="AG88" s="469"/>
      <c r="AH88" s="469"/>
      <c r="AI88" s="469"/>
      <c r="AJ88" s="469"/>
    </row>
    <row r="89" spans="1:36" ht="50.1" customHeight="1" x14ac:dyDescent="0.25">
      <c r="A89" s="34">
        <f t="shared" si="2"/>
        <v>78</v>
      </c>
      <c r="B89" s="474"/>
      <c r="C89" s="474"/>
      <c r="D89" s="474"/>
      <c r="E89" s="475"/>
      <c r="F89" s="475"/>
      <c r="G89" s="475"/>
      <c r="H89" s="469"/>
      <c r="I89" s="469"/>
      <c r="J89" s="469"/>
      <c r="K89" s="469"/>
      <c r="L89" s="476"/>
      <c r="M89" s="476"/>
      <c r="N89" s="476"/>
      <c r="O89" s="476"/>
      <c r="P89" s="476"/>
      <c r="Q89" s="469"/>
      <c r="R89" s="469"/>
      <c r="S89" s="469"/>
      <c r="T89" s="469"/>
      <c r="U89" s="469"/>
      <c r="V89" s="469"/>
      <c r="W89" s="469"/>
      <c r="X89" s="469"/>
      <c r="Y89" s="469"/>
      <c r="Z89" s="469"/>
      <c r="AA89" s="469"/>
      <c r="AB89" s="469"/>
      <c r="AC89" s="469"/>
      <c r="AD89" s="469"/>
      <c r="AE89" s="469"/>
      <c r="AF89" s="469"/>
      <c r="AG89" s="469"/>
      <c r="AH89" s="469"/>
      <c r="AI89" s="469"/>
      <c r="AJ89" s="469"/>
    </row>
    <row r="90" spans="1:36" ht="50.1" customHeight="1" x14ac:dyDescent="0.25">
      <c r="A90" s="34">
        <f t="shared" si="2"/>
        <v>79</v>
      </c>
      <c r="B90" s="474"/>
      <c r="C90" s="474"/>
      <c r="D90" s="474"/>
      <c r="E90" s="475"/>
      <c r="F90" s="475"/>
      <c r="G90" s="475"/>
      <c r="H90" s="469"/>
      <c r="I90" s="469"/>
      <c r="J90" s="469"/>
      <c r="K90" s="469"/>
      <c r="L90" s="476"/>
      <c r="M90" s="476"/>
      <c r="N90" s="476"/>
      <c r="O90" s="476"/>
      <c r="P90" s="476"/>
      <c r="Q90" s="469"/>
      <c r="R90" s="469"/>
      <c r="S90" s="469"/>
      <c r="T90" s="469"/>
      <c r="U90" s="469"/>
      <c r="V90" s="469"/>
      <c r="W90" s="469"/>
      <c r="X90" s="469"/>
      <c r="Y90" s="469"/>
      <c r="Z90" s="469"/>
      <c r="AA90" s="469"/>
      <c r="AB90" s="469"/>
      <c r="AC90" s="469"/>
      <c r="AD90" s="469"/>
      <c r="AE90" s="469"/>
      <c r="AF90" s="469"/>
      <c r="AG90" s="469"/>
      <c r="AH90" s="469"/>
      <c r="AI90" s="469"/>
      <c r="AJ90" s="469"/>
    </row>
    <row r="91" spans="1:36" ht="50.1" customHeight="1" x14ac:dyDescent="0.25">
      <c r="A91" s="34">
        <f t="shared" si="2"/>
        <v>80</v>
      </c>
      <c r="B91" s="474"/>
      <c r="C91" s="474"/>
      <c r="D91" s="474"/>
      <c r="E91" s="475"/>
      <c r="F91" s="475"/>
      <c r="G91" s="475"/>
      <c r="H91" s="469"/>
      <c r="I91" s="469"/>
      <c r="J91" s="469"/>
      <c r="K91" s="469"/>
      <c r="L91" s="476"/>
      <c r="M91" s="476"/>
      <c r="N91" s="476"/>
      <c r="O91" s="476"/>
      <c r="P91" s="476"/>
      <c r="Q91" s="469"/>
      <c r="R91" s="469"/>
      <c r="S91" s="469"/>
      <c r="T91" s="469"/>
      <c r="U91" s="469"/>
      <c r="V91" s="469"/>
      <c r="W91" s="469"/>
      <c r="X91" s="469"/>
      <c r="Y91" s="469"/>
      <c r="Z91" s="469"/>
      <c r="AA91" s="469"/>
      <c r="AB91" s="469"/>
      <c r="AC91" s="469"/>
      <c r="AD91" s="469"/>
      <c r="AE91" s="469"/>
      <c r="AF91" s="469"/>
      <c r="AG91" s="469"/>
      <c r="AH91" s="469"/>
      <c r="AI91" s="469"/>
      <c r="AJ91" s="469"/>
    </row>
    <row r="92" spans="1:36" ht="50.1" customHeight="1" x14ac:dyDescent="0.25">
      <c r="A92" s="34">
        <f>ROW(A81)</f>
        <v>81</v>
      </c>
      <c r="B92" s="474"/>
      <c r="C92" s="474"/>
      <c r="D92" s="474"/>
      <c r="E92" s="475"/>
      <c r="F92" s="475"/>
      <c r="G92" s="475"/>
      <c r="H92" s="469"/>
      <c r="I92" s="469"/>
      <c r="J92" s="469"/>
      <c r="K92" s="469"/>
      <c r="L92" s="476"/>
      <c r="M92" s="476"/>
      <c r="N92" s="476"/>
      <c r="O92" s="476"/>
      <c r="P92" s="476"/>
      <c r="Q92" s="469"/>
      <c r="R92" s="469"/>
      <c r="S92" s="469"/>
      <c r="T92" s="469"/>
      <c r="U92" s="469"/>
      <c r="V92" s="469"/>
      <c r="W92" s="469"/>
      <c r="X92" s="469"/>
      <c r="Y92" s="469"/>
      <c r="Z92" s="469"/>
      <c r="AA92" s="469"/>
      <c r="AB92" s="469"/>
      <c r="AC92" s="469"/>
      <c r="AD92" s="469"/>
      <c r="AE92" s="469"/>
      <c r="AF92" s="469"/>
      <c r="AG92" s="469"/>
      <c r="AH92" s="469"/>
      <c r="AI92" s="469"/>
      <c r="AJ92" s="469"/>
    </row>
    <row r="93" spans="1:36" ht="50.1" customHeight="1" x14ac:dyDescent="0.25">
      <c r="A93" s="34">
        <f t="shared" ref="A93:A101" si="3">ROW(A82)</f>
        <v>82</v>
      </c>
      <c r="B93" s="474"/>
      <c r="C93" s="474"/>
      <c r="D93" s="474"/>
      <c r="E93" s="475"/>
      <c r="F93" s="475"/>
      <c r="G93" s="475"/>
      <c r="H93" s="469"/>
      <c r="I93" s="469"/>
      <c r="J93" s="469"/>
      <c r="K93" s="469"/>
      <c r="L93" s="476"/>
      <c r="M93" s="476"/>
      <c r="N93" s="476"/>
      <c r="O93" s="476"/>
      <c r="P93" s="476"/>
      <c r="Q93" s="469"/>
      <c r="R93" s="469"/>
      <c r="S93" s="469"/>
      <c r="T93" s="469"/>
      <c r="U93" s="469"/>
      <c r="V93" s="469"/>
      <c r="W93" s="469"/>
      <c r="X93" s="469"/>
      <c r="Y93" s="469"/>
      <c r="Z93" s="469"/>
      <c r="AA93" s="469"/>
      <c r="AB93" s="469"/>
      <c r="AC93" s="469"/>
      <c r="AD93" s="469"/>
      <c r="AE93" s="469"/>
      <c r="AF93" s="469"/>
      <c r="AG93" s="469"/>
      <c r="AH93" s="469"/>
      <c r="AI93" s="469"/>
      <c r="AJ93" s="469"/>
    </row>
    <row r="94" spans="1:36" ht="50.1" customHeight="1" x14ac:dyDescent="0.25">
      <c r="A94" s="34">
        <f t="shared" si="3"/>
        <v>83</v>
      </c>
      <c r="B94" s="474"/>
      <c r="C94" s="474"/>
      <c r="D94" s="474"/>
      <c r="E94" s="475"/>
      <c r="F94" s="475"/>
      <c r="G94" s="475"/>
      <c r="H94" s="469"/>
      <c r="I94" s="469"/>
      <c r="J94" s="469"/>
      <c r="K94" s="469"/>
      <c r="L94" s="476"/>
      <c r="M94" s="476"/>
      <c r="N94" s="476"/>
      <c r="O94" s="476"/>
      <c r="P94" s="476"/>
      <c r="Q94" s="469"/>
      <c r="R94" s="469"/>
      <c r="S94" s="469"/>
      <c r="T94" s="469"/>
      <c r="U94" s="469"/>
      <c r="V94" s="469"/>
      <c r="W94" s="469"/>
      <c r="X94" s="469"/>
      <c r="Y94" s="469"/>
      <c r="Z94" s="469"/>
      <c r="AA94" s="469"/>
      <c r="AB94" s="469"/>
      <c r="AC94" s="469"/>
      <c r="AD94" s="469"/>
      <c r="AE94" s="469"/>
      <c r="AF94" s="469"/>
      <c r="AG94" s="469"/>
      <c r="AH94" s="469"/>
      <c r="AI94" s="469"/>
      <c r="AJ94" s="469"/>
    </row>
    <row r="95" spans="1:36" ht="50.1" customHeight="1" x14ac:dyDescent="0.25">
      <c r="A95" s="34">
        <f t="shared" si="3"/>
        <v>84</v>
      </c>
      <c r="B95" s="474"/>
      <c r="C95" s="474"/>
      <c r="D95" s="474"/>
      <c r="E95" s="475"/>
      <c r="F95" s="475"/>
      <c r="G95" s="475"/>
      <c r="H95" s="469"/>
      <c r="I95" s="469"/>
      <c r="J95" s="469"/>
      <c r="K95" s="469"/>
      <c r="L95" s="476"/>
      <c r="M95" s="476"/>
      <c r="N95" s="476"/>
      <c r="O95" s="476"/>
      <c r="P95" s="476"/>
      <c r="Q95" s="469"/>
      <c r="R95" s="469"/>
      <c r="S95" s="469"/>
      <c r="T95" s="469"/>
      <c r="U95" s="469"/>
      <c r="V95" s="469"/>
      <c r="W95" s="469"/>
      <c r="X95" s="469"/>
      <c r="Y95" s="469"/>
      <c r="Z95" s="469"/>
      <c r="AA95" s="469"/>
      <c r="AB95" s="469"/>
      <c r="AC95" s="469"/>
      <c r="AD95" s="469"/>
      <c r="AE95" s="469"/>
      <c r="AF95" s="469"/>
      <c r="AG95" s="469"/>
      <c r="AH95" s="469"/>
      <c r="AI95" s="469"/>
      <c r="AJ95" s="469"/>
    </row>
    <row r="96" spans="1:36" ht="50.1" customHeight="1" x14ac:dyDescent="0.25">
      <c r="A96" s="34">
        <f t="shared" si="3"/>
        <v>85</v>
      </c>
      <c r="B96" s="474"/>
      <c r="C96" s="474"/>
      <c r="D96" s="474"/>
      <c r="E96" s="475"/>
      <c r="F96" s="475"/>
      <c r="G96" s="475"/>
      <c r="H96" s="469"/>
      <c r="I96" s="469"/>
      <c r="J96" s="469"/>
      <c r="K96" s="469"/>
      <c r="L96" s="476"/>
      <c r="M96" s="476"/>
      <c r="N96" s="476"/>
      <c r="O96" s="476"/>
      <c r="P96" s="476"/>
      <c r="Q96" s="469"/>
      <c r="R96" s="469"/>
      <c r="S96" s="469"/>
      <c r="T96" s="469"/>
      <c r="U96" s="469"/>
      <c r="V96" s="469"/>
      <c r="W96" s="469"/>
      <c r="X96" s="469"/>
      <c r="Y96" s="469"/>
      <c r="Z96" s="469"/>
      <c r="AA96" s="469"/>
      <c r="AB96" s="469"/>
      <c r="AC96" s="469"/>
      <c r="AD96" s="469"/>
      <c r="AE96" s="469"/>
      <c r="AF96" s="469"/>
      <c r="AG96" s="469"/>
      <c r="AH96" s="469"/>
      <c r="AI96" s="469"/>
      <c r="AJ96" s="469"/>
    </row>
    <row r="97" spans="1:36" ht="50.1" customHeight="1" x14ac:dyDescent="0.25">
      <c r="A97" s="34">
        <f t="shared" si="3"/>
        <v>86</v>
      </c>
      <c r="B97" s="474"/>
      <c r="C97" s="474"/>
      <c r="D97" s="474"/>
      <c r="E97" s="475"/>
      <c r="F97" s="475"/>
      <c r="G97" s="475"/>
      <c r="H97" s="469"/>
      <c r="I97" s="469"/>
      <c r="J97" s="469"/>
      <c r="K97" s="469"/>
      <c r="L97" s="476"/>
      <c r="M97" s="476"/>
      <c r="N97" s="476"/>
      <c r="O97" s="476"/>
      <c r="P97" s="476"/>
      <c r="Q97" s="469"/>
      <c r="R97" s="469"/>
      <c r="S97" s="469"/>
      <c r="T97" s="469"/>
      <c r="U97" s="469"/>
      <c r="V97" s="469"/>
      <c r="W97" s="469"/>
      <c r="X97" s="469"/>
      <c r="Y97" s="469"/>
      <c r="Z97" s="469"/>
      <c r="AA97" s="469"/>
      <c r="AB97" s="469"/>
      <c r="AC97" s="469"/>
      <c r="AD97" s="469"/>
      <c r="AE97" s="469"/>
      <c r="AF97" s="469"/>
      <c r="AG97" s="469"/>
      <c r="AH97" s="469"/>
      <c r="AI97" s="469"/>
      <c r="AJ97" s="469"/>
    </row>
    <row r="98" spans="1:36" ht="50.1" customHeight="1" x14ac:dyDescent="0.25">
      <c r="A98" s="34">
        <f t="shared" si="3"/>
        <v>87</v>
      </c>
      <c r="B98" s="474"/>
      <c r="C98" s="474"/>
      <c r="D98" s="474"/>
      <c r="E98" s="475"/>
      <c r="F98" s="475"/>
      <c r="G98" s="475"/>
      <c r="H98" s="469"/>
      <c r="I98" s="469"/>
      <c r="J98" s="469"/>
      <c r="K98" s="469"/>
      <c r="L98" s="476"/>
      <c r="M98" s="476"/>
      <c r="N98" s="476"/>
      <c r="O98" s="476"/>
      <c r="P98" s="476"/>
      <c r="Q98" s="469"/>
      <c r="R98" s="469"/>
      <c r="S98" s="469"/>
      <c r="T98" s="469"/>
      <c r="U98" s="469"/>
      <c r="V98" s="469"/>
      <c r="W98" s="469"/>
      <c r="X98" s="469"/>
      <c r="Y98" s="469"/>
      <c r="Z98" s="469"/>
      <c r="AA98" s="469"/>
      <c r="AB98" s="469"/>
      <c r="AC98" s="469"/>
      <c r="AD98" s="469"/>
      <c r="AE98" s="469"/>
      <c r="AF98" s="469"/>
      <c r="AG98" s="469"/>
      <c r="AH98" s="469"/>
      <c r="AI98" s="469"/>
      <c r="AJ98" s="469"/>
    </row>
    <row r="99" spans="1:36" ht="50.1" customHeight="1" x14ac:dyDescent="0.25">
      <c r="A99" s="34">
        <f t="shared" si="3"/>
        <v>88</v>
      </c>
      <c r="B99" s="474"/>
      <c r="C99" s="474"/>
      <c r="D99" s="474"/>
      <c r="E99" s="475"/>
      <c r="F99" s="475"/>
      <c r="G99" s="475"/>
      <c r="H99" s="469"/>
      <c r="I99" s="469"/>
      <c r="J99" s="469"/>
      <c r="K99" s="469"/>
      <c r="L99" s="476"/>
      <c r="M99" s="476"/>
      <c r="N99" s="476"/>
      <c r="O99" s="476"/>
      <c r="P99" s="476"/>
      <c r="Q99" s="469"/>
      <c r="R99" s="469"/>
      <c r="S99" s="469"/>
      <c r="T99" s="469"/>
      <c r="U99" s="469"/>
      <c r="V99" s="469"/>
      <c r="W99" s="469"/>
      <c r="X99" s="469"/>
      <c r="Y99" s="469"/>
      <c r="Z99" s="469"/>
      <c r="AA99" s="469"/>
      <c r="AB99" s="469"/>
      <c r="AC99" s="469"/>
      <c r="AD99" s="469"/>
      <c r="AE99" s="469"/>
      <c r="AF99" s="469"/>
      <c r="AG99" s="469"/>
      <c r="AH99" s="469"/>
      <c r="AI99" s="469"/>
      <c r="AJ99" s="469"/>
    </row>
    <row r="100" spans="1:36" ht="50.1" customHeight="1" x14ac:dyDescent="0.25">
      <c r="A100" s="34">
        <f t="shared" si="3"/>
        <v>89</v>
      </c>
      <c r="B100" s="474"/>
      <c r="C100" s="474"/>
      <c r="D100" s="474"/>
      <c r="E100" s="475"/>
      <c r="F100" s="475"/>
      <c r="G100" s="475"/>
      <c r="H100" s="469"/>
      <c r="I100" s="469"/>
      <c r="J100" s="469"/>
      <c r="K100" s="469"/>
      <c r="L100" s="476"/>
      <c r="M100" s="476"/>
      <c r="N100" s="476"/>
      <c r="O100" s="476"/>
      <c r="P100" s="476"/>
      <c r="Q100" s="469"/>
      <c r="R100" s="469"/>
      <c r="S100" s="469"/>
      <c r="T100" s="469"/>
      <c r="U100" s="469"/>
      <c r="V100" s="469"/>
      <c r="W100" s="469"/>
      <c r="X100" s="469"/>
      <c r="Y100" s="469"/>
      <c r="Z100" s="469"/>
      <c r="AA100" s="469"/>
      <c r="AB100" s="469"/>
      <c r="AC100" s="469"/>
      <c r="AD100" s="469"/>
      <c r="AE100" s="469"/>
      <c r="AF100" s="469"/>
      <c r="AG100" s="469"/>
      <c r="AH100" s="469"/>
      <c r="AI100" s="469"/>
      <c r="AJ100" s="469"/>
    </row>
    <row r="101" spans="1:36" ht="50.1" customHeight="1" x14ac:dyDescent="0.25">
      <c r="A101" s="34">
        <f t="shared" si="3"/>
        <v>90</v>
      </c>
      <c r="B101" s="474"/>
      <c r="C101" s="474"/>
      <c r="D101" s="474"/>
      <c r="E101" s="475"/>
      <c r="F101" s="475"/>
      <c r="G101" s="475"/>
      <c r="H101" s="469"/>
      <c r="I101" s="469"/>
      <c r="J101" s="469"/>
      <c r="K101" s="469"/>
      <c r="L101" s="476"/>
      <c r="M101" s="476"/>
      <c r="N101" s="476"/>
      <c r="O101" s="476"/>
      <c r="P101" s="476"/>
      <c r="Q101" s="469"/>
      <c r="R101" s="469"/>
      <c r="S101" s="469"/>
      <c r="T101" s="469"/>
      <c r="U101" s="469"/>
      <c r="V101" s="469"/>
      <c r="W101" s="469"/>
      <c r="X101" s="469"/>
      <c r="Y101" s="469"/>
      <c r="Z101" s="469"/>
      <c r="AA101" s="469"/>
      <c r="AB101" s="469"/>
      <c r="AC101" s="469"/>
      <c r="AD101" s="469"/>
      <c r="AE101" s="469"/>
      <c r="AF101" s="469"/>
      <c r="AG101" s="469"/>
      <c r="AH101" s="469"/>
      <c r="AI101" s="469"/>
      <c r="AJ101" s="469"/>
    </row>
    <row r="102" spans="1:36" ht="50.1" customHeight="1" x14ac:dyDescent="0.25">
      <c r="A102" s="34">
        <f>ROW(A91)</f>
        <v>91</v>
      </c>
      <c r="B102" s="474"/>
      <c r="C102" s="474"/>
      <c r="D102" s="474"/>
      <c r="E102" s="475"/>
      <c r="F102" s="475"/>
      <c r="G102" s="475"/>
      <c r="H102" s="469"/>
      <c r="I102" s="469"/>
      <c r="J102" s="469"/>
      <c r="K102" s="469"/>
      <c r="L102" s="476"/>
      <c r="M102" s="476"/>
      <c r="N102" s="476"/>
      <c r="O102" s="476"/>
      <c r="P102" s="476"/>
      <c r="Q102" s="469"/>
      <c r="R102" s="469"/>
      <c r="S102" s="469"/>
      <c r="T102" s="469"/>
      <c r="U102" s="469"/>
      <c r="V102" s="469"/>
      <c r="W102" s="469"/>
      <c r="X102" s="469"/>
      <c r="Y102" s="469"/>
      <c r="Z102" s="469"/>
      <c r="AA102" s="469"/>
      <c r="AB102" s="469"/>
      <c r="AC102" s="469"/>
      <c r="AD102" s="469"/>
      <c r="AE102" s="469"/>
      <c r="AF102" s="469"/>
      <c r="AG102" s="469"/>
      <c r="AH102" s="469"/>
      <c r="AI102" s="469"/>
      <c r="AJ102" s="469"/>
    </row>
    <row r="103" spans="1:36" ht="50.1" customHeight="1" x14ac:dyDescent="0.25">
      <c r="A103" s="34">
        <f t="shared" ref="A103:A111" si="4">ROW(A92)</f>
        <v>92</v>
      </c>
      <c r="B103" s="474"/>
      <c r="C103" s="474"/>
      <c r="D103" s="474"/>
      <c r="E103" s="475"/>
      <c r="F103" s="475"/>
      <c r="G103" s="475"/>
      <c r="H103" s="469"/>
      <c r="I103" s="469"/>
      <c r="J103" s="469"/>
      <c r="K103" s="469"/>
      <c r="L103" s="476"/>
      <c r="M103" s="476"/>
      <c r="N103" s="476"/>
      <c r="O103" s="476"/>
      <c r="P103" s="476"/>
      <c r="Q103" s="469"/>
      <c r="R103" s="469"/>
      <c r="S103" s="469"/>
      <c r="T103" s="469"/>
      <c r="U103" s="469"/>
      <c r="V103" s="469"/>
      <c r="W103" s="469"/>
      <c r="X103" s="469"/>
      <c r="Y103" s="469"/>
      <c r="Z103" s="469"/>
      <c r="AA103" s="469"/>
      <c r="AB103" s="469"/>
      <c r="AC103" s="469"/>
      <c r="AD103" s="469"/>
      <c r="AE103" s="469"/>
      <c r="AF103" s="469"/>
      <c r="AG103" s="469"/>
      <c r="AH103" s="469"/>
      <c r="AI103" s="469"/>
      <c r="AJ103" s="469"/>
    </row>
    <row r="104" spans="1:36" ht="50.1" customHeight="1" x14ac:dyDescent="0.25">
      <c r="A104" s="34">
        <f t="shared" si="4"/>
        <v>93</v>
      </c>
      <c r="B104" s="474"/>
      <c r="C104" s="474"/>
      <c r="D104" s="474"/>
      <c r="E104" s="475"/>
      <c r="F104" s="475"/>
      <c r="G104" s="475"/>
      <c r="H104" s="469"/>
      <c r="I104" s="469"/>
      <c r="J104" s="469"/>
      <c r="K104" s="469"/>
      <c r="L104" s="476"/>
      <c r="M104" s="476"/>
      <c r="N104" s="476"/>
      <c r="O104" s="476"/>
      <c r="P104" s="476"/>
      <c r="Q104" s="469"/>
      <c r="R104" s="469"/>
      <c r="S104" s="469"/>
      <c r="T104" s="469"/>
      <c r="U104" s="469"/>
      <c r="V104" s="469"/>
      <c r="W104" s="469"/>
      <c r="X104" s="469"/>
      <c r="Y104" s="469"/>
      <c r="Z104" s="469"/>
      <c r="AA104" s="469"/>
      <c r="AB104" s="469"/>
      <c r="AC104" s="469"/>
      <c r="AD104" s="469"/>
      <c r="AE104" s="469"/>
      <c r="AF104" s="469"/>
      <c r="AG104" s="469"/>
      <c r="AH104" s="469"/>
      <c r="AI104" s="469"/>
      <c r="AJ104" s="469"/>
    </row>
    <row r="105" spans="1:36" ht="50.1" customHeight="1" x14ac:dyDescent="0.25">
      <c r="A105" s="34">
        <f t="shared" si="4"/>
        <v>94</v>
      </c>
      <c r="B105" s="474"/>
      <c r="C105" s="474"/>
      <c r="D105" s="474"/>
      <c r="E105" s="475"/>
      <c r="F105" s="475"/>
      <c r="G105" s="475"/>
      <c r="H105" s="469"/>
      <c r="I105" s="469"/>
      <c r="J105" s="469"/>
      <c r="K105" s="469"/>
      <c r="L105" s="476"/>
      <c r="M105" s="476"/>
      <c r="N105" s="476"/>
      <c r="O105" s="476"/>
      <c r="P105" s="476"/>
      <c r="Q105" s="469"/>
      <c r="R105" s="469"/>
      <c r="S105" s="469"/>
      <c r="T105" s="469"/>
      <c r="U105" s="469"/>
      <c r="V105" s="469"/>
      <c r="W105" s="469"/>
      <c r="X105" s="469"/>
      <c r="Y105" s="469"/>
      <c r="Z105" s="469"/>
      <c r="AA105" s="469"/>
      <c r="AB105" s="469"/>
      <c r="AC105" s="469"/>
      <c r="AD105" s="469"/>
      <c r="AE105" s="469"/>
      <c r="AF105" s="469"/>
      <c r="AG105" s="469"/>
      <c r="AH105" s="469"/>
      <c r="AI105" s="469"/>
      <c r="AJ105" s="469"/>
    </row>
    <row r="106" spans="1:36" ht="50.1" customHeight="1" x14ac:dyDescent="0.25">
      <c r="A106" s="34">
        <f t="shared" si="4"/>
        <v>95</v>
      </c>
      <c r="B106" s="474"/>
      <c r="C106" s="474"/>
      <c r="D106" s="474"/>
      <c r="E106" s="475"/>
      <c r="F106" s="475"/>
      <c r="G106" s="475"/>
      <c r="H106" s="469"/>
      <c r="I106" s="469"/>
      <c r="J106" s="469"/>
      <c r="K106" s="469"/>
      <c r="L106" s="476"/>
      <c r="M106" s="476"/>
      <c r="N106" s="476"/>
      <c r="O106" s="476"/>
      <c r="P106" s="476"/>
      <c r="Q106" s="469"/>
      <c r="R106" s="469"/>
      <c r="S106" s="469"/>
      <c r="T106" s="469"/>
      <c r="U106" s="469"/>
      <c r="V106" s="469"/>
      <c r="W106" s="469"/>
      <c r="X106" s="469"/>
      <c r="Y106" s="469"/>
      <c r="Z106" s="469"/>
      <c r="AA106" s="469"/>
      <c r="AB106" s="469"/>
      <c r="AC106" s="469"/>
      <c r="AD106" s="469"/>
      <c r="AE106" s="469"/>
      <c r="AF106" s="469"/>
      <c r="AG106" s="469"/>
      <c r="AH106" s="469"/>
      <c r="AI106" s="469"/>
      <c r="AJ106" s="469"/>
    </row>
    <row r="107" spans="1:36" ht="50.1" customHeight="1" x14ac:dyDescent="0.25">
      <c r="A107" s="34">
        <f t="shared" si="4"/>
        <v>96</v>
      </c>
      <c r="B107" s="474"/>
      <c r="C107" s="474"/>
      <c r="D107" s="474"/>
      <c r="E107" s="475"/>
      <c r="F107" s="475"/>
      <c r="G107" s="475"/>
      <c r="H107" s="469"/>
      <c r="I107" s="469"/>
      <c r="J107" s="469"/>
      <c r="K107" s="469"/>
      <c r="L107" s="476"/>
      <c r="M107" s="476"/>
      <c r="N107" s="476"/>
      <c r="O107" s="476"/>
      <c r="P107" s="476"/>
      <c r="Q107" s="469"/>
      <c r="R107" s="469"/>
      <c r="S107" s="469"/>
      <c r="T107" s="469"/>
      <c r="U107" s="469"/>
      <c r="V107" s="469"/>
      <c r="W107" s="469"/>
      <c r="X107" s="469"/>
      <c r="Y107" s="469"/>
      <c r="Z107" s="469"/>
      <c r="AA107" s="469"/>
      <c r="AB107" s="469"/>
      <c r="AC107" s="469"/>
      <c r="AD107" s="469"/>
      <c r="AE107" s="469"/>
      <c r="AF107" s="469"/>
      <c r="AG107" s="469"/>
      <c r="AH107" s="469"/>
      <c r="AI107" s="469"/>
      <c r="AJ107" s="469"/>
    </row>
    <row r="108" spans="1:36" ht="50.1" customHeight="1" x14ac:dyDescent="0.25">
      <c r="A108" s="34">
        <f t="shared" si="4"/>
        <v>97</v>
      </c>
      <c r="B108" s="474"/>
      <c r="C108" s="474"/>
      <c r="D108" s="474"/>
      <c r="E108" s="475"/>
      <c r="F108" s="475"/>
      <c r="G108" s="475"/>
      <c r="H108" s="469"/>
      <c r="I108" s="469"/>
      <c r="J108" s="469"/>
      <c r="K108" s="469"/>
      <c r="L108" s="476"/>
      <c r="M108" s="476"/>
      <c r="N108" s="476"/>
      <c r="O108" s="476"/>
      <c r="P108" s="476"/>
      <c r="Q108" s="469"/>
      <c r="R108" s="469"/>
      <c r="S108" s="469"/>
      <c r="T108" s="469"/>
      <c r="U108" s="469"/>
      <c r="V108" s="469"/>
      <c r="W108" s="469"/>
      <c r="X108" s="469"/>
      <c r="Y108" s="469"/>
      <c r="Z108" s="469"/>
      <c r="AA108" s="469"/>
      <c r="AB108" s="469"/>
      <c r="AC108" s="469"/>
      <c r="AD108" s="469"/>
      <c r="AE108" s="469"/>
      <c r="AF108" s="469"/>
      <c r="AG108" s="469"/>
      <c r="AH108" s="469"/>
      <c r="AI108" s="469"/>
      <c r="AJ108" s="469"/>
    </row>
    <row r="109" spans="1:36" ht="50.1" customHeight="1" x14ac:dyDescent="0.25">
      <c r="A109" s="34">
        <f t="shared" si="4"/>
        <v>98</v>
      </c>
      <c r="B109" s="474"/>
      <c r="C109" s="474"/>
      <c r="D109" s="474"/>
      <c r="E109" s="475"/>
      <c r="F109" s="475"/>
      <c r="G109" s="475"/>
      <c r="H109" s="469"/>
      <c r="I109" s="469"/>
      <c r="J109" s="469"/>
      <c r="K109" s="469"/>
      <c r="L109" s="476"/>
      <c r="M109" s="476"/>
      <c r="N109" s="476"/>
      <c r="O109" s="476"/>
      <c r="P109" s="476"/>
      <c r="Q109" s="469"/>
      <c r="R109" s="469"/>
      <c r="S109" s="469"/>
      <c r="T109" s="469"/>
      <c r="U109" s="469"/>
      <c r="V109" s="469"/>
      <c r="W109" s="469"/>
      <c r="X109" s="469"/>
      <c r="Y109" s="469"/>
      <c r="Z109" s="469"/>
      <c r="AA109" s="469"/>
      <c r="AB109" s="469"/>
      <c r="AC109" s="469"/>
      <c r="AD109" s="469"/>
      <c r="AE109" s="469"/>
      <c r="AF109" s="469"/>
      <c r="AG109" s="469"/>
      <c r="AH109" s="469"/>
      <c r="AI109" s="469"/>
      <c r="AJ109" s="469"/>
    </row>
    <row r="110" spans="1:36" ht="50.1" customHeight="1" x14ac:dyDescent="0.25">
      <c r="A110" s="34">
        <f t="shared" si="4"/>
        <v>99</v>
      </c>
      <c r="B110" s="474"/>
      <c r="C110" s="474"/>
      <c r="D110" s="474"/>
      <c r="E110" s="475"/>
      <c r="F110" s="475"/>
      <c r="G110" s="475"/>
      <c r="H110" s="469"/>
      <c r="I110" s="469"/>
      <c r="J110" s="469"/>
      <c r="K110" s="469"/>
      <c r="L110" s="476"/>
      <c r="M110" s="476"/>
      <c r="N110" s="476"/>
      <c r="O110" s="476"/>
      <c r="P110" s="476"/>
      <c r="Q110" s="469"/>
      <c r="R110" s="469"/>
      <c r="S110" s="469"/>
      <c r="T110" s="469"/>
      <c r="U110" s="469"/>
      <c r="V110" s="469"/>
      <c r="W110" s="469"/>
      <c r="X110" s="469"/>
      <c r="Y110" s="469"/>
      <c r="Z110" s="469"/>
      <c r="AA110" s="469"/>
      <c r="AB110" s="469"/>
      <c r="AC110" s="469"/>
      <c r="AD110" s="469"/>
      <c r="AE110" s="469"/>
      <c r="AF110" s="469"/>
      <c r="AG110" s="469"/>
      <c r="AH110" s="469"/>
      <c r="AI110" s="469"/>
      <c r="AJ110" s="469"/>
    </row>
    <row r="111" spans="1:36" ht="50.1" customHeight="1" x14ac:dyDescent="0.25">
      <c r="A111" s="34">
        <f t="shared" si="4"/>
        <v>100</v>
      </c>
      <c r="B111" s="474"/>
      <c r="C111" s="474"/>
      <c r="D111" s="474"/>
      <c r="E111" s="475"/>
      <c r="F111" s="475"/>
      <c r="G111" s="475"/>
      <c r="H111" s="469"/>
      <c r="I111" s="469"/>
      <c r="J111" s="469"/>
      <c r="K111" s="469"/>
      <c r="L111" s="476"/>
      <c r="M111" s="476"/>
      <c r="N111" s="476"/>
      <c r="O111" s="476"/>
      <c r="P111" s="476"/>
      <c r="Q111" s="469"/>
      <c r="R111" s="469"/>
      <c r="S111" s="469"/>
      <c r="T111" s="469"/>
      <c r="U111" s="469"/>
      <c r="V111" s="469"/>
      <c r="W111" s="469"/>
      <c r="X111" s="469"/>
      <c r="Y111" s="469"/>
      <c r="Z111" s="469"/>
      <c r="AA111" s="469"/>
      <c r="AB111" s="469"/>
      <c r="AC111" s="469"/>
      <c r="AD111" s="469"/>
      <c r="AE111" s="469"/>
      <c r="AF111" s="469"/>
      <c r="AG111" s="469"/>
      <c r="AH111" s="469"/>
      <c r="AI111" s="469"/>
      <c r="AJ111" s="469"/>
    </row>
    <row r="114" spans="37:38" x14ac:dyDescent="0.25">
      <c r="AK114" s="3"/>
      <c r="AL114" s="3"/>
    </row>
  </sheetData>
  <sheetProtection algorithmName="SHA-512" hashValue="Jo1MxTMrUVvm9yGXiqlysUsXqFwCcBF7TsRHZoDPFe7UMWFLDhiihI8nkjOn4xQ+0MeNOlqA+JqCOfrJj58tJQ==" saltValue="jed1V8wD/7ae3/FAV4ZQ+g==" spinCount="100000" sheet="1" objects="1" scenarios="1"/>
  <mergeCells count="635">
    <mergeCell ref="AA110:AJ110"/>
    <mergeCell ref="B111:D111"/>
    <mergeCell ref="E111:G111"/>
    <mergeCell ref="H111:K111"/>
    <mergeCell ref="L111:P111"/>
    <mergeCell ref="Q111:Z111"/>
    <mergeCell ref="AA111:AJ111"/>
    <mergeCell ref="B110:D110"/>
    <mergeCell ref="E110:G110"/>
    <mergeCell ref="H110:K110"/>
    <mergeCell ref="L110:P110"/>
    <mergeCell ref="Q110:Z110"/>
    <mergeCell ref="AA108:AJ108"/>
    <mergeCell ref="B109:D109"/>
    <mergeCell ref="E109:G109"/>
    <mergeCell ref="H109:K109"/>
    <mergeCell ref="L109:P109"/>
    <mergeCell ref="Q109:Z109"/>
    <mergeCell ref="AA109:AJ109"/>
    <mergeCell ref="B108:D108"/>
    <mergeCell ref="E108:G108"/>
    <mergeCell ref="H108:K108"/>
    <mergeCell ref="L108:P108"/>
    <mergeCell ref="Q108:Z108"/>
    <mergeCell ref="AA106:AJ106"/>
    <mergeCell ref="B107:D107"/>
    <mergeCell ref="E107:G107"/>
    <mergeCell ref="H107:K107"/>
    <mergeCell ref="L107:P107"/>
    <mergeCell ref="Q107:Z107"/>
    <mergeCell ref="AA107:AJ107"/>
    <mergeCell ref="B106:D106"/>
    <mergeCell ref="E106:G106"/>
    <mergeCell ref="H106:K106"/>
    <mergeCell ref="L106:P106"/>
    <mergeCell ref="Q106:Z106"/>
    <mergeCell ref="AA104:AJ104"/>
    <mergeCell ref="B105:D105"/>
    <mergeCell ref="E105:G105"/>
    <mergeCell ref="H105:K105"/>
    <mergeCell ref="L105:P105"/>
    <mergeCell ref="Q105:Z105"/>
    <mergeCell ref="AA105:AJ105"/>
    <mergeCell ref="B104:D104"/>
    <mergeCell ref="E104:G104"/>
    <mergeCell ref="H104:K104"/>
    <mergeCell ref="L104:P104"/>
    <mergeCell ref="Q104:Z104"/>
    <mergeCell ref="AA102:AJ102"/>
    <mergeCell ref="B103:D103"/>
    <mergeCell ref="E103:G103"/>
    <mergeCell ref="H103:K103"/>
    <mergeCell ref="L103:P103"/>
    <mergeCell ref="Q103:Z103"/>
    <mergeCell ref="AA103:AJ103"/>
    <mergeCell ref="B102:D102"/>
    <mergeCell ref="E102:G102"/>
    <mergeCell ref="H102:K102"/>
    <mergeCell ref="L102:P102"/>
    <mergeCell ref="Q102:Z102"/>
    <mergeCell ref="AA100:AJ100"/>
    <mergeCell ref="B101:D101"/>
    <mergeCell ref="E101:G101"/>
    <mergeCell ref="H101:K101"/>
    <mergeCell ref="L101:P101"/>
    <mergeCell ref="Q101:Z101"/>
    <mergeCell ref="AA101:AJ101"/>
    <mergeCell ref="B100:D100"/>
    <mergeCell ref="E100:G100"/>
    <mergeCell ref="H100:K100"/>
    <mergeCell ref="L100:P100"/>
    <mergeCell ref="Q100:Z100"/>
    <mergeCell ref="AA98:AJ98"/>
    <mergeCell ref="B99:D99"/>
    <mergeCell ref="E99:G99"/>
    <mergeCell ref="H99:K99"/>
    <mergeCell ref="L99:P99"/>
    <mergeCell ref="Q99:Z99"/>
    <mergeCell ref="AA99:AJ99"/>
    <mergeCell ref="B98:D98"/>
    <mergeCell ref="E98:G98"/>
    <mergeCell ref="H98:K98"/>
    <mergeCell ref="L98:P98"/>
    <mergeCell ref="Q98:Z98"/>
    <mergeCell ref="AA96:AJ96"/>
    <mergeCell ref="B97:D97"/>
    <mergeCell ref="E97:G97"/>
    <mergeCell ref="H97:K97"/>
    <mergeCell ref="L97:P97"/>
    <mergeCell ref="Q97:Z97"/>
    <mergeCell ref="AA97:AJ97"/>
    <mergeCell ref="B96:D96"/>
    <mergeCell ref="E96:G96"/>
    <mergeCell ref="H96:K96"/>
    <mergeCell ref="L96:P96"/>
    <mergeCell ref="Q96:Z96"/>
    <mergeCell ref="AA94:AJ94"/>
    <mergeCell ref="B95:D95"/>
    <mergeCell ref="E95:G95"/>
    <mergeCell ref="H95:K95"/>
    <mergeCell ref="L95:P95"/>
    <mergeCell ref="Q95:Z95"/>
    <mergeCell ref="AA95:AJ95"/>
    <mergeCell ref="B94:D94"/>
    <mergeCell ref="E94:G94"/>
    <mergeCell ref="H94:K94"/>
    <mergeCell ref="L94:P94"/>
    <mergeCell ref="Q94:Z94"/>
    <mergeCell ref="AA92:AJ92"/>
    <mergeCell ref="B93:D93"/>
    <mergeCell ref="E93:G93"/>
    <mergeCell ref="H93:K93"/>
    <mergeCell ref="L93:P93"/>
    <mergeCell ref="Q93:Z93"/>
    <mergeCell ref="AA93:AJ93"/>
    <mergeCell ref="B92:D92"/>
    <mergeCell ref="E92:G92"/>
    <mergeCell ref="H92:K92"/>
    <mergeCell ref="L92:P92"/>
    <mergeCell ref="Q92:Z92"/>
    <mergeCell ref="AA90:AJ90"/>
    <mergeCell ref="B91:D91"/>
    <mergeCell ref="E91:G91"/>
    <mergeCell ref="H91:K91"/>
    <mergeCell ref="L91:P91"/>
    <mergeCell ref="Q91:Z91"/>
    <mergeCell ref="AA91:AJ91"/>
    <mergeCell ref="B90:D90"/>
    <mergeCell ref="E90:G90"/>
    <mergeCell ref="H90:K90"/>
    <mergeCell ref="L90:P90"/>
    <mergeCell ref="Q90:Z90"/>
    <mergeCell ref="AA88:AJ88"/>
    <mergeCell ref="B89:D89"/>
    <mergeCell ref="E89:G89"/>
    <mergeCell ref="H89:K89"/>
    <mergeCell ref="L89:P89"/>
    <mergeCell ref="Q89:Z89"/>
    <mergeCell ref="AA89:AJ89"/>
    <mergeCell ref="B88:D88"/>
    <mergeCell ref="E88:G88"/>
    <mergeCell ref="H88:K88"/>
    <mergeCell ref="L88:P88"/>
    <mergeCell ref="Q88:Z88"/>
    <mergeCell ref="AA86:AJ86"/>
    <mergeCell ref="B87:D87"/>
    <mergeCell ref="E87:G87"/>
    <mergeCell ref="H87:K87"/>
    <mergeCell ref="L87:P87"/>
    <mergeCell ref="Q87:Z87"/>
    <mergeCell ref="AA87:AJ87"/>
    <mergeCell ref="B86:D86"/>
    <mergeCell ref="E86:G86"/>
    <mergeCell ref="H86:K86"/>
    <mergeCell ref="L86:P86"/>
    <mergeCell ref="Q86:Z86"/>
    <mergeCell ref="AA84:AJ84"/>
    <mergeCell ref="B85:D85"/>
    <mergeCell ref="E85:G85"/>
    <mergeCell ref="H85:K85"/>
    <mergeCell ref="L85:P85"/>
    <mergeCell ref="Q85:Z85"/>
    <mergeCell ref="AA85:AJ85"/>
    <mergeCell ref="B84:D84"/>
    <mergeCell ref="E84:G84"/>
    <mergeCell ref="H84:K84"/>
    <mergeCell ref="L84:P84"/>
    <mergeCell ref="Q84:Z84"/>
    <mergeCell ref="AA82:AJ82"/>
    <mergeCell ref="B83:D83"/>
    <mergeCell ref="E83:G83"/>
    <mergeCell ref="H83:K83"/>
    <mergeCell ref="L83:P83"/>
    <mergeCell ref="Q83:Z83"/>
    <mergeCell ref="AA83:AJ83"/>
    <mergeCell ref="B82:D82"/>
    <mergeCell ref="E82:G82"/>
    <mergeCell ref="H82:K82"/>
    <mergeCell ref="L82:P82"/>
    <mergeCell ref="Q82:Z82"/>
    <mergeCell ref="AA80:AJ80"/>
    <mergeCell ref="B81:D81"/>
    <mergeCell ref="E81:G81"/>
    <mergeCell ref="H81:K81"/>
    <mergeCell ref="L81:P81"/>
    <mergeCell ref="Q81:Z81"/>
    <mergeCell ref="AA81:AJ81"/>
    <mergeCell ref="B80:D80"/>
    <mergeCell ref="E80:G80"/>
    <mergeCell ref="H80:K80"/>
    <mergeCell ref="L80:P80"/>
    <mergeCell ref="Q80:Z80"/>
    <mergeCell ref="AA78:AJ78"/>
    <mergeCell ref="B79:D79"/>
    <mergeCell ref="E79:G79"/>
    <mergeCell ref="H79:K79"/>
    <mergeCell ref="L79:P79"/>
    <mergeCell ref="Q79:Z79"/>
    <mergeCell ref="AA79:AJ79"/>
    <mergeCell ref="B78:D78"/>
    <mergeCell ref="E78:G78"/>
    <mergeCell ref="H78:K78"/>
    <mergeCell ref="L78:P78"/>
    <mergeCell ref="Q78:Z78"/>
    <mergeCell ref="AA76:AJ76"/>
    <mergeCell ref="B77:D77"/>
    <mergeCell ref="E77:G77"/>
    <mergeCell ref="H77:K77"/>
    <mergeCell ref="L77:P77"/>
    <mergeCell ref="Q77:Z77"/>
    <mergeCell ref="AA77:AJ77"/>
    <mergeCell ref="B76:D76"/>
    <mergeCell ref="E76:G76"/>
    <mergeCell ref="H76:K76"/>
    <mergeCell ref="L76:P76"/>
    <mergeCell ref="Q76:Z76"/>
    <mergeCell ref="AA74:AJ74"/>
    <mergeCell ref="B75:D75"/>
    <mergeCell ref="E75:G75"/>
    <mergeCell ref="H75:K75"/>
    <mergeCell ref="L75:P75"/>
    <mergeCell ref="Q75:Z75"/>
    <mergeCell ref="AA75:AJ75"/>
    <mergeCell ref="B74:D74"/>
    <mergeCell ref="E74:G74"/>
    <mergeCell ref="H74:K74"/>
    <mergeCell ref="L74:P74"/>
    <mergeCell ref="Q74:Z74"/>
    <mergeCell ref="AA72:AJ72"/>
    <mergeCell ref="B73:D73"/>
    <mergeCell ref="E73:G73"/>
    <mergeCell ref="H73:K73"/>
    <mergeCell ref="L73:P73"/>
    <mergeCell ref="Q73:Z73"/>
    <mergeCell ref="AA73:AJ73"/>
    <mergeCell ref="B72:D72"/>
    <mergeCell ref="E72:G72"/>
    <mergeCell ref="H72:K72"/>
    <mergeCell ref="L72:P72"/>
    <mergeCell ref="Q72:Z72"/>
    <mergeCell ref="AA70:AJ70"/>
    <mergeCell ref="B71:D71"/>
    <mergeCell ref="E71:G71"/>
    <mergeCell ref="H71:K71"/>
    <mergeCell ref="L71:P71"/>
    <mergeCell ref="Q71:Z71"/>
    <mergeCell ref="AA71:AJ71"/>
    <mergeCell ref="B70:D70"/>
    <mergeCell ref="E70:G70"/>
    <mergeCell ref="H70:K70"/>
    <mergeCell ref="L70:P70"/>
    <mergeCell ref="Q70:Z70"/>
    <mergeCell ref="AA68:AJ68"/>
    <mergeCell ref="B69:D69"/>
    <mergeCell ref="E69:G69"/>
    <mergeCell ref="H69:K69"/>
    <mergeCell ref="L69:P69"/>
    <mergeCell ref="Q69:Z69"/>
    <mergeCell ref="AA69:AJ69"/>
    <mergeCell ref="B68:D68"/>
    <mergeCell ref="E68:G68"/>
    <mergeCell ref="H68:K68"/>
    <mergeCell ref="L68:P68"/>
    <mergeCell ref="Q68:Z68"/>
    <mergeCell ref="AA66:AJ66"/>
    <mergeCell ref="B67:D67"/>
    <mergeCell ref="E67:G67"/>
    <mergeCell ref="H67:K67"/>
    <mergeCell ref="L67:P67"/>
    <mergeCell ref="Q67:Z67"/>
    <mergeCell ref="AA67:AJ67"/>
    <mergeCell ref="B66:D66"/>
    <mergeCell ref="E66:G66"/>
    <mergeCell ref="H66:K66"/>
    <mergeCell ref="L66:P66"/>
    <mergeCell ref="Q66:Z66"/>
    <mergeCell ref="AA64:AJ64"/>
    <mergeCell ref="B65:D65"/>
    <mergeCell ref="E65:G65"/>
    <mergeCell ref="H65:K65"/>
    <mergeCell ref="L65:P65"/>
    <mergeCell ref="Q65:Z65"/>
    <mergeCell ref="AA65:AJ65"/>
    <mergeCell ref="B64:D64"/>
    <mergeCell ref="E64:G64"/>
    <mergeCell ref="H64:K64"/>
    <mergeCell ref="L64:P64"/>
    <mergeCell ref="Q64:Z64"/>
    <mergeCell ref="AA62:AJ62"/>
    <mergeCell ref="B63:D63"/>
    <mergeCell ref="E63:G63"/>
    <mergeCell ref="H63:K63"/>
    <mergeCell ref="L63:P63"/>
    <mergeCell ref="Q63:Z63"/>
    <mergeCell ref="AA63:AJ63"/>
    <mergeCell ref="B62:D62"/>
    <mergeCell ref="E62:G62"/>
    <mergeCell ref="H62:K62"/>
    <mergeCell ref="L62:P62"/>
    <mergeCell ref="Q62:Z62"/>
    <mergeCell ref="AA60:AJ60"/>
    <mergeCell ref="B61:D61"/>
    <mergeCell ref="E61:G61"/>
    <mergeCell ref="H61:K61"/>
    <mergeCell ref="L61:P61"/>
    <mergeCell ref="Q61:Z61"/>
    <mergeCell ref="AA61:AJ61"/>
    <mergeCell ref="B60:D60"/>
    <mergeCell ref="E60:G60"/>
    <mergeCell ref="H60:K60"/>
    <mergeCell ref="L60:P60"/>
    <mergeCell ref="Q60:Z60"/>
    <mergeCell ref="AA58:AJ58"/>
    <mergeCell ref="B59:D59"/>
    <mergeCell ref="E59:G59"/>
    <mergeCell ref="H59:K59"/>
    <mergeCell ref="L59:P59"/>
    <mergeCell ref="Q59:Z59"/>
    <mergeCell ref="AA59:AJ59"/>
    <mergeCell ref="B58:D58"/>
    <mergeCell ref="E58:G58"/>
    <mergeCell ref="H58:K58"/>
    <mergeCell ref="L58:P58"/>
    <mergeCell ref="Q58:Z58"/>
    <mergeCell ref="AA56:AJ56"/>
    <mergeCell ref="B57:D57"/>
    <mergeCell ref="E57:G57"/>
    <mergeCell ref="H57:K57"/>
    <mergeCell ref="L57:P57"/>
    <mergeCell ref="Q57:Z57"/>
    <mergeCell ref="AA57:AJ57"/>
    <mergeCell ref="B56:D56"/>
    <mergeCell ref="E56:G56"/>
    <mergeCell ref="H56:K56"/>
    <mergeCell ref="L56:P56"/>
    <mergeCell ref="Q56:Z56"/>
    <mergeCell ref="AA54:AJ54"/>
    <mergeCell ref="B55:D55"/>
    <mergeCell ref="E55:G55"/>
    <mergeCell ref="H55:K55"/>
    <mergeCell ref="L55:P55"/>
    <mergeCell ref="Q55:Z55"/>
    <mergeCell ref="AA55:AJ55"/>
    <mergeCell ref="B54:D54"/>
    <mergeCell ref="E54:G54"/>
    <mergeCell ref="H54:K54"/>
    <mergeCell ref="L54:P54"/>
    <mergeCell ref="Q54:Z54"/>
    <mergeCell ref="AA52:AJ52"/>
    <mergeCell ref="B53:D53"/>
    <mergeCell ref="E53:G53"/>
    <mergeCell ref="H53:K53"/>
    <mergeCell ref="L53:P53"/>
    <mergeCell ref="Q53:Z53"/>
    <mergeCell ref="AA53:AJ53"/>
    <mergeCell ref="B52:D52"/>
    <mergeCell ref="E52:G52"/>
    <mergeCell ref="H52:K52"/>
    <mergeCell ref="L52:P52"/>
    <mergeCell ref="Q52:Z52"/>
    <mergeCell ref="AA50:AJ50"/>
    <mergeCell ref="B51:D51"/>
    <mergeCell ref="E51:G51"/>
    <mergeCell ref="H51:K51"/>
    <mergeCell ref="L51:P51"/>
    <mergeCell ref="Q51:Z51"/>
    <mergeCell ref="AA51:AJ51"/>
    <mergeCell ref="B50:D50"/>
    <mergeCell ref="E50:G50"/>
    <mergeCell ref="H50:K50"/>
    <mergeCell ref="L50:P50"/>
    <mergeCell ref="Q50:Z50"/>
    <mergeCell ref="AA48:AJ48"/>
    <mergeCell ref="B49:D49"/>
    <mergeCell ref="E49:G49"/>
    <mergeCell ref="H49:K49"/>
    <mergeCell ref="L49:P49"/>
    <mergeCell ref="Q49:Z49"/>
    <mergeCell ref="AA49:AJ49"/>
    <mergeCell ref="B48:D48"/>
    <mergeCell ref="E48:G48"/>
    <mergeCell ref="H48:K48"/>
    <mergeCell ref="L48:P48"/>
    <mergeCell ref="Q48:Z48"/>
    <mergeCell ref="AA46:AJ46"/>
    <mergeCell ref="B47:D47"/>
    <mergeCell ref="E47:G47"/>
    <mergeCell ref="H47:K47"/>
    <mergeCell ref="L47:P47"/>
    <mergeCell ref="Q47:Z47"/>
    <mergeCell ref="AA47:AJ47"/>
    <mergeCell ref="B46:D46"/>
    <mergeCell ref="E46:G46"/>
    <mergeCell ref="H46:K46"/>
    <mergeCell ref="L46:P46"/>
    <mergeCell ref="Q46:Z46"/>
    <mergeCell ref="AA44:AJ44"/>
    <mergeCell ref="B45:D45"/>
    <mergeCell ref="E45:G45"/>
    <mergeCell ref="H45:K45"/>
    <mergeCell ref="L45:P45"/>
    <mergeCell ref="Q45:Z45"/>
    <mergeCell ref="AA45:AJ45"/>
    <mergeCell ref="B44:D44"/>
    <mergeCell ref="E44:G44"/>
    <mergeCell ref="H44:K44"/>
    <mergeCell ref="L44:P44"/>
    <mergeCell ref="Q44:Z44"/>
    <mergeCell ref="AA42:AJ42"/>
    <mergeCell ref="B43:D43"/>
    <mergeCell ref="E43:G43"/>
    <mergeCell ref="H43:K43"/>
    <mergeCell ref="L43:P43"/>
    <mergeCell ref="Q43:Z43"/>
    <mergeCell ref="AA43:AJ43"/>
    <mergeCell ref="B42:D42"/>
    <mergeCell ref="E42:G42"/>
    <mergeCell ref="H42:K42"/>
    <mergeCell ref="L42:P42"/>
    <mergeCell ref="Q42:Z42"/>
    <mergeCell ref="AA40:AJ40"/>
    <mergeCell ref="B41:D41"/>
    <mergeCell ref="E41:G41"/>
    <mergeCell ref="H41:K41"/>
    <mergeCell ref="L41:P41"/>
    <mergeCell ref="Q41:Z41"/>
    <mergeCell ref="AA41:AJ41"/>
    <mergeCell ref="B40:D40"/>
    <mergeCell ref="E40:G40"/>
    <mergeCell ref="H40:K40"/>
    <mergeCell ref="L40:P40"/>
    <mergeCell ref="Q40:Z40"/>
    <mergeCell ref="AA38:AJ38"/>
    <mergeCell ref="B39:D39"/>
    <mergeCell ref="E39:G39"/>
    <mergeCell ref="H39:K39"/>
    <mergeCell ref="L39:P39"/>
    <mergeCell ref="Q39:Z39"/>
    <mergeCell ref="AA39:AJ39"/>
    <mergeCell ref="B38:D38"/>
    <mergeCell ref="E38:G38"/>
    <mergeCell ref="H38:K38"/>
    <mergeCell ref="L38:P38"/>
    <mergeCell ref="Q38:Z38"/>
    <mergeCell ref="AA36:AJ36"/>
    <mergeCell ref="B37:D37"/>
    <mergeCell ref="E37:G37"/>
    <mergeCell ref="H37:K37"/>
    <mergeCell ref="L37:P37"/>
    <mergeCell ref="Q37:Z37"/>
    <mergeCell ref="AA37:AJ37"/>
    <mergeCell ref="B36:D36"/>
    <mergeCell ref="E36:G36"/>
    <mergeCell ref="H36:K36"/>
    <mergeCell ref="L36:P36"/>
    <mergeCell ref="Q36:Z36"/>
    <mergeCell ref="AA34:AJ34"/>
    <mergeCell ref="B35:D35"/>
    <mergeCell ref="E35:G35"/>
    <mergeCell ref="H35:K35"/>
    <mergeCell ref="L35:P35"/>
    <mergeCell ref="Q35:Z35"/>
    <mergeCell ref="AA35:AJ35"/>
    <mergeCell ref="B34:D34"/>
    <mergeCell ref="E34:G34"/>
    <mergeCell ref="H34:K34"/>
    <mergeCell ref="L34:P34"/>
    <mergeCell ref="Q34:Z34"/>
    <mergeCell ref="AA32:AJ32"/>
    <mergeCell ref="B33:D33"/>
    <mergeCell ref="E33:G33"/>
    <mergeCell ref="H33:K33"/>
    <mergeCell ref="L33:P33"/>
    <mergeCell ref="Q33:Z33"/>
    <mergeCell ref="AA33:AJ33"/>
    <mergeCell ref="B32:D32"/>
    <mergeCell ref="E32:G32"/>
    <mergeCell ref="H32:K32"/>
    <mergeCell ref="L32:P32"/>
    <mergeCell ref="Q32:Z32"/>
    <mergeCell ref="AA30:AJ30"/>
    <mergeCell ref="B31:D31"/>
    <mergeCell ref="E31:G31"/>
    <mergeCell ref="H31:K31"/>
    <mergeCell ref="L31:P31"/>
    <mergeCell ref="Q31:Z31"/>
    <mergeCell ref="AA31:AJ31"/>
    <mergeCell ref="B30:D30"/>
    <mergeCell ref="E30:G30"/>
    <mergeCell ref="H30:K30"/>
    <mergeCell ref="L30:P30"/>
    <mergeCell ref="Q30:Z30"/>
    <mergeCell ref="AA28:AJ28"/>
    <mergeCell ref="B29:D29"/>
    <mergeCell ref="E29:G29"/>
    <mergeCell ref="H29:K29"/>
    <mergeCell ref="L29:P29"/>
    <mergeCell ref="Q29:Z29"/>
    <mergeCell ref="AA29:AJ29"/>
    <mergeCell ref="B28:D28"/>
    <mergeCell ref="E28:G28"/>
    <mergeCell ref="H28:K28"/>
    <mergeCell ref="L28:P28"/>
    <mergeCell ref="Q28:Z28"/>
    <mergeCell ref="AA26:AJ26"/>
    <mergeCell ref="B27:D27"/>
    <mergeCell ref="E27:G27"/>
    <mergeCell ref="H27:K27"/>
    <mergeCell ref="L27:P27"/>
    <mergeCell ref="Q27:Z27"/>
    <mergeCell ref="AA27:AJ27"/>
    <mergeCell ref="B26:D26"/>
    <mergeCell ref="E26:G26"/>
    <mergeCell ref="H26:K26"/>
    <mergeCell ref="L26:P26"/>
    <mergeCell ref="Q26:Z26"/>
    <mergeCell ref="AA24:AJ24"/>
    <mergeCell ref="B25:D25"/>
    <mergeCell ref="E25:G25"/>
    <mergeCell ref="H25:K25"/>
    <mergeCell ref="L25:P25"/>
    <mergeCell ref="Q25:Z25"/>
    <mergeCell ref="AA25:AJ25"/>
    <mergeCell ref="B24:D24"/>
    <mergeCell ref="E24:G24"/>
    <mergeCell ref="H24:K24"/>
    <mergeCell ref="L24:P24"/>
    <mergeCell ref="Q24:Z24"/>
    <mergeCell ref="AA22:AJ22"/>
    <mergeCell ref="B23:D23"/>
    <mergeCell ref="E23:G23"/>
    <mergeCell ref="H23:K23"/>
    <mergeCell ref="L23:P23"/>
    <mergeCell ref="Q23:Z23"/>
    <mergeCell ref="AA23:AJ23"/>
    <mergeCell ref="B22:D22"/>
    <mergeCell ref="E22:G22"/>
    <mergeCell ref="H22:K22"/>
    <mergeCell ref="L22:P22"/>
    <mergeCell ref="Q22:Z22"/>
    <mergeCell ref="B1:D1"/>
    <mergeCell ref="E1:G1"/>
    <mergeCell ref="H1:K1"/>
    <mergeCell ref="L1:P1"/>
    <mergeCell ref="Q1:Z1"/>
    <mergeCell ref="B21:D21"/>
    <mergeCell ref="E21:G21"/>
    <mergeCell ref="H21:K21"/>
    <mergeCell ref="L21:P21"/>
    <mergeCell ref="Q21:Z21"/>
    <mergeCell ref="B20:D20"/>
    <mergeCell ref="E20:G20"/>
    <mergeCell ref="H20:K20"/>
    <mergeCell ref="L20:P20"/>
    <mergeCell ref="Q20:Z20"/>
    <mergeCell ref="B19:D19"/>
    <mergeCell ref="E19:G19"/>
    <mergeCell ref="H19:K19"/>
    <mergeCell ref="L19:P19"/>
    <mergeCell ref="Q19:Z19"/>
    <mergeCell ref="B18:D18"/>
    <mergeCell ref="E18:G18"/>
    <mergeCell ref="H18:K18"/>
    <mergeCell ref="L18:P18"/>
    <mergeCell ref="Q18:Z18"/>
    <mergeCell ref="B17:D17"/>
    <mergeCell ref="E17:G17"/>
    <mergeCell ref="H17:K17"/>
    <mergeCell ref="L17:P17"/>
    <mergeCell ref="Q17:Z17"/>
    <mergeCell ref="B16:D16"/>
    <mergeCell ref="E16:G16"/>
    <mergeCell ref="H16:K16"/>
    <mergeCell ref="L16:P16"/>
    <mergeCell ref="Q16:Z16"/>
    <mergeCell ref="B15:D15"/>
    <mergeCell ref="E15:G15"/>
    <mergeCell ref="H15:K15"/>
    <mergeCell ref="L15:P15"/>
    <mergeCell ref="Q15:Z15"/>
    <mergeCell ref="B14:D14"/>
    <mergeCell ref="E14:G14"/>
    <mergeCell ref="H14:K14"/>
    <mergeCell ref="L14:P14"/>
    <mergeCell ref="Q14:Z14"/>
    <mergeCell ref="V9:Y9"/>
    <mergeCell ref="N7:Y8"/>
    <mergeCell ref="B13:D13"/>
    <mergeCell ref="E13:G13"/>
    <mergeCell ref="H13:K13"/>
    <mergeCell ref="L13:P13"/>
    <mergeCell ref="Q13:Z13"/>
    <mergeCell ref="B12:D12"/>
    <mergeCell ref="E12:G12"/>
    <mergeCell ref="H12:K12"/>
    <mergeCell ref="L12:P12"/>
    <mergeCell ref="Q12:Z12"/>
    <mergeCell ref="AA21:AJ21"/>
    <mergeCell ref="AA1:AJ1"/>
    <mergeCell ref="AA16:AJ16"/>
    <mergeCell ref="AA17:AJ17"/>
    <mergeCell ref="AA18:AJ18"/>
    <mergeCell ref="AA19:AJ19"/>
    <mergeCell ref="AA20:AJ20"/>
    <mergeCell ref="AA11:AJ11"/>
    <mergeCell ref="AA12:AJ12"/>
    <mergeCell ref="AA13:AJ13"/>
    <mergeCell ref="AA14:AJ14"/>
    <mergeCell ref="AA15:AJ15"/>
    <mergeCell ref="A10:AQ10"/>
    <mergeCell ref="AA9:AE9"/>
    <mergeCell ref="AF9:AQ9"/>
    <mergeCell ref="A2:AQ2"/>
    <mergeCell ref="AA6:AE6"/>
    <mergeCell ref="B11:D11"/>
    <mergeCell ref="E11:G11"/>
    <mergeCell ref="H11:K11"/>
    <mergeCell ref="L11:P11"/>
    <mergeCell ref="Q11:Z11"/>
    <mergeCell ref="A9:M9"/>
    <mergeCell ref="N9:U9"/>
    <mergeCell ref="AF6:AQ6"/>
    <mergeCell ref="A7:M8"/>
    <mergeCell ref="AF7:AQ7"/>
    <mergeCell ref="AA8:AE8"/>
    <mergeCell ref="AF8:AQ8"/>
    <mergeCell ref="A6:M6"/>
    <mergeCell ref="N6:Y6"/>
    <mergeCell ref="AA7:AE7"/>
    <mergeCell ref="A3:AQ3"/>
    <mergeCell ref="A4:AQ4"/>
    <mergeCell ref="A5:M5"/>
    <mergeCell ref="N5:Y5"/>
    <mergeCell ref="AA5:AE5"/>
    <mergeCell ref="AF5:AQ5"/>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5623227F-8A08-427C-879E-06A8FA42FEC5}">
          <x14:formula1>
            <xm:f>'Pick List '!$A$63:$A$66</xm:f>
          </x14:formula1>
          <xm:sqref>E12:G111</xm:sqref>
        </x14:dataValidation>
        <x14:dataValidation type="list" allowBlank="1" showInputMessage="1" showErrorMessage="1" xr:uid="{1FEF779D-6114-481F-86EF-B1AA2C0C2E91}">
          <x14:formula1>
            <xm:f>'Pick List '!$M$15:$M$16</xm:f>
          </x14:formula1>
          <xm:sqref>L12:P111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14E52-2C74-4E6D-882C-2439B28A4DA0}">
  <sheetPr>
    <tabColor rgb="FF7030A0"/>
  </sheetPr>
  <dimension ref="A1:CV157"/>
  <sheetViews>
    <sheetView zoomScale="70" zoomScaleNormal="70" workbookViewId="0">
      <selection activeCell="S84" sqref="S84:W84"/>
    </sheetView>
  </sheetViews>
  <sheetFormatPr defaultRowHeight="15" x14ac:dyDescent="0.25"/>
  <cols>
    <col min="1" max="1" width="3.7109375" customWidth="1"/>
    <col min="2" max="2" width="3.85546875" customWidth="1"/>
    <col min="3" max="3" width="3.5703125" customWidth="1"/>
    <col min="4" max="60" width="2.7109375" customWidth="1"/>
    <col min="61" max="61" width="4" customWidth="1"/>
    <col min="62" max="62" width="3.140625" customWidth="1"/>
    <col min="63" max="63" width="3.7109375" customWidth="1"/>
    <col min="64" max="94" width="2.7109375" customWidth="1"/>
    <col min="95" max="95" width="3.5703125" customWidth="1"/>
    <col min="96" max="96" width="4" customWidth="1"/>
    <col min="97" max="98" width="2.7109375" customWidth="1"/>
    <col min="99" max="99" width="4.140625" customWidth="1"/>
    <col min="100" max="101" width="2.7109375" customWidth="1"/>
    <col min="102" max="113" width="3.7109375" customWidth="1"/>
  </cols>
  <sheetData>
    <row r="1" spans="1:100" ht="18.75" x14ac:dyDescent="0.25">
      <c r="A1" s="356" t="str">
        <f>'BASE GRANTEE INFO &amp; UPDATES'!A1</f>
        <v>WV Bureau for Behavioral Health Services - Substance Use Disorders - Pregnant  and Postpartum Women  v 20200301F</v>
      </c>
      <c r="B1" s="356"/>
      <c r="C1" s="356"/>
      <c r="D1" s="356"/>
      <c r="E1" s="356"/>
      <c r="F1" s="356"/>
      <c r="G1" s="356"/>
      <c r="H1" s="356"/>
      <c r="I1" s="356"/>
      <c r="J1" s="356"/>
      <c r="K1" s="356"/>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L1" s="356"/>
      <c r="AM1" s="356"/>
      <c r="AN1" s="356"/>
      <c r="AO1" s="356"/>
      <c r="AP1" s="356"/>
      <c r="AQ1" s="356"/>
      <c r="AR1" s="356"/>
      <c r="AS1" s="356"/>
      <c r="AT1" s="356"/>
      <c r="AU1" s="356"/>
      <c r="AV1" s="356"/>
      <c r="AW1" s="356"/>
      <c r="AX1" s="356"/>
      <c r="AY1" s="356"/>
      <c r="AZ1" s="356"/>
      <c r="BA1" s="356"/>
      <c r="BB1" s="356"/>
      <c r="BC1" s="356"/>
      <c r="BD1" s="356"/>
      <c r="BE1" s="356"/>
      <c r="BF1" s="356"/>
      <c r="BG1" s="356"/>
      <c r="BH1" s="356"/>
      <c r="BI1" s="356"/>
      <c r="BJ1" s="356"/>
      <c r="BK1" s="356"/>
      <c r="BL1" s="356"/>
      <c r="BM1" s="356"/>
      <c r="BN1" s="356"/>
      <c r="BO1" s="356"/>
      <c r="BP1" s="356"/>
      <c r="BQ1" s="356"/>
      <c r="BR1" s="356"/>
      <c r="BS1" s="356"/>
      <c r="BT1" s="356"/>
      <c r="BU1" s="356"/>
      <c r="BV1" s="356"/>
      <c r="BW1" s="356"/>
      <c r="BX1" s="356"/>
      <c r="BY1" s="356"/>
      <c r="BZ1" s="356"/>
      <c r="CA1" s="356"/>
      <c r="CB1" s="356"/>
      <c r="CC1" s="356"/>
      <c r="CD1" s="356"/>
      <c r="CE1" s="356"/>
      <c r="CF1" s="356"/>
      <c r="CG1" s="356"/>
      <c r="CH1" s="356"/>
      <c r="CI1" s="356"/>
      <c r="CJ1" s="356"/>
      <c r="CK1" s="356"/>
      <c r="CL1" s="356"/>
      <c r="CM1" s="356"/>
      <c r="CN1" s="356"/>
      <c r="CO1" s="356"/>
      <c r="CP1" s="356"/>
      <c r="CQ1" s="356"/>
      <c r="CR1" s="356"/>
      <c r="CS1" s="356"/>
      <c r="CT1" s="356"/>
      <c r="CU1" s="356"/>
      <c r="CV1" s="356"/>
    </row>
    <row r="2" spans="1:100" ht="16.5" customHeight="1" x14ac:dyDescent="0.25">
      <c r="A2" s="358" t="str">
        <f>'BASE GRANTEE INFO &amp; UPDATES'!A2</f>
        <v xml:space="preserve">Program reports need to be submitted electronically, via e-mail to DHHRBBHReporting@wv.gov  within 25 calendar days of the end of each month </v>
      </c>
      <c r="B2" s="358"/>
      <c r="C2" s="358"/>
      <c r="D2" s="358"/>
      <c r="E2" s="358"/>
      <c r="F2" s="358"/>
      <c r="G2" s="358"/>
      <c r="H2" s="358"/>
      <c r="I2" s="358"/>
      <c r="J2" s="358"/>
      <c r="K2" s="358"/>
      <c r="L2" s="358"/>
      <c r="M2" s="358"/>
      <c r="N2" s="358"/>
      <c r="O2" s="358"/>
      <c r="P2" s="358"/>
      <c r="Q2" s="358"/>
      <c r="R2" s="358"/>
      <c r="S2" s="358"/>
      <c r="T2" s="358"/>
      <c r="U2" s="358"/>
      <c r="V2" s="358"/>
      <c r="W2" s="358"/>
      <c r="X2" s="358"/>
      <c r="Y2" s="358"/>
      <c r="Z2" s="358"/>
      <c r="AA2" s="358"/>
      <c r="AB2" s="358"/>
      <c r="AC2" s="358"/>
      <c r="AD2" s="358"/>
      <c r="AE2" s="358"/>
      <c r="AF2" s="358"/>
      <c r="AG2" s="358"/>
      <c r="AH2" s="358"/>
      <c r="AI2" s="358"/>
      <c r="AJ2" s="358"/>
      <c r="AK2" s="358"/>
      <c r="AL2" s="358"/>
      <c r="AM2" s="358"/>
      <c r="AN2" s="358"/>
      <c r="AO2" s="358"/>
      <c r="AP2" s="358"/>
      <c r="AQ2" s="358"/>
      <c r="AR2" s="358"/>
      <c r="AS2" s="358"/>
      <c r="AT2" s="358"/>
      <c r="AU2" s="358"/>
      <c r="AV2" s="358"/>
      <c r="AW2" s="358"/>
      <c r="AX2" s="358"/>
      <c r="AY2" s="358"/>
      <c r="AZ2" s="358"/>
      <c r="BA2" s="358"/>
      <c r="BB2" s="358"/>
      <c r="BC2" s="358"/>
      <c r="BD2" s="358"/>
      <c r="BE2" s="358"/>
      <c r="BF2" s="358"/>
      <c r="BG2" s="358"/>
      <c r="BH2" s="358"/>
      <c r="BI2" s="358"/>
      <c r="BJ2" s="358"/>
      <c r="BK2" s="358"/>
      <c r="BL2" s="358"/>
      <c r="BM2" s="358"/>
      <c r="BN2" s="358"/>
      <c r="BO2" s="358"/>
      <c r="BP2" s="358"/>
      <c r="BQ2" s="358"/>
      <c r="BR2" s="358"/>
      <c r="BS2" s="358"/>
      <c r="BT2" s="358"/>
      <c r="BU2" s="358"/>
      <c r="BV2" s="358"/>
      <c r="BW2" s="358"/>
      <c r="BX2" s="358"/>
      <c r="BY2" s="358"/>
      <c r="BZ2" s="358"/>
      <c r="CA2" s="358"/>
      <c r="CB2" s="358"/>
      <c r="CC2" s="358"/>
      <c r="CD2" s="358"/>
      <c r="CE2" s="358"/>
      <c r="CF2" s="358"/>
      <c r="CG2" s="358"/>
      <c r="CH2" s="358"/>
      <c r="CI2" s="358"/>
      <c r="CJ2" s="358"/>
      <c r="CK2" s="358"/>
      <c r="CL2" s="358"/>
      <c r="CM2" s="358"/>
      <c r="CN2" s="358"/>
      <c r="CO2" s="358"/>
      <c r="CP2" s="358"/>
      <c r="CQ2" s="358"/>
      <c r="CR2" s="358"/>
      <c r="CS2" s="358"/>
      <c r="CT2" s="358"/>
      <c r="CU2" s="358"/>
      <c r="CV2" s="358"/>
    </row>
    <row r="3" spans="1:100" ht="15.75" customHeight="1" x14ac:dyDescent="0.25">
      <c r="A3" s="327" t="s">
        <v>433</v>
      </c>
      <c r="B3" s="328"/>
      <c r="C3" s="328"/>
      <c r="D3" s="328"/>
      <c r="E3" s="328"/>
      <c r="F3" s="328"/>
      <c r="G3" s="328"/>
      <c r="H3" s="328"/>
      <c r="I3" s="328"/>
      <c r="J3" s="328"/>
      <c r="K3" s="328"/>
      <c r="L3" s="328"/>
      <c r="M3" s="328"/>
      <c r="N3" s="328"/>
      <c r="O3" s="328"/>
      <c r="P3" s="328"/>
      <c r="Q3" s="328"/>
      <c r="R3" s="328"/>
      <c r="S3" s="328"/>
      <c r="T3" s="328"/>
      <c r="U3" s="328"/>
      <c r="V3" s="328"/>
      <c r="W3" s="328"/>
      <c r="X3" s="328"/>
      <c r="Y3" s="328"/>
      <c r="Z3" s="328"/>
      <c r="AA3" s="328"/>
      <c r="AB3" s="328"/>
      <c r="AC3" s="328"/>
      <c r="AD3" s="328"/>
      <c r="AE3" s="328"/>
      <c r="AF3" s="328"/>
      <c r="AG3" s="328"/>
      <c r="AH3" s="328"/>
      <c r="AI3" s="328"/>
      <c r="AJ3" s="328"/>
      <c r="AK3" s="328"/>
      <c r="AL3" s="328"/>
      <c r="AM3" s="328"/>
      <c r="AN3" s="328"/>
      <c r="AO3" s="328"/>
      <c r="AP3" s="328"/>
      <c r="AQ3" s="328"/>
      <c r="AR3" s="16"/>
      <c r="AS3" s="16"/>
      <c r="AT3" s="16"/>
      <c r="AU3" s="16"/>
      <c r="AV3" s="16"/>
      <c r="AW3" s="16"/>
      <c r="AX3" s="16"/>
      <c r="AY3" s="16"/>
      <c r="AZ3" s="16"/>
      <c r="BA3" s="16"/>
      <c r="BB3" s="16"/>
      <c r="BC3" s="16"/>
      <c r="BD3" s="16"/>
      <c r="BE3" s="16"/>
      <c r="BF3" s="16"/>
      <c r="BG3" s="16"/>
      <c r="BH3" s="16"/>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c r="CQ3" s="16"/>
      <c r="CR3" s="16"/>
      <c r="CS3" s="16"/>
      <c r="CT3" s="16"/>
      <c r="CU3" s="16"/>
      <c r="CV3" s="16"/>
    </row>
    <row r="4" spans="1:100" x14ac:dyDescent="0.25">
      <c r="A4" s="247" t="s">
        <v>1</v>
      </c>
      <c r="B4" s="248"/>
      <c r="C4" s="248"/>
      <c r="D4" s="248"/>
      <c r="E4" s="248"/>
      <c r="F4" s="248"/>
      <c r="G4" s="248"/>
      <c r="H4" s="248"/>
      <c r="I4" s="248"/>
      <c r="J4" s="248"/>
      <c r="K4" s="248"/>
      <c r="L4" s="248"/>
      <c r="M4" s="248"/>
      <c r="N4" s="248"/>
      <c r="O4" s="249"/>
      <c r="P4" s="518" t="str">
        <f>'BASE GRANTEE INFO &amp; UPDATES'!N4</f>
        <v>Program Name (Listed on the Statement of Work)</v>
      </c>
      <c r="Q4" s="519"/>
      <c r="R4" s="519"/>
      <c r="S4" s="519"/>
      <c r="T4" s="519"/>
      <c r="U4" s="519"/>
      <c r="V4" s="519"/>
      <c r="W4" s="519"/>
      <c r="X4" s="519"/>
      <c r="Y4" s="519"/>
      <c r="Z4" s="519"/>
      <c r="AA4" s="519"/>
      <c r="AB4" s="519"/>
      <c r="AC4" s="519"/>
      <c r="AD4" s="519"/>
      <c r="AE4" s="519"/>
      <c r="AF4" s="519"/>
      <c r="AG4" s="519"/>
      <c r="AH4" s="519"/>
      <c r="AI4" s="520"/>
      <c r="AJ4" s="1"/>
      <c r="AK4" s="530" t="s">
        <v>2</v>
      </c>
      <c r="AL4" s="531"/>
      <c r="AM4" s="531"/>
      <c r="AN4" s="531"/>
      <c r="AO4" s="531"/>
      <c r="AP4" s="531"/>
      <c r="AQ4" s="531"/>
      <c r="AR4" s="531"/>
      <c r="AS4" s="531"/>
      <c r="AT4" s="531"/>
      <c r="AU4" s="531"/>
      <c r="AV4" s="531"/>
      <c r="AW4" s="531"/>
      <c r="AX4" s="531"/>
      <c r="AY4" s="531"/>
      <c r="AZ4" s="531"/>
      <c r="BA4" s="531"/>
      <c r="BB4" s="531"/>
      <c r="BC4" s="531"/>
      <c r="BD4" s="531"/>
      <c r="BE4" s="531"/>
      <c r="BF4" s="531"/>
      <c r="BG4" s="532"/>
      <c r="BH4" s="518" t="str">
        <f>'BASE GRANTEE INFO &amp; UPDATES'!AF4</f>
        <v xml:space="preserve">Grantee's Formal Name (Name on the Grant) </v>
      </c>
      <c r="BI4" s="519"/>
      <c r="BJ4" s="519"/>
      <c r="BK4" s="519"/>
      <c r="BL4" s="519"/>
      <c r="BM4" s="519"/>
      <c r="BN4" s="519"/>
      <c r="BO4" s="519"/>
      <c r="BP4" s="519"/>
      <c r="BQ4" s="519"/>
      <c r="BR4" s="519"/>
      <c r="BS4" s="519"/>
      <c r="BT4" s="519"/>
      <c r="BU4" s="519"/>
      <c r="BV4" s="519"/>
      <c r="BW4" s="519"/>
      <c r="BX4" s="519"/>
      <c r="BY4" s="519"/>
      <c r="BZ4" s="519"/>
      <c r="CA4" s="519"/>
      <c r="CB4" s="519"/>
      <c r="CC4" s="519"/>
      <c r="CD4" s="520"/>
      <c r="CE4" s="17"/>
      <c r="CF4" s="17"/>
      <c r="CG4" s="17"/>
      <c r="CH4" s="17"/>
      <c r="CI4" s="17"/>
      <c r="CJ4" s="17"/>
      <c r="CK4" s="17"/>
      <c r="CL4" s="17"/>
      <c r="CM4" s="17"/>
      <c r="CN4" s="17"/>
      <c r="CO4" s="17"/>
      <c r="CP4" s="17"/>
      <c r="CQ4" s="17"/>
      <c r="CR4" s="17"/>
      <c r="CS4" s="17"/>
      <c r="CT4" s="17"/>
      <c r="CU4" s="17"/>
      <c r="CV4" s="17"/>
    </row>
    <row r="5" spans="1:100" x14ac:dyDescent="0.25">
      <c r="A5" s="247" t="s">
        <v>4</v>
      </c>
      <c r="B5" s="248"/>
      <c r="C5" s="248"/>
      <c r="D5" s="248"/>
      <c r="E5" s="248"/>
      <c r="F5" s="248"/>
      <c r="G5" s="248"/>
      <c r="H5" s="248"/>
      <c r="I5" s="248"/>
      <c r="J5" s="248"/>
      <c r="K5" s="248"/>
      <c r="L5" s="248"/>
      <c r="M5" s="248"/>
      <c r="N5" s="248"/>
      <c r="O5" s="249"/>
      <c r="P5" s="518" t="str">
        <f>'BASE GRANTEE INFO &amp; UPDATES'!N5</f>
        <v>Grantee's Name for the program</v>
      </c>
      <c r="Q5" s="519"/>
      <c r="R5" s="519"/>
      <c r="S5" s="519"/>
      <c r="T5" s="519"/>
      <c r="U5" s="519"/>
      <c r="V5" s="519"/>
      <c r="W5" s="519"/>
      <c r="X5" s="519"/>
      <c r="Y5" s="519"/>
      <c r="Z5" s="519"/>
      <c r="AA5" s="519"/>
      <c r="AB5" s="519"/>
      <c r="AC5" s="519"/>
      <c r="AD5" s="519"/>
      <c r="AE5" s="519"/>
      <c r="AF5" s="519"/>
      <c r="AG5" s="519"/>
      <c r="AH5" s="519"/>
      <c r="AI5" s="520"/>
      <c r="AJ5" s="2"/>
      <c r="AK5" s="533" t="s">
        <v>5</v>
      </c>
      <c r="AL5" s="534"/>
      <c r="AM5" s="534"/>
      <c r="AN5" s="534"/>
      <c r="AO5" s="534"/>
      <c r="AP5" s="534"/>
      <c r="AQ5" s="534"/>
      <c r="AR5" s="534"/>
      <c r="AS5" s="534"/>
      <c r="AT5" s="534"/>
      <c r="AU5" s="534"/>
      <c r="AV5" s="534"/>
      <c r="AW5" s="534"/>
      <c r="AX5" s="534"/>
      <c r="AY5" s="534"/>
      <c r="AZ5" s="534"/>
      <c r="BA5" s="534"/>
      <c r="BB5" s="534"/>
      <c r="BC5" s="534"/>
      <c r="BD5" s="534"/>
      <c r="BE5" s="534"/>
      <c r="BF5" s="534"/>
      <c r="BG5" s="535"/>
      <c r="BH5" s="518" t="str">
        <f>'BASE GRANTEE INFO &amp; UPDATES'!AF5</f>
        <v>John Doe, Jane Doe</v>
      </c>
      <c r="BI5" s="519"/>
      <c r="BJ5" s="519"/>
      <c r="BK5" s="519"/>
      <c r="BL5" s="519"/>
      <c r="BM5" s="519"/>
      <c r="BN5" s="519"/>
      <c r="BO5" s="519"/>
      <c r="BP5" s="519"/>
      <c r="BQ5" s="519"/>
      <c r="BR5" s="519"/>
      <c r="BS5" s="519"/>
      <c r="BT5" s="519"/>
      <c r="BU5" s="519"/>
      <c r="BV5" s="519"/>
      <c r="BW5" s="519"/>
      <c r="BX5" s="519"/>
      <c r="BY5" s="519"/>
      <c r="BZ5" s="519"/>
      <c r="CA5" s="519"/>
      <c r="CB5" s="519"/>
      <c r="CC5" s="519"/>
      <c r="CD5" s="520"/>
      <c r="CE5" s="17"/>
      <c r="CF5" s="17"/>
      <c r="CG5" s="17"/>
      <c r="CH5" s="17"/>
      <c r="CI5" s="17"/>
      <c r="CJ5" s="17"/>
      <c r="CK5" s="17"/>
      <c r="CL5" s="17"/>
      <c r="CM5" s="17"/>
      <c r="CN5" s="17"/>
      <c r="CO5" s="17"/>
      <c r="CP5" s="17"/>
      <c r="CQ5" s="17"/>
      <c r="CR5" s="17"/>
      <c r="CS5" s="17"/>
      <c r="CT5" s="17"/>
      <c r="CU5" s="17"/>
      <c r="CV5" s="17"/>
    </row>
    <row r="6" spans="1:100" ht="15" customHeight="1" x14ac:dyDescent="0.25">
      <c r="A6" s="250" t="s">
        <v>7</v>
      </c>
      <c r="B6" s="251"/>
      <c r="C6" s="251"/>
      <c r="D6" s="251"/>
      <c r="E6" s="251"/>
      <c r="F6" s="251"/>
      <c r="G6" s="251"/>
      <c r="H6" s="251"/>
      <c r="I6" s="251"/>
      <c r="J6" s="251"/>
      <c r="K6" s="251"/>
      <c r="L6" s="251"/>
      <c r="M6" s="251"/>
      <c r="N6" s="251"/>
      <c r="O6" s="252"/>
      <c r="P6" s="527" t="str">
        <f>'BASE GRANTEE INFO &amp; UPDATES'!N6</f>
        <v>123 Any Street, Any City, WV 12345</v>
      </c>
      <c r="Q6" s="528"/>
      <c r="R6" s="528"/>
      <c r="S6" s="528"/>
      <c r="T6" s="528"/>
      <c r="U6" s="528"/>
      <c r="V6" s="528"/>
      <c r="W6" s="528"/>
      <c r="X6" s="528"/>
      <c r="Y6" s="528"/>
      <c r="Z6" s="528"/>
      <c r="AA6" s="528"/>
      <c r="AB6" s="528"/>
      <c r="AC6" s="528"/>
      <c r="AD6" s="528"/>
      <c r="AE6" s="528"/>
      <c r="AF6" s="528"/>
      <c r="AG6" s="528"/>
      <c r="AH6" s="528"/>
      <c r="AI6" s="529"/>
      <c r="AJ6" s="2"/>
      <c r="AK6" s="530" t="s">
        <v>323</v>
      </c>
      <c r="AL6" s="531"/>
      <c r="AM6" s="531"/>
      <c r="AN6" s="531"/>
      <c r="AO6" s="531"/>
      <c r="AP6" s="531"/>
      <c r="AQ6" s="531"/>
      <c r="AR6" s="531"/>
      <c r="AS6" s="531"/>
      <c r="AT6" s="531"/>
      <c r="AU6" s="531"/>
      <c r="AV6" s="531"/>
      <c r="AW6" s="531"/>
      <c r="AX6" s="531"/>
      <c r="AY6" s="531"/>
      <c r="AZ6" s="531"/>
      <c r="BA6" s="531"/>
      <c r="BB6" s="531"/>
      <c r="BC6" s="531"/>
      <c r="BD6" s="531"/>
      <c r="BE6" s="531"/>
      <c r="BF6" s="531"/>
      <c r="BG6" s="532"/>
      <c r="BH6" s="518" t="str">
        <f>'BASE GRANTEE INFO &amp; UPDATES'!AF6</f>
        <v>(304) 123-4567 (304) 891-2345</v>
      </c>
      <c r="BI6" s="519"/>
      <c r="BJ6" s="519"/>
      <c r="BK6" s="519"/>
      <c r="BL6" s="519"/>
      <c r="BM6" s="519"/>
      <c r="BN6" s="519"/>
      <c r="BO6" s="519"/>
      <c r="BP6" s="519"/>
      <c r="BQ6" s="519"/>
      <c r="BR6" s="519"/>
      <c r="BS6" s="519"/>
      <c r="BT6" s="519"/>
      <c r="BU6" s="519"/>
      <c r="BV6" s="519"/>
      <c r="BW6" s="519"/>
      <c r="BX6" s="519"/>
      <c r="BY6" s="519"/>
      <c r="BZ6" s="519"/>
      <c r="CA6" s="519"/>
      <c r="CB6" s="519"/>
      <c r="CC6" s="519"/>
      <c r="CD6" s="520"/>
      <c r="CE6" s="17"/>
      <c r="CF6" s="17"/>
      <c r="CG6" s="17"/>
      <c r="CH6" s="17"/>
      <c r="CI6" s="17"/>
      <c r="CJ6" s="17"/>
      <c r="CK6" s="17"/>
      <c r="CL6" s="17"/>
      <c r="CM6" s="17"/>
      <c r="CN6" s="17"/>
      <c r="CO6" s="17"/>
      <c r="CP6" s="17"/>
      <c r="CQ6" s="17"/>
      <c r="CR6" s="17"/>
      <c r="CS6" s="17"/>
      <c r="CT6" s="17"/>
      <c r="CU6" s="17"/>
      <c r="CV6" s="17"/>
    </row>
    <row r="7" spans="1:100" x14ac:dyDescent="0.25">
      <c r="A7" s="253"/>
      <c r="B7" s="254"/>
      <c r="C7" s="254"/>
      <c r="D7" s="254"/>
      <c r="E7" s="254"/>
      <c r="F7" s="254"/>
      <c r="G7" s="254"/>
      <c r="H7" s="254"/>
      <c r="I7" s="254"/>
      <c r="J7" s="254"/>
      <c r="K7" s="254"/>
      <c r="L7" s="254"/>
      <c r="M7" s="254"/>
      <c r="N7" s="254"/>
      <c r="O7" s="255"/>
      <c r="P7" s="527"/>
      <c r="Q7" s="528"/>
      <c r="R7" s="528"/>
      <c r="S7" s="528"/>
      <c r="T7" s="528"/>
      <c r="U7" s="528"/>
      <c r="V7" s="528"/>
      <c r="W7" s="528"/>
      <c r="X7" s="528"/>
      <c r="Y7" s="528"/>
      <c r="Z7" s="528"/>
      <c r="AA7" s="528"/>
      <c r="AB7" s="528"/>
      <c r="AC7" s="528"/>
      <c r="AD7" s="528"/>
      <c r="AE7" s="528"/>
      <c r="AF7" s="528"/>
      <c r="AG7" s="528"/>
      <c r="AH7" s="528"/>
      <c r="AI7" s="529"/>
      <c r="AJ7" s="2"/>
      <c r="AK7" s="530" t="s">
        <v>10</v>
      </c>
      <c r="AL7" s="531"/>
      <c r="AM7" s="531"/>
      <c r="AN7" s="531"/>
      <c r="AO7" s="531"/>
      <c r="AP7" s="531"/>
      <c r="AQ7" s="531"/>
      <c r="AR7" s="531"/>
      <c r="AS7" s="531"/>
      <c r="AT7" s="531"/>
      <c r="AU7" s="531"/>
      <c r="AV7" s="531"/>
      <c r="AW7" s="531"/>
      <c r="AX7" s="531"/>
      <c r="AY7" s="531"/>
      <c r="AZ7" s="531"/>
      <c r="BA7" s="531"/>
      <c r="BB7" s="531"/>
      <c r="BC7" s="531"/>
      <c r="BD7" s="531"/>
      <c r="BE7" s="531"/>
      <c r="BF7" s="531"/>
      <c r="BG7" s="532"/>
      <c r="BH7" s="518" t="str">
        <f>'BASE GRANTEE INFO &amp; UPDATES'!AF7</f>
        <v>G20</v>
      </c>
      <c r="BI7" s="519"/>
      <c r="BJ7" s="519"/>
      <c r="BK7" s="519"/>
      <c r="BL7" s="519"/>
      <c r="BM7" s="519"/>
      <c r="BN7" s="519"/>
      <c r="BO7" s="519"/>
      <c r="BP7" s="519"/>
      <c r="BQ7" s="519"/>
      <c r="BR7" s="519"/>
      <c r="BS7" s="519"/>
      <c r="BT7" s="519"/>
      <c r="BU7" s="519"/>
      <c r="BV7" s="519"/>
      <c r="BW7" s="519"/>
      <c r="BX7" s="519"/>
      <c r="BY7" s="519"/>
      <c r="BZ7" s="519"/>
      <c r="CA7" s="519"/>
      <c r="CB7" s="519"/>
      <c r="CC7" s="519"/>
      <c r="CD7" s="520"/>
      <c r="CE7" s="17"/>
      <c r="CF7" s="17"/>
      <c r="CG7" s="17"/>
      <c r="CH7" s="17"/>
      <c r="CI7" s="17"/>
      <c r="CJ7" s="17"/>
      <c r="CK7" s="17"/>
      <c r="CL7" s="17"/>
      <c r="CM7" s="17"/>
      <c r="CN7" s="17"/>
      <c r="CO7" s="17"/>
      <c r="CP7" s="17"/>
      <c r="CQ7" s="17"/>
      <c r="CR7" s="17"/>
      <c r="CS7" s="17"/>
      <c r="CT7" s="17"/>
      <c r="CU7" s="17"/>
      <c r="CV7" s="17"/>
    </row>
    <row r="8" spans="1:100" ht="15.75" customHeight="1" x14ac:dyDescent="0.25">
      <c r="A8" s="276" t="s">
        <v>12</v>
      </c>
      <c r="B8" s="277"/>
      <c r="C8" s="277"/>
      <c r="D8" s="277"/>
      <c r="E8" s="277"/>
      <c r="F8" s="277"/>
      <c r="G8" s="277"/>
      <c r="H8" s="277"/>
      <c r="I8" s="277"/>
      <c r="J8" s="277"/>
      <c r="K8" s="277"/>
      <c r="L8" s="277"/>
      <c r="M8" s="277"/>
      <c r="N8" s="277"/>
      <c r="O8" s="278"/>
      <c r="P8" s="522" t="str">
        <f>'BASE GRANTEE INFO &amp; UPDATES'!N8</f>
        <v>October 1 - 31</v>
      </c>
      <c r="Q8" s="522"/>
      <c r="R8" s="522"/>
      <c r="S8" s="522"/>
      <c r="T8" s="522"/>
      <c r="U8" s="522"/>
      <c r="V8" s="522"/>
      <c r="W8" s="522"/>
      <c r="X8" s="522"/>
      <c r="Y8" s="522"/>
      <c r="Z8" s="522">
        <f>'BASE GRANTEE INFO &amp; UPDATES'!V8</f>
        <v>2019</v>
      </c>
      <c r="AA8" s="522"/>
      <c r="AB8" s="522"/>
      <c r="AC8" s="522"/>
      <c r="AD8" s="522"/>
      <c r="AE8" s="522"/>
      <c r="AF8" s="522"/>
      <c r="AG8" s="522"/>
      <c r="AH8" s="522"/>
      <c r="AI8" s="522"/>
      <c r="AJ8" s="2"/>
      <c r="AK8" s="536" t="s">
        <v>14</v>
      </c>
      <c r="AL8" s="537"/>
      <c r="AM8" s="537"/>
      <c r="AN8" s="537"/>
      <c r="AO8" s="537"/>
      <c r="AP8" s="537"/>
      <c r="AQ8" s="537"/>
      <c r="AR8" s="537"/>
      <c r="AS8" s="537"/>
      <c r="AT8" s="537"/>
      <c r="AU8" s="537"/>
      <c r="AV8" s="537"/>
      <c r="AW8" s="537"/>
      <c r="AX8" s="537"/>
      <c r="AY8" s="537"/>
      <c r="AZ8" s="537"/>
      <c r="BA8" s="537"/>
      <c r="BB8" s="537"/>
      <c r="BC8" s="537"/>
      <c r="BD8" s="537"/>
      <c r="BE8" s="537"/>
      <c r="BF8" s="537"/>
      <c r="BG8" s="538"/>
      <c r="BH8" s="521" t="str">
        <f>'BASE GRANTEE INFO &amp; UPDATES'!AF8</f>
        <v>0000000</v>
      </c>
      <c r="BI8" s="519"/>
      <c r="BJ8" s="519"/>
      <c r="BK8" s="519"/>
      <c r="BL8" s="519"/>
      <c r="BM8" s="519"/>
      <c r="BN8" s="519"/>
      <c r="BO8" s="519"/>
      <c r="BP8" s="519"/>
      <c r="BQ8" s="519"/>
      <c r="BR8" s="519"/>
      <c r="BS8" s="519"/>
      <c r="BT8" s="519"/>
      <c r="BU8" s="519"/>
      <c r="BV8" s="519"/>
      <c r="BW8" s="519"/>
      <c r="BX8" s="519"/>
      <c r="BY8" s="519"/>
      <c r="BZ8" s="519"/>
      <c r="CA8" s="519"/>
      <c r="CB8" s="519"/>
      <c r="CC8" s="519"/>
      <c r="CD8" s="520"/>
      <c r="CE8" s="17"/>
      <c r="CF8" s="17"/>
      <c r="CG8" s="17"/>
      <c r="CH8" s="17"/>
      <c r="CI8" s="17"/>
      <c r="CJ8" s="17"/>
      <c r="CK8" s="17"/>
      <c r="CL8" s="17"/>
      <c r="CM8" s="17"/>
      <c r="CN8" s="17"/>
      <c r="CO8" s="17"/>
      <c r="CP8" s="17"/>
      <c r="CQ8" s="17"/>
      <c r="CR8" s="17"/>
      <c r="CS8" s="17"/>
      <c r="CT8" s="17"/>
      <c r="CU8" s="17"/>
      <c r="CV8" s="17"/>
    </row>
    <row r="9" spans="1:100" x14ac:dyDescent="0.25">
      <c r="A9" s="447" t="s">
        <v>434</v>
      </c>
      <c r="B9" s="447"/>
      <c r="C9" s="447"/>
      <c r="D9" s="447"/>
      <c r="E9" s="447"/>
      <c r="F9" s="447"/>
      <c r="G9" s="447"/>
      <c r="H9" s="447"/>
      <c r="I9" s="447"/>
      <c r="J9" s="447"/>
      <c r="K9" s="447"/>
      <c r="L9" s="447"/>
      <c r="M9" s="447"/>
      <c r="N9" s="447"/>
      <c r="O9" s="447"/>
      <c r="P9" s="447"/>
      <c r="Q9" s="447"/>
      <c r="R9" s="447"/>
      <c r="S9" s="447"/>
      <c r="T9" s="447"/>
      <c r="U9" s="447"/>
      <c r="V9" s="447"/>
      <c r="W9" s="447"/>
      <c r="X9" s="447"/>
      <c r="Y9" s="447"/>
      <c r="Z9" s="447"/>
      <c r="AA9" s="447"/>
      <c r="AB9" s="447"/>
      <c r="AC9" s="447"/>
      <c r="AD9" s="447"/>
      <c r="AE9" s="447"/>
      <c r="AF9" s="447"/>
      <c r="AG9" s="447"/>
      <c r="AH9" s="447"/>
      <c r="AI9" s="447"/>
      <c r="AJ9" s="447"/>
      <c r="AK9" s="447"/>
      <c r="AL9" s="447"/>
      <c r="AM9" s="447"/>
      <c r="AN9" s="447"/>
      <c r="AO9" s="447"/>
      <c r="AP9" s="447"/>
      <c r="AQ9" s="447"/>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row>
    <row r="10" spans="1:100" x14ac:dyDescent="0.25">
      <c r="BL10" s="65"/>
      <c r="BM10" s="65"/>
      <c r="BN10" s="65"/>
    </row>
    <row r="11" spans="1:100" ht="21" x14ac:dyDescent="0.35">
      <c r="A11" s="618" t="s">
        <v>498</v>
      </c>
      <c r="B11" s="618"/>
      <c r="C11" s="618"/>
      <c r="D11" s="618"/>
      <c r="E11" s="618"/>
      <c r="F11" s="618"/>
      <c r="G11" s="618"/>
      <c r="H11" s="618"/>
      <c r="I11" s="618"/>
      <c r="J11" s="618"/>
      <c r="K11" s="618"/>
      <c r="L11" s="618"/>
      <c r="M11" s="618"/>
      <c r="N11" s="618"/>
      <c r="O11" s="618"/>
      <c r="P11" s="618"/>
      <c r="Q11" s="618"/>
      <c r="R11" s="618"/>
      <c r="S11" s="618"/>
      <c r="T11" s="618"/>
      <c r="U11" s="618"/>
      <c r="V11" s="618"/>
      <c r="W11" s="618"/>
      <c r="X11" s="618"/>
      <c r="Y11" s="618"/>
      <c r="Z11" s="618"/>
      <c r="AA11" s="618"/>
      <c r="AB11" s="618"/>
      <c r="AC11" s="618"/>
      <c r="AD11" s="618"/>
      <c r="AE11" s="618"/>
      <c r="AF11" s="618"/>
      <c r="AG11" s="618"/>
      <c r="AH11" s="618"/>
      <c r="AI11" s="618"/>
      <c r="AJ11" s="618"/>
      <c r="AK11" s="618"/>
      <c r="AL11" s="618"/>
      <c r="AM11" s="618"/>
      <c r="AN11" s="618"/>
      <c r="AO11" s="618"/>
      <c r="AP11" s="618"/>
      <c r="AQ11" s="618"/>
      <c r="AR11" s="618"/>
      <c r="AS11" s="618"/>
      <c r="AT11" s="618"/>
      <c r="AU11" s="618"/>
      <c r="AV11" s="618"/>
      <c r="AW11" s="618"/>
      <c r="AX11" s="618"/>
      <c r="AY11" s="618"/>
      <c r="AZ11" s="618"/>
      <c r="BA11" s="618"/>
      <c r="BB11" s="618"/>
      <c r="BC11" s="618"/>
      <c r="BD11" s="618"/>
      <c r="BE11" s="618"/>
      <c r="BF11" s="618"/>
      <c r="BG11" s="618"/>
      <c r="BH11" s="618"/>
      <c r="BI11" s="618"/>
      <c r="BJ11" s="618"/>
      <c r="BK11" s="618"/>
      <c r="BL11" s="618"/>
      <c r="BM11" s="618"/>
      <c r="BN11" s="618"/>
      <c r="BO11" s="618"/>
      <c r="BP11" s="618"/>
      <c r="BQ11" s="618"/>
      <c r="BR11" s="618"/>
      <c r="BS11" s="618"/>
      <c r="BT11" s="618"/>
      <c r="BU11" s="618"/>
      <c r="BV11" s="618"/>
      <c r="BW11" s="618"/>
      <c r="BX11" s="618"/>
      <c r="BY11" s="618"/>
      <c r="BZ11" s="618"/>
      <c r="CA11" s="618"/>
      <c r="CB11" s="618"/>
      <c r="CC11" s="618"/>
      <c r="CD11" s="618"/>
      <c r="CE11" s="618"/>
      <c r="CF11" s="618"/>
      <c r="CG11" s="618"/>
      <c r="CH11" s="618"/>
      <c r="CI11" s="618"/>
      <c r="CJ11" s="618"/>
      <c r="CK11" s="618"/>
      <c r="CL11" s="618"/>
      <c r="CM11" s="618"/>
      <c r="CN11" s="618"/>
      <c r="CO11" s="618"/>
      <c r="CP11" s="618"/>
      <c r="CQ11" s="618"/>
      <c r="CR11" s="618"/>
      <c r="CS11" s="618"/>
      <c r="CT11" s="618"/>
      <c r="CU11" s="618"/>
      <c r="CV11" s="618"/>
    </row>
    <row r="12" spans="1:100" s="55" customFormat="1" ht="21" x14ac:dyDescent="0.35">
      <c r="A12" s="480"/>
      <c r="B12" s="480"/>
      <c r="C12" s="480"/>
      <c r="D12" s="480"/>
      <c r="E12" s="480"/>
      <c r="F12" s="480"/>
      <c r="G12" s="480"/>
      <c r="H12" s="480"/>
      <c r="I12" s="480"/>
      <c r="J12" s="480"/>
      <c r="K12" s="480"/>
      <c r="L12" s="480"/>
      <c r="M12" s="480"/>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c r="BM12" s="73"/>
      <c r="BN12" s="73"/>
      <c r="BO12" s="73"/>
      <c r="BP12" s="73"/>
      <c r="BQ12" s="73"/>
      <c r="BR12" s="73"/>
      <c r="BS12" s="73"/>
      <c r="BT12" s="73"/>
      <c r="BU12" s="73"/>
      <c r="BV12" s="73"/>
      <c r="BW12" s="73"/>
      <c r="BX12" s="73"/>
      <c r="BY12" s="73"/>
      <c r="BZ12" s="73"/>
      <c r="CA12" s="73"/>
      <c r="CB12" s="73"/>
      <c r="CC12" s="73"/>
      <c r="CD12" s="73"/>
      <c r="CE12" s="73"/>
      <c r="CF12" s="73"/>
      <c r="CG12" s="73"/>
      <c r="CH12" s="73"/>
      <c r="CI12" s="73"/>
      <c r="CJ12" s="73"/>
      <c r="CK12" s="73"/>
      <c r="CL12" s="73"/>
      <c r="CM12" s="73"/>
      <c r="CN12" s="73"/>
      <c r="CO12" s="73"/>
      <c r="CP12" s="73"/>
      <c r="CQ12" s="73"/>
      <c r="CR12" s="73"/>
      <c r="CS12" s="73"/>
      <c r="CT12" s="73"/>
      <c r="CU12" s="73"/>
      <c r="CV12" s="73"/>
    </row>
    <row r="13" spans="1:100" s="55" customFormat="1" ht="21" x14ac:dyDescent="0.35">
      <c r="A13" s="481" t="s">
        <v>519</v>
      </c>
      <c r="B13" s="481"/>
      <c r="C13" s="481"/>
      <c r="D13" s="481"/>
      <c r="E13" s="481"/>
      <c r="F13" s="481"/>
      <c r="G13" s="481"/>
      <c r="H13" s="481"/>
      <c r="I13" s="481"/>
      <c r="J13" s="481"/>
      <c r="K13" s="481"/>
      <c r="L13" s="481"/>
      <c r="M13" s="481"/>
      <c r="N13" s="482">
        <f>COUNTIFS('CLIENT ACTIVITY'!G13:G5000,"&gt;=1/2015",'CLIENT ACTIVITY'!G13:G5000,"&lt;=07/01/2025")</f>
        <v>0</v>
      </c>
      <c r="O13" s="482"/>
      <c r="P13" s="482"/>
      <c r="Q13" s="482"/>
      <c r="R13" s="482"/>
      <c r="S13" s="482"/>
      <c r="T13" s="482"/>
      <c r="U13" s="73"/>
      <c r="V13" s="73"/>
      <c r="W13" s="73"/>
      <c r="X13" s="73"/>
      <c r="Y13" s="73"/>
      <c r="Z13" s="73"/>
      <c r="AA13" s="73"/>
      <c r="AB13" s="73"/>
      <c r="AC13" s="73"/>
      <c r="AD13" s="73"/>
      <c r="AE13" s="73"/>
      <c r="AF13" s="73"/>
      <c r="AG13" s="73"/>
      <c r="AH13" s="73"/>
      <c r="AI13" s="73"/>
      <c r="AJ13" s="73"/>
      <c r="AK13" s="73"/>
      <c r="AL13" s="73"/>
      <c r="AM13" s="73"/>
      <c r="AN13" s="73"/>
      <c r="AO13" s="73"/>
      <c r="AP13" s="73"/>
      <c r="AQ13" s="73"/>
      <c r="AR13" s="73"/>
      <c r="AS13" s="73"/>
      <c r="AT13" s="73"/>
      <c r="AU13" s="73"/>
      <c r="AV13" s="73"/>
      <c r="AW13" s="73"/>
      <c r="AX13" s="73"/>
      <c r="AY13" s="73"/>
      <c r="AZ13" s="73"/>
      <c r="BA13" s="73"/>
      <c r="BB13" s="73"/>
      <c r="BC13" s="73"/>
      <c r="BD13" s="73"/>
      <c r="BE13" s="73"/>
      <c r="BF13" s="73"/>
      <c r="BG13" s="73"/>
      <c r="BH13" s="73"/>
      <c r="BI13" s="73"/>
      <c r="BJ13" s="73"/>
      <c r="BK13" s="73"/>
      <c r="BL13" s="73"/>
      <c r="BM13" s="73"/>
      <c r="BN13" s="73"/>
      <c r="BO13" s="73"/>
      <c r="BP13" s="73"/>
      <c r="BQ13" s="73"/>
      <c r="BR13" s="73"/>
      <c r="BS13" s="73"/>
      <c r="BT13" s="73"/>
      <c r="BU13" s="73"/>
      <c r="BV13" s="73"/>
      <c r="BW13" s="73"/>
      <c r="BX13" s="73"/>
      <c r="BY13" s="73"/>
      <c r="BZ13" s="73"/>
      <c r="CA13" s="73"/>
      <c r="CB13" s="73"/>
      <c r="CC13" s="73"/>
      <c r="CD13" s="73"/>
      <c r="CE13" s="73"/>
      <c r="CF13" s="73"/>
      <c r="CG13" s="73"/>
      <c r="CH13" s="73"/>
      <c r="CI13" s="73"/>
      <c r="CJ13" s="73"/>
      <c r="CK13" s="73"/>
      <c r="CL13" s="73"/>
      <c r="CM13" s="73"/>
      <c r="CN13" s="73"/>
      <c r="CO13" s="73"/>
      <c r="CP13" s="73"/>
      <c r="CQ13" s="73"/>
      <c r="CR13" s="73"/>
      <c r="CS13" s="73"/>
      <c r="CT13" s="73"/>
      <c r="CU13" s="73"/>
      <c r="CV13" s="73"/>
    </row>
    <row r="14" spans="1:100" s="55" customFormat="1" ht="21" x14ac:dyDescent="0.35">
      <c r="A14" s="481" t="s">
        <v>520</v>
      </c>
      <c r="B14" s="481"/>
      <c r="C14" s="481"/>
      <c r="D14" s="481"/>
      <c r="E14" s="481"/>
      <c r="F14" s="481"/>
      <c r="G14" s="481"/>
      <c r="H14" s="481"/>
      <c r="I14" s="481"/>
      <c r="J14" s="481"/>
      <c r="K14" s="481"/>
      <c r="L14" s="481"/>
      <c r="M14" s="481"/>
      <c r="N14" s="482">
        <f>COUNTIFS('CLIENT ACTIVITY'!BS13:BS5000,"&gt;=1/2015",'CLIENT ACTIVITY'!BS13:BS5000,"&lt;=07/01/2025")</f>
        <v>0</v>
      </c>
      <c r="O14" s="482"/>
      <c r="P14" s="482"/>
      <c r="Q14" s="482"/>
      <c r="R14" s="482"/>
      <c r="S14" s="482"/>
      <c r="T14" s="482"/>
      <c r="U14" s="73"/>
      <c r="V14" s="73"/>
      <c r="W14" s="73"/>
      <c r="X14" s="73"/>
      <c r="Y14" s="73"/>
      <c r="Z14" s="73"/>
      <c r="AA14" s="73"/>
      <c r="AB14" s="73"/>
      <c r="AC14" s="73"/>
      <c r="AD14" s="73"/>
      <c r="AE14" s="73"/>
      <c r="AF14" s="73"/>
      <c r="AG14" s="73"/>
      <c r="AH14" s="73"/>
      <c r="AI14" s="73"/>
      <c r="AJ14" s="73"/>
      <c r="AK14" s="73"/>
      <c r="AL14" s="73"/>
      <c r="AM14" s="73"/>
      <c r="AN14" s="73"/>
      <c r="AO14" s="73"/>
      <c r="AP14" s="73"/>
      <c r="AQ14" s="73"/>
      <c r="AR14" s="73"/>
      <c r="AS14" s="73"/>
      <c r="AT14" s="73"/>
      <c r="AU14" s="73"/>
      <c r="AV14" s="73"/>
      <c r="AW14" s="73"/>
      <c r="AX14" s="73"/>
      <c r="AY14" s="73"/>
      <c r="AZ14" s="73"/>
      <c r="BA14" s="73"/>
      <c r="BB14" s="73"/>
      <c r="BC14" s="73"/>
      <c r="BD14" s="73"/>
      <c r="BE14" s="73"/>
      <c r="BF14" s="73"/>
      <c r="BG14" s="73"/>
      <c r="BH14" s="73"/>
      <c r="BI14" s="73"/>
      <c r="BJ14" s="73"/>
      <c r="BK14" s="73"/>
      <c r="BL14" s="73"/>
      <c r="BM14" s="73"/>
      <c r="BN14" s="73"/>
      <c r="BO14" s="73"/>
      <c r="BP14" s="73"/>
      <c r="BQ14" s="73"/>
      <c r="BR14" s="73"/>
      <c r="BS14" s="73"/>
      <c r="BT14" s="73"/>
      <c r="BU14" s="73"/>
      <c r="BV14" s="73"/>
      <c r="BW14" s="73"/>
      <c r="BX14" s="73"/>
      <c r="BY14" s="73"/>
      <c r="BZ14" s="73"/>
      <c r="CA14" s="73"/>
      <c r="CB14" s="73"/>
      <c r="CC14" s="73"/>
      <c r="CD14" s="73"/>
      <c r="CE14" s="73"/>
      <c r="CF14" s="73"/>
      <c r="CG14" s="73"/>
      <c r="CH14" s="73"/>
      <c r="CI14" s="73"/>
      <c r="CJ14" s="73"/>
      <c r="CK14" s="73"/>
      <c r="CL14" s="73"/>
      <c r="CM14" s="73"/>
      <c r="CN14" s="73"/>
      <c r="CO14" s="73"/>
      <c r="CP14" s="73"/>
      <c r="CQ14" s="73"/>
      <c r="CR14" s="73"/>
      <c r="CS14" s="73"/>
      <c r="CT14" s="73"/>
      <c r="CU14" s="73"/>
      <c r="CV14" s="73"/>
    </row>
    <row r="15" spans="1:100" s="55" customFormat="1" ht="21" x14ac:dyDescent="0.35">
      <c r="A15" s="481" t="s">
        <v>521</v>
      </c>
      <c r="B15" s="481"/>
      <c r="C15" s="481"/>
      <c r="D15" s="481"/>
      <c r="E15" s="481"/>
      <c r="F15" s="481"/>
      <c r="G15" s="481"/>
      <c r="H15" s="481"/>
      <c r="I15" s="481"/>
      <c r="J15" s="481"/>
      <c r="K15" s="481"/>
      <c r="L15" s="481"/>
      <c r="M15" s="481"/>
      <c r="N15" s="482">
        <f>N14-N13</f>
        <v>0</v>
      </c>
      <c r="O15" s="482"/>
      <c r="P15" s="482"/>
      <c r="Q15" s="482"/>
      <c r="R15" s="482"/>
      <c r="S15" s="482"/>
      <c r="T15" s="482"/>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c r="BD15" s="73"/>
      <c r="BE15" s="73"/>
      <c r="BF15" s="73"/>
      <c r="BG15" s="73"/>
      <c r="BH15" s="73"/>
      <c r="BI15" s="73"/>
      <c r="BJ15" s="73"/>
      <c r="BK15" s="73"/>
      <c r="BL15" s="73"/>
      <c r="BM15" s="73"/>
      <c r="BN15" s="73"/>
      <c r="BO15" s="73"/>
      <c r="BP15" s="73"/>
      <c r="BQ15" s="73"/>
      <c r="BR15" s="73"/>
      <c r="BS15" s="73"/>
      <c r="BT15" s="73"/>
      <c r="BU15" s="73"/>
      <c r="BV15" s="73"/>
      <c r="BW15" s="73"/>
      <c r="BX15" s="73"/>
      <c r="BY15" s="73"/>
      <c r="BZ15" s="73"/>
      <c r="CA15" s="73"/>
      <c r="CB15" s="73"/>
      <c r="CC15" s="73"/>
      <c r="CD15" s="73"/>
      <c r="CE15" s="73"/>
      <c r="CF15" s="73"/>
      <c r="CG15" s="73"/>
      <c r="CH15" s="73"/>
      <c r="CI15" s="73"/>
      <c r="CJ15" s="73"/>
      <c r="CK15" s="73"/>
      <c r="CL15" s="73"/>
      <c r="CM15" s="73"/>
      <c r="CN15" s="73"/>
      <c r="CO15" s="73"/>
      <c r="CP15" s="73"/>
      <c r="CQ15" s="73"/>
      <c r="CR15" s="73"/>
      <c r="CS15" s="73"/>
      <c r="CT15" s="73"/>
      <c r="CU15" s="73"/>
      <c r="CV15" s="73"/>
    </row>
    <row r="16" spans="1:100" s="55" customFormat="1" ht="21" x14ac:dyDescent="0.35">
      <c r="A16" s="73"/>
      <c r="B16" s="73"/>
      <c r="C16" s="73"/>
      <c r="D16" s="73"/>
      <c r="E16" s="73"/>
      <c r="F16" s="73"/>
      <c r="G16" s="73"/>
      <c r="H16" s="73"/>
      <c r="I16" s="73"/>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c r="BD16" s="73"/>
      <c r="BE16" s="73"/>
      <c r="BF16" s="73"/>
      <c r="BG16" s="73"/>
      <c r="BH16" s="73"/>
      <c r="BI16" s="73"/>
      <c r="BJ16" s="73"/>
      <c r="BK16" s="73"/>
      <c r="BL16" s="73"/>
      <c r="BM16" s="73"/>
      <c r="BN16" s="73"/>
      <c r="BO16" s="73"/>
      <c r="BP16" s="73"/>
      <c r="BQ16" s="73"/>
      <c r="BR16" s="73"/>
      <c r="BS16" s="73"/>
      <c r="BT16" s="73"/>
      <c r="BU16" s="73"/>
      <c r="BV16" s="73"/>
      <c r="BW16" s="73"/>
      <c r="BX16" s="73"/>
      <c r="BY16" s="73"/>
      <c r="BZ16" s="73"/>
      <c r="CA16" s="73"/>
      <c r="CB16" s="73"/>
      <c r="CC16" s="73"/>
      <c r="CD16" s="73"/>
      <c r="CE16" s="73"/>
      <c r="CF16" s="73"/>
      <c r="CG16" s="73"/>
      <c r="CH16" s="73"/>
      <c r="CI16" s="73"/>
      <c r="CJ16" s="73"/>
      <c r="CK16" s="73"/>
      <c r="CL16" s="73"/>
      <c r="CM16" s="73"/>
      <c r="CN16" s="73"/>
      <c r="CO16" s="73"/>
      <c r="CP16" s="73"/>
      <c r="CQ16" s="73"/>
      <c r="CR16" s="73"/>
      <c r="CS16" s="73"/>
      <c r="CT16" s="73"/>
      <c r="CU16" s="73"/>
      <c r="CV16" s="73"/>
    </row>
    <row r="18" spans="1:100" x14ac:dyDescent="0.25">
      <c r="A18" s="523" t="s">
        <v>466</v>
      </c>
      <c r="B18" s="523"/>
      <c r="C18" s="523"/>
      <c r="D18" s="523"/>
      <c r="E18" s="523"/>
      <c r="F18" s="523"/>
      <c r="G18" s="523"/>
      <c r="H18" s="523"/>
      <c r="I18" s="523"/>
      <c r="J18" s="523"/>
      <c r="K18" s="523"/>
      <c r="L18" s="523"/>
      <c r="M18" s="523"/>
      <c r="N18" s="523"/>
      <c r="O18" s="523"/>
      <c r="P18" s="523"/>
      <c r="Q18" s="523"/>
      <c r="R18" s="523"/>
      <c r="S18" s="523"/>
      <c r="T18" s="523"/>
      <c r="U18" s="523"/>
      <c r="V18" s="523"/>
      <c r="W18" s="523"/>
      <c r="X18" s="523"/>
      <c r="Y18" s="523"/>
      <c r="Z18" s="523"/>
      <c r="AA18" s="523"/>
      <c r="AB18" s="523"/>
      <c r="AC18" s="523"/>
      <c r="AD18" s="523"/>
      <c r="AE18" s="523"/>
      <c r="AF18" s="523"/>
      <c r="AG18" s="523"/>
      <c r="AH18" s="523"/>
      <c r="AI18" s="523"/>
      <c r="AJ18" s="523"/>
      <c r="AK18" s="523"/>
      <c r="AL18" s="523"/>
      <c r="AM18" s="523"/>
      <c r="AN18" s="523"/>
      <c r="AO18" s="523"/>
      <c r="AP18" s="523"/>
      <c r="AQ18" s="523"/>
      <c r="AR18" s="523"/>
      <c r="AS18" s="523"/>
      <c r="AT18" s="523"/>
      <c r="AU18" s="523"/>
      <c r="AV18" s="523"/>
      <c r="AW18" s="523"/>
      <c r="AX18" s="523"/>
      <c r="AY18" s="523"/>
      <c r="AZ18" s="523"/>
      <c r="BA18" s="523"/>
      <c r="BB18" s="523"/>
      <c r="BC18" s="523"/>
      <c r="BD18" s="523"/>
      <c r="BE18" s="523"/>
      <c r="BF18" s="523"/>
      <c r="BG18" s="523"/>
      <c r="BH18" s="523"/>
      <c r="BI18" s="523"/>
      <c r="BJ18" s="523"/>
      <c r="BK18" s="523"/>
      <c r="BL18" s="523"/>
      <c r="BM18" s="523"/>
      <c r="BN18" s="523"/>
      <c r="BO18" s="523"/>
      <c r="BP18" s="523"/>
      <c r="BQ18" s="523"/>
      <c r="BR18" s="523"/>
      <c r="BS18" s="523"/>
      <c r="BT18" s="523"/>
      <c r="BU18" s="523"/>
      <c r="BV18" s="523"/>
      <c r="BW18" s="523"/>
      <c r="BX18" s="523"/>
      <c r="BY18" s="523"/>
      <c r="BZ18" s="523"/>
      <c r="CA18" s="523"/>
      <c r="CB18" s="523"/>
      <c r="CC18" s="523"/>
      <c r="CD18" s="523"/>
      <c r="CE18" s="523"/>
      <c r="CF18" s="523"/>
      <c r="CG18" s="523"/>
      <c r="CH18" s="523"/>
      <c r="CI18" s="523"/>
      <c r="CJ18" s="523"/>
      <c r="CK18" s="523"/>
      <c r="CL18" s="523"/>
      <c r="CM18" s="523"/>
      <c r="CN18" s="523"/>
      <c r="CO18" s="523"/>
      <c r="CP18" s="523"/>
      <c r="CQ18" s="523"/>
      <c r="CR18" s="523"/>
      <c r="CS18" s="523"/>
      <c r="CT18" s="523"/>
      <c r="CU18" s="523"/>
      <c r="CV18" s="523"/>
    </row>
    <row r="19" spans="1:100" ht="30" customHeight="1" x14ac:dyDescent="0.25">
      <c r="A19" s="571" t="s">
        <v>127</v>
      </c>
      <c r="B19" s="572"/>
      <c r="C19" s="573"/>
      <c r="D19" s="555" t="s">
        <v>31</v>
      </c>
      <c r="E19" s="555"/>
      <c r="F19" s="555"/>
      <c r="G19" s="555"/>
      <c r="H19" s="555"/>
      <c r="I19" s="555"/>
      <c r="J19" s="555"/>
      <c r="K19" s="555"/>
      <c r="L19" s="555" t="s">
        <v>140</v>
      </c>
      <c r="M19" s="555"/>
      <c r="N19" s="555"/>
      <c r="O19" s="555"/>
      <c r="P19" s="555"/>
      <c r="Q19" s="555"/>
      <c r="R19" s="555"/>
      <c r="S19" s="555"/>
      <c r="T19" s="555" t="s">
        <v>33</v>
      </c>
      <c r="U19" s="555"/>
      <c r="V19" s="555"/>
      <c r="W19" s="555"/>
      <c r="X19" s="555"/>
      <c r="Y19" s="555"/>
      <c r="Z19" s="555"/>
      <c r="AA19" s="555"/>
      <c r="AB19" s="555" t="s">
        <v>30</v>
      </c>
      <c r="AC19" s="555"/>
      <c r="AD19" s="555"/>
      <c r="AE19" s="555"/>
      <c r="AF19" s="555"/>
      <c r="AG19" s="555"/>
      <c r="AH19" s="555"/>
      <c r="AI19" s="555"/>
      <c r="AJ19" s="555" t="s">
        <v>329</v>
      </c>
      <c r="AK19" s="555"/>
      <c r="AL19" s="555"/>
      <c r="AM19" s="555"/>
      <c r="AN19" s="555"/>
      <c r="AO19" s="555"/>
      <c r="AP19" s="555"/>
      <c r="AQ19" s="555"/>
      <c r="AR19" s="555" t="s">
        <v>330</v>
      </c>
      <c r="AS19" s="555"/>
      <c r="AT19" s="555"/>
      <c r="AU19" s="555"/>
      <c r="AV19" s="555"/>
      <c r="AW19" s="555"/>
      <c r="AX19" s="555"/>
      <c r="AY19" s="555"/>
      <c r="AZ19" s="555" t="s">
        <v>128</v>
      </c>
      <c r="BA19" s="555"/>
      <c r="BB19" s="555"/>
      <c r="BC19" s="555"/>
      <c r="BD19" s="555"/>
      <c r="BE19" s="555"/>
      <c r="BF19" s="555"/>
      <c r="BG19" s="555"/>
      <c r="BH19" s="560" t="s">
        <v>129</v>
      </c>
      <c r="BI19" s="560"/>
      <c r="BJ19" s="560"/>
      <c r="BK19" s="560"/>
      <c r="BL19" s="560"/>
      <c r="BM19" s="560"/>
      <c r="BN19" s="560"/>
      <c r="BO19" s="560"/>
      <c r="BP19" s="9"/>
      <c r="BQ19" s="552" t="s">
        <v>35</v>
      </c>
      <c r="BR19" s="552"/>
      <c r="BS19" s="552"/>
      <c r="BT19" s="552"/>
      <c r="BU19" s="552"/>
      <c r="BV19" s="552"/>
      <c r="BW19" s="552"/>
      <c r="BX19" s="552"/>
      <c r="BY19" s="552" t="s">
        <v>130</v>
      </c>
      <c r="BZ19" s="552"/>
      <c r="CA19" s="552"/>
      <c r="CB19" s="552"/>
      <c r="CC19" s="552"/>
      <c r="CD19" s="552"/>
      <c r="CE19" s="552"/>
      <c r="CF19" s="552"/>
      <c r="CG19" s="552" t="s">
        <v>128</v>
      </c>
      <c r="CH19" s="552"/>
      <c r="CI19" s="552"/>
      <c r="CJ19" s="552"/>
      <c r="CK19" s="552"/>
      <c r="CL19" s="552"/>
      <c r="CM19" s="552"/>
      <c r="CN19" s="552"/>
      <c r="CO19" s="562" t="s">
        <v>129</v>
      </c>
      <c r="CP19" s="562"/>
      <c r="CQ19" s="562"/>
      <c r="CR19" s="562"/>
      <c r="CS19" s="562"/>
      <c r="CT19" s="562"/>
      <c r="CU19" s="562"/>
      <c r="CV19" s="562"/>
    </row>
    <row r="20" spans="1:100" ht="30" customHeight="1" x14ac:dyDescent="0.25">
      <c r="A20" s="574"/>
      <c r="B20" s="575"/>
      <c r="C20" s="576"/>
      <c r="D20" s="548" t="s">
        <v>37</v>
      </c>
      <c r="E20" s="548"/>
      <c r="F20" s="550" t="s">
        <v>38</v>
      </c>
      <c r="G20" s="550"/>
      <c r="H20" s="548"/>
      <c r="I20" s="548"/>
      <c r="J20" s="550"/>
      <c r="K20" s="550"/>
      <c r="L20" s="548" t="s">
        <v>37</v>
      </c>
      <c r="M20" s="548"/>
      <c r="N20" s="550" t="s">
        <v>38</v>
      </c>
      <c r="O20" s="550"/>
      <c r="P20" s="548"/>
      <c r="Q20" s="548"/>
      <c r="R20" s="550"/>
      <c r="S20" s="550"/>
      <c r="T20" s="548" t="s">
        <v>37</v>
      </c>
      <c r="U20" s="548"/>
      <c r="V20" s="550" t="s">
        <v>38</v>
      </c>
      <c r="W20" s="550"/>
      <c r="X20" s="548"/>
      <c r="Y20" s="548"/>
      <c r="Z20" s="550"/>
      <c r="AA20" s="550"/>
      <c r="AB20" s="548" t="s">
        <v>37</v>
      </c>
      <c r="AC20" s="548"/>
      <c r="AD20" s="550" t="s">
        <v>38</v>
      </c>
      <c r="AE20" s="550"/>
      <c r="AF20" s="548"/>
      <c r="AG20" s="548"/>
      <c r="AH20" s="550"/>
      <c r="AI20" s="550"/>
      <c r="AJ20" s="548" t="s">
        <v>37</v>
      </c>
      <c r="AK20" s="548"/>
      <c r="AL20" s="550" t="s">
        <v>38</v>
      </c>
      <c r="AM20" s="550"/>
      <c r="AN20" s="548"/>
      <c r="AO20" s="548"/>
      <c r="AP20" s="550"/>
      <c r="AQ20" s="550"/>
      <c r="AR20" s="548" t="s">
        <v>37</v>
      </c>
      <c r="AS20" s="548"/>
      <c r="AT20" s="550" t="s">
        <v>38</v>
      </c>
      <c r="AU20" s="550"/>
      <c r="AV20" s="548"/>
      <c r="AW20" s="548"/>
      <c r="AX20" s="550"/>
      <c r="AY20" s="550"/>
      <c r="AZ20" s="548" t="s">
        <v>37</v>
      </c>
      <c r="BA20" s="548"/>
      <c r="BB20" s="550" t="s">
        <v>38</v>
      </c>
      <c r="BC20" s="550"/>
      <c r="BD20" s="548"/>
      <c r="BE20" s="548"/>
      <c r="BF20" s="550"/>
      <c r="BG20" s="550"/>
      <c r="BH20" s="547" t="s">
        <v>37</v>
      </c>
      <c r="BI20" s="547"/>
      <c r="BJ20" s="547" t="s">
        <v>38</v>
      </c>
      <c r="BK20" s="547"/>
      <c r="BL20" s="547"/>
      <c r="BM20" s="547"/>
      <c r="BN20" s="547"/>
      <c r="BO20" s="547"/>
      <c r="BP20" s="10"/>
      <c r="BQ20" s="549" t="s">
        <v>37</v>
      </c>
      <c r="BR20" s="549"/>
      <c r="BS20" s="541" t="s">
        <v>38</v>
      </c>
      <c r="BT20" s="541"/>
      <c r="BU20" s="549"/>
      <c r="BV20" s="549"/>
      <c r="BW20" s="541"/>
      <c r="BX20" s="541"/>
      <c r="BY20" s="549" t="s">
        <v>37</v>
      </c>
      <c r="BZ20" s="549"/>
      <c r="CA20" s="541" t="s">
        <v>38</v>
      </c>
      <c r="CB20" s="541"/>
      <c r="CC20" s="549"/>
      <c r="CD20" s="549"/>
      <c r="CE20" s="541"/>
      <c r="CF20" s="541"/>
      <c r="CG20" s="549" t="s">
        <v>37</v>
      </c>
      <c r="CH20" s="549"/>
      <c r="CI20" s="541" t="s">
        <v>38</v>
      </c>
      <c r="CJ20" s="541"/>
      <c r="CK20" s="549"/>
      <c r="CL20" s="549"/>
      <c r="CM20" s="541"/>
      <c r="CN20" s="541"/>
      <c r="CO20" s="564" t="s">
        <v>37</v>
      </c>
      <c r="CP20" s="564"/>
      <c r="CQ20" s="564" t="s">
        <v>38</v>
      </c>
      <c r="CR20" s="564"/>
      <c r="CS20" s="564"/>
      <c r="CT20" s="564"/>
      <c r="CU20" s="564"/>
      <c r="CV20" s="564"/>
    </row>
    <row r="21" spans="1:100" ht="15.95" customHeight="1" x14ac:dyDescent="0.25">
      <c r="A21" s="565" t="s">
        <v>131</v>
      </c>
      <c r="B21" s="566"/>
      <c r="C21" s="567"/>
      <c r="D21" s="384">
        <f>COUNTIFS('CLIENT ACTIVITY'!I13:I5000,"&gt;=0",'CLIENT ACTIVITY'!I13:I5000,"&lt;=12",'CLIENT ACTIVITY'!J13:J5000,"Male",'CLIENT ACTIVITY'!K13:K5000,"White")</f>
        <v>0</v>
      </c>
      <c r="E21" s="384"/>
      <c r="F21" s="526">
        <f>COUNTIFS('CLIENT ACTIVITY'!I13:I5000,"&gt;=0",'CLIENT ACTIVITY'!I13:I5000,"&lt;=12",'CLIENT ACTIVITY'!J13:J5000,"Female",'CLIENT ACTIVITY'!K13:K5000,"White", 'CLIENT ACTIVITY'!O13:O5000,"NO")</f>
        <v>0</v>
      </c>
      <c r="G21" s="526"/>
      <c r="H21" s="384"/>
      <c r="I21" s="384"/>
      <c r="J21" s="526"/>
      <c r="K21" s="526"/>
      <c r="L21" s="384">
        <f>COUNTIFS('CLIENT ACTIVITY'!I13:I5000,"&gt;=0",'CLIENT ACTIVITY'!I13:I5000,"&lt;=12",'CLIENT ACTIVITY'!J13:J5000,"Male",'CLIENT ACTIVITY'!K13:K5000,"African American /Black")</f>
        <v>0</v>
      </c>
      <c r="M21" s="384"/>
      <c r="N21" s="526">
        <f>COUNTIFS('CLIENT ACTIVITY'!I13:I5000,"&gt;=0",'CLIENT ACTIVITY'!I13:I5000,"&lt;=12",'CLIENT ACTIVITY'!J13:J5000,"Female",'CLIENT ACTIVITY'!K13:K5000,"African American /Black", 'CLIENT ACTIVITY'!O13:O5000,"NO")</f>
        <v>0</v>
      </c>
      <c r="O21" s="526"/>
      <c r="P21" s="384"/>
      <c r="Q21" s="384"/>
      <c r="R21" s="526"/>
      <c r="S21" s="526"/>
      <c r="T21" s="384">
        <f>COUNTIFS('CLIENT ACTIVITY'!I13:I5000,"&gt;=0",'CLIENT ACTIVITY'!I13:I5000,"&lt;=12",'CLIENT ACTIVITY'!J13:J5000,"Male",'CLIENT ACTIVITY'!K13:K5000,"Native Hawaiian / Other Pacific Islander")</f>
        <v>0</v>
      </c>
      <c r="U21" s="384"/>
      <c r="V21" s="526">
        <f>COUNTIFS('CLIENT ACTIVITY'!I13:I5000,"&gt;=0",'CLIENT ACTIVITY'!I13:I5000,"&lt;=12",'CLIENT ACTIVITY'!J13:J5000,"Female",'CLIENT ACTIVITY'!K13:K5000,"Native Hawaiian / Other Pacific Islander", 'CLIENT ACTIVITY'!O13:O5000,"NO")</f>
        <v>0</v>
      </c>
      <c r="W21" s="526"/>
      <c r="X21" s="384"/>
      <c r="Y21" s="384"/>
      <c r="Z21" s="526"/>
      <c r="AA21" s="526"/>
      <c r="AB21" s="384">
        <f>COUNTIFS('CLIENT ACTIVITY'!I13:I5000,"&gt;=0",'CLIENT ACTIVITY'!I13:I5000,"&lt;=12",'CLIENT ACTIVITY'!J13:J5000,"Male",'CLIENT ACTIVITY'!K13:K5000,"Asian ")</f>
        <v>0</v>
      </c>
      <c r="AC21" s="384"/>
      <c r="AD21" s="526">
        <f>COUNTIFS('CLIENT ACTIVITY'!I13:I5000,"&gt;=0",'CLIENT ACTIVITY'!I13:I5000,"&lt;=12",'CLIENT ACTIVITY'!J13:J5000,"Female",'CLIENT ACTIVITY'!K13:K5000,"Asian ", 'CLIENT ACTIVITY'!O13:O5000,"NO")</f>
        <v>0</v>
      </c>
      <c r="AE21" s="526"/>
      <c r="AF21" s="384"/>
      <c r="AG21" s="384"/>
      <c r="AH21" s="526"/>
      <c r="AI21" s="526"/>
      <c r="AJ21" s="384">
        <f>COUNTIFS('CLIENT ACTIVITY'!I13:I5000,"&gt;=0",'CLIENT ACTIVITY'!I13:I5000,"&lt;=12",'CLIENT ACTIVITY'!J13:J5000,"Male",'CLIENT ACTIVITY'!K13:K5000,"American Indian / Alaska Native")</f>
        <v>0</v>
      </c>
      <c r="AK21" s="384"/>
      <c r="AL21" s="526">
        <f>COUNTIFS('CLIENT ACTIVITY'!I13:I5000,"&gt;=0",'CLIENT ACTIVITY'!I13:I5000,"&lt;=12",'CLIENT ACTIVITY'!J13:J5000,"Female",'CLIENT ACTIVITY'!K13:K5000,"American Indian / Alaska Native", 'CLIENT ACTIVITY'!O13:O5000,"NO")</f>
        <v>0</v>
      </c>
      <c r="AM21" s="526"/>
      <c r="AN21" s="384"/>
      <c r="AO21" s="384"/>
      <c r="AP21" s="526"/>
      <c r="AQ21" s="526"/>
      <c r="AR21" s="384">
        <f>COUNTIFS('CLIENT ACTIVITY'!I13:I5000,"&gt;=0",'CLIENT ACTIVITY'!I13:I5000,"&lt;=12",'CLIENT ACTIVITY'!J13:J5000,"Male",'CLIENT ACTIVITY'!K13:K5000,"More than one race reported")</f>
        <v>0</v>
      </c>
      <c r="AS21" s="384"/>
      <c r="AT21" s="526">
        <f>COUNTIFS('CLIENT ACTIVITY'!I13:I5000,"&gt;=0",'CLIENT ACTIVITY'!I13:I5000,"&lt;=12",'CLIENT ACTIVITY'!J13:J5000,"Female",'CLIENT ACTIVITY'!K13:K5000,"More than one race reported", 'CLIENT ACTIVITY'!O13:O5000,"NO")</f>
        <v>0</v>
      </c>
      <c r="AU21" s="526"/>
      <c r="AV21" s="384"/>
      <c r="AW21" s="384"/>
      <c r="AX21" s="526"/>
      <c r="AY21" s="526"/>
      <c r="AZ21" s="384">
        <f>COUNTIFS('CLIENT ACTIVITY'!I13:I5000,"&gt;=0",'CLIENT ACTIVITY'!I13:I5000,"&lt;=12",'CLIENT ACTIVITY'!J13:J5000,"Male",'CLIENT ACTIVITY'!K13:K5000,"Unknown")</f>
        <v>0</v>
      </c>
      <c r="BA21" s="384"/>
      <c r="BB21" s="526">
        <f>COUNTIFS('CLIENT ACTIVITY'!I13:I5000,"&gt;=0",'CLIENT ACTIVITY'!I13:I5000,"&lt;=12",'CLIENT ACTIVITY'!J13:J5000,"Female",'CLIENT ACTIVITY'!K13:K5000,"Unknown", 'CLIENT ACTIVITY'!O13:O5000,"NO")</f>
        <v>0</v>
      </c>
      <c r="BC21" s="526"/>
      <c r="BD21" s="384"/>
      <c r="BE21" s="384"/>
      <c r="BF21" s="556"/>
      <c r="BG21" s="557"/>
      <c r="BH21" s="558">
        <f>D21+L21+T21+AB21+AJ21+AR21+AZ21</f>
        <v>0</v>
      </c>
      <c r="BI21" s="559"/>
      <c r="BJ21" s="540">
        <f>F21+N21+V21+AD21+AL21+AT21+BB21</f>
        <v>0</v>
      </c>
      <c r="BK21" s="540"/>
      <c r="BL21" s="540"/>
      <c r="BM21" s="540"/>
      <c r="BN21" s="540"/>
      <c r="BO21" s="540"/>
      <c r="BP21" s="53">
        <v>12</v>
      </c>
      <c r="BQ21" s="542">
        <f>COUNTIFS('CLIENT ACTIVITY'!I13:I5000,"&gt;=0",'CLIENT ACTIVITY'!I13:I5000,"&lt;=12",'CLIENT ACTIVITY'!J13:J5000,"Male",'CLIENT ACTIVITY'!M13:M5000,"Not Hispanic or Latino")</f>
        <v>0</v>
      </c>
      <c r="BR21" s="542"/>
      <c r="BS21" s="539">
        <f>COUNTIFS('CLIENT ACTIVITY'!I13:I5000,"&gt;=0",'CLIENT ACTIVITY'!I13:I5000,"&lt;=12",'CLIENT ACTIVITY'!J13:J5000,"Female",'CLIENT ACTIVITY'!M13:M5000,"Not Hispanic or Latino", 'CLIENT ACTIVITY'!O13:O5000,"NO")</f>
        <v>0</v>
      </c>
      <c r="BT21" s="539"/>
      <c r="BU21" s="542"/>
      <c r="BV21" s="542"/>
      <c r="BW21" s="539"/>
      <c r="BX21" s="539"/>
      <c r="BY21" s="542">
        <f>COUNTIFS('CLIENT ACTIVITY'!I13:I5000,"&gt;=0",'CLIENT ACTIVITY'!I13:I5000,"&lt;=12",'CLIENT ACTIVITY'!J13:J5000,"Male",'CLIENT ACTIVITY'!M13:M5000,"Hispanic-Latino ")</f>
        <v>0</v>
      </c>
      <c r="BZ21" s="542"/>
      <c r="CA21" s="539">
        <f>COUNTIFS('CLIENT ACTIVITY'!I13:I5000,"&gt;=0",'CLIENT ACTIVITY'!I13:I5000,"&lt;=12",'CLIENT ACTIVITY'!J13:J5000,"Female",'CLIENT ACTIVITY'!M13:M5000,"Hispanic-Latino ", 'CLIENT ACTIVITY'!O13:O5000,"NO")</f>
        <v>0</v>
      </c>
      <c r="CB21" s="539"/>
      <c r="CC21" s="542"/>
      <c r="CD21" s="542"/>
      <c r="CE21" s="539"/>
      <c r="CF21" s="539"/>
      <c r="CG21" s="542">
        <f>COUNTIFS('CLIENT ACTIVITY'!I13:I5000,"&gt;=0",'CLIENT ACTIVITY'!I13:I5000,"&lt;=12",'CLIENT ACTIVITY'!J13:J5000,"Male",'CLIENT ACTIVITY'!M13:M5000,"Unknown")</f>
        <v>0</v>
      </c>
      <c r="CH21" s="542"/>
      <c r="CI21" s="539">
        <f>COUNTIFS('CLIENT ACTIVITY'!I13:I5000,"&gt;=0",'CLIENT ACTIVITY'!I13:I5000,"&lt;=12",'CLIENT ACTIVITY'!J13:J5000,"Female",'CLIENT ACTIVITY'!M13:M5000,"Unknown", 'CLIENT ACTIVITY'!O13:O5000,"NO")</f>
        <v>0</v>
      </c>
      <c r="CJ21" s="539"/>
      <c r="CK21" s="542"/>
      <c r="CL21" s="542"/>
      <c r="CM21" s="539"/>
      <c r="CN21" s="539"/>
      <c r="CO21" s="561">
        <f t="shared" ref="CO21:CO31" si="0">BQ21+BY21+CG21</f>
        <v>0</v>
      </c>
      <c r="CP21" s="561"/>
      <c r="CQ21" s="561">
        <f t="shared" ref="CQ21:CQ30" si="1">BS21+CA21+CI21</f>
        <v>0</v>
      </c>
      <c r="CR21" s="561"/>
      <c r="CS21" s="561"/>
      <c r="CT21" s="561"/>
      <c r="CU21" s="561"/>
      <c r="CV21" s="561"/>
    </row>
    <row r="22" spans="1:100" ht="15.95" customHeight="1" x14ac:dyDescent="0.25">
      <c r="A22" s="565" t="s">
        <v>132</v>
      </c>
      <c r="B22" s="566"/>
      <c r="C22" s="567"/>
      <c r="D22" s="384">
        <f>COUNTIFS('CLIENT ACTIVITY'!I13:I5000,"&gt;=13",'CLIENT ACTIVITY'!I13:I5000,"&lt;=17",'CLIENT ACTIVITY'!J13:J5000,"Male",'CLIENT ACTIVITY'!K13:K5000,"White")</f>
        <v>0</v>
      </c>
      <c r="E22" s="384"/>
      <c r="F22" s="526">
        <f>COUNTIFS('CLIENT ACTIVITY'!I13:I5000,"&gt;=13",'CLIENT ACTIVITY'!I13:I5000,"&lt;=17",'CLIENT ACTIVITY'!J13:J5000,"Female",'CLIENT ACTIVITY'!K13:K5000,"White", 'CLIENT ACTIVITY'!O13:O5000,"NO")</f>
        <v>0</v>
      </c>
      <c r="G22" s="526"/>
      <c r="H22" s="384"/>
      <c r="I22" s="384"/>
      <c r="J22" s="526"/>
      <c r="K22" s="526"/>
      <c r="L22" s="384">
        <f>COUNTIFS('CLIENT ACTIVITY'!I13:I5000,"&gt;=13",'CLIENT ACTIVITY'!I13:I5000,"&lt;=17",'CLIENT ACTIVITY'!J13:J5000,"Male",'CLIENT ACTIVITY'!K13:K5000,"African American /Black")</f>
        <v>0</v>
      </c>
      <c r="M22" s="384"/>
      <c r="N22" s="526">
        <f>COUNTIFS('CLIENT ACTIVITY'!I13:I5000,"&gt;=13",'CLIENT ACTIVITY'!I13:I5000,"&lt;=17",'CLIENT ACTIVITY'!J13:J5000,"Female",'CLIENT ACTIVITY'!K13:K5000,"African American /Black", 'CLIENT ACTIVITY'!O13:O5000,"NO")</f>
        <v>0</v>
      </c>
      <c r="O22" s="526"/>
      <c r="P22" s="384"/>
      <c r="Q22" s="384"/>
      <c r="R22" s="526"/>
      <c r="S22" s="526"/>
      <c r="T22" s="384">
        <f>COUNTIFS('CLIENT ACTIVITY'!I13:I5000,"&gt;=13",'CLIENT ACTIVITY'!I13:I5000,"&lt;=17",'CLIENT ACTIVITY'!J13:J5000,"Male",'CLIENT ACTIVITY'!K13:K5000,"Native Hawaiian / Other Pacific Islander")</f>
        <v>0</v>
      </c>
      <c r="U22" s="384"/>
      <c r="V22" s="526">
        <f>COUNTIFS('CLIENT ACTIVITY'!I13:I5000,"&gt;=13",'CLIENT ACTIVITY'!I13:I5000,"&lt;=17",'CLIENT ACTIVITY'!J13:J5000,"Female",'CLIENT ACTIVITY'!K13:K5000,"Native Hawaiian / Other Pacific Islander", 'CLIENT ACTIVITY'!O13:O5000,"NO")</f>
        <v>0</v>
      </c>
      <c r="W22" s="526"/>
      <c r="X22" s="384"/>
      <c r="Y22" s="384"/>
      <c r="Z22" s="526"/>
      <c r="AA22" s="526"/>
      <c r="AB22" s="384">
        <f>COUNTIFS('CLIENT ACTIVITY'!I13:I5000,"&gt;=13",'CLIENT ACTIVITY'!I13:I5000,"&lt;=17",'CLIENT ACTIVITY'!J13:J5000,"Male",'CLIENT ACTIVITY'!K13:K5000,"Asian ")</f>
        <v>0</v>
      </c>
      <c r="AC22" s="384"/>
      <c r="AD22" s="526">
        <f>COUNTIFS('CLIENT ACTIVITY'!I13:I5000,"&gt;=13",'CLIENT ACTIVITY'!I13:I5000,"&lt;=17",'CLIENT ACTIVITY'!J13:J5000,"Female",'CLIENT ACTIVITY'!K13:K5000,"Asian ", 'CLIENT ACTIVITY'!O13:O5000,"NO")</f>
        <v>0</v>
      </c>
      <c r="AE22" s="526"/>
      <c r="AF22" s="384"/>
      <c r="AG22" s="384"/>
      <c r="AH22" s="526"/>
      <c r="AI22" s="526"/>
      <c r="AJ22" s="384">
        <f>COUNTIFS('CLIENT ACTIVITY'!I13:I5000,"&gt;=13",'CLIENT ACTIVITY'!I13:I5000,"&lt;=17",'CLIENT ACTIVITY'!J13:J5000,"Male",'CLIENT ACTIVITY'!K13:K5000,"American Indian / Alaska Native")</f>
        <v>0</v>
      </c>
      <c r="AK22" s="384"/>
      <c r="AL22" s="526">
        <f>COUNTIFS('CLIENT ACTIVITY'!I13:I5000,"&gt;=13",'CLIENT ACTIVITY'!I13:I5000,"&lt;=17",'CLIENT ACTIVITY'!J13:J5000,"Female",'CLIENT ACTIVITY'!K13:K5000,"American Indian / Alaska Native", 'CLIENT ACTIVITY'!O13:O5000,"NO")</f>
        <v>0</v>
      </c>
      <c r="AM22" s="526"/>
      <c r="AN22" s="384"/>
      <c r="AO22" s="384"/>
      <c r="AP22" s="526"/>
      <c r="AQ22" s="526"/>
      <c r="AR22" s="384">
        <f>COUNTIFS('CLIENT ACTIVITY'!I13:I5000,"&gt;=13",'CLIENT ACTIVITY'!I13:I5000,"&lt;=17",'CLIENT ACTIVITY'!J13:J5000,"Male",'CLIENT ACTIVITY'!K13:K5000,"More than one race reported")</f>
        <v>0</v>
      </c>
      <c r="AS22" s="384"/>
      <c r="AT22" s="526">
        <f>COUNTIFS('CLIENT ACTIVITY'!I13:I5000,"&gt;=13",'CLIENT ACTIVITY'!I13:I5000,"&lt;=17",'CLIENT ACTIVITY'!J13:J5000,"Female",'CLIENT ACTIVITY'!K13:K5000,"More than one race reported", 'CLIENT ACTIVITY'!O13:O5000,"NO")</f>
        <v>0</v>
      </c>
      <c r="AU22" s="526"/>
      <c r="AV22" s="384"/>
      <c r="AW22" s="384"/>
      <c r="AX22" s="526"/>
      <c r="AY22" s="526"/>
      <c r="AZ22" s="384">
        <f>COUNTIFS('CLIENT ACTIVITY'!I13:I5000,"&gt;=13",'CLIENT ACTIVITY'!I13:I5000,"&lt;=17",'CLIENT ACTIVITY'!J13:J5000,"Male",'CLIENT ACTIVITY'!K13:K5000,"Unknown")</f>
        <v>0</v>
      </c>
      <c r="BA22" s="384"/>
      <c r="BB22" s="526">
        <f>COUNTIFS('CLIENT ACTIVITY'!I13:I5000,"&gt;=13",'CLIENT ACTIVITY'!I13:I5000,"&lt;=17",'CLIENT ACTIVITY'!J13:J5000,"Female",'CLIENT ACTIVITY'!K13:K5000,"Unknown", 'CLIENT ACTIVITY'!O13:O5000,"NO")</f>
        <v>0</v>
      </c>
      <c r="BC22" s="526"/>
      <c r="BD22" s="384"/>
      <c r="BE22" s="384"/>
      <c r="BF22" s="526"/>
      <c r="BG22" s="526"/>
      <c r="BH22" s="558">
        <f t="shared" ref="BH22:BH30" si="2">D22+L22+T22+AB22+AJ22+AR22+AZ22</f>
        <v>0</v>
      </c>
      <c r="BI22" s="559"/>
      <c r="BJ22" s="540">
        <f>F22+N22+V22+AD22+AL22+AT22+BB22</f>
        <v>0</v>
      </c>
      <c r="BK22" s="540"/>
      <c r="BL22" s="540"/>
      <c r="BM22" s="540"/>
      <c r="BN22" s="540"/>
      <c r="BO22" s="540"/>
      <c r="BP22" s="53">
        <v>17</v>
      </c>
      <c r="BQ22" s="542">
        <f>COUNTIFS('CLIENT ACTIVITY'!I13:I5000,"&gt;=13",'CLIENT ACTIVITY'!I13:I5000,"&lt;=17",'CLIENT ACTIVITY'!J13:J5000,"Male",'CLIENT ACTIVITY'!M13:M5000,"Not Hispanic or Latino")</f>
        <v>0</v>
      </c>
      <c r="BR22" s="542"/>
      <c r="BS22" s="539">
        <f>COUNTIFS('CLIENT ACTIVITY'!I13:I5000,"&gt;=13",'CLIENT ACTIVITY'!I13:I5000,"&lt;=17",'CLIENT ACTIVITY'!J13:J5000,"Female",'CLIENT ACTIVITY'!M13:M5000,"Not Hispanic or Latino", 'CLIENT ACTIVITY'!O13:O5000,"NO")</f>
        <v>0</v>
      </c>
      <c r="BT22" s="539"/>
      <c r="BU22" s="542"/>
      <c r="BV22" s="542"/>
      <c r="BW22" s="539"/>
      <c r="BX22" s="539"/>
      <c r="BY22" s="542">
        <f>COUNTIFS('CLIENT ACTIVITY'!I13:I5000,"&gt;=13",'CLIENT ACTIVITY'!I13:I5000,"&lt;=17",'CLIENT ACTIVITY'!J13:J5000,"Male",'CLIENT ACTIVITY'!M13:M5000,"Hispanic-Latino ")</f>
        <v>0</v>
      </c>
      <c r="BZ22" s="542"/>
      <c r="CA22" s="539">
        <f>COUNTIFS('CLIENT ACTIVITY'!I13:I5000,"&gt;=13",'CLIENT ACTIVITY'!I13:I5000,"&lt;=17",'CLIENT ACTIVITY'!J13:J5000,"Female",'CLIENT ACTIVITY'!M13:M5000,"Hispanic-Latino ", 'CLIENT ACTIVITY'!O13:O5000,"NO")</f>
        <v>0</v>
      </c>
      <c r="CB22" s="539"/>
      <c r="CC22" s="542"/>
      <c r="CD22" s="542"/>
      <c r="CE22" s="539"/>
      <c r="CF22" s="539"/>
      <c r="CG22" s="542">
        <f>COUNTIFS('CLIENT ACTIVITY'!I13:I5000,"&gt;=13",'CLIENT ACTIVITY'!I13:I5000,"&lt;=17",'CLIENT ACTIVITY'!J13:J5000,"Male",'CLIENT ACTIVITY'!M13:M5000,"Unknown")</f>
        <v>0</v>
      </c>
      <c r="CH22" s="542"/>
      <c r="CI22" s="539">
        <f>COUNTIFS('CLIENT ACTIVITY'!I13:I5000,"&gt;=13",'CLIENT ACTIVITY'!I13:I5000,"&lt;=17",'CLIENT ACTIVITY'!J13:J5000,"Female",'CLIENT ACTIVITY'!M13:M5000,"Unknown", 'CLIENT ACTIVITY'!O13:O5000,"NO")</f>
        <v>0</v>
      </c>
      <c r="CJ22" s="539"/>
      <c r="CK22" s="542"/>
      <c r="CL22" s="542"/>
      <c r="CM22" s="539"/>
      <c r="CN22" s="539"/>
      <c r="CO22" s="561">
        <f t="shared" si="0"/>
        <v>0</v>
      </c>
      <c r="CP22" s="561"/>
      <c r="CQ22" s="561">
        <f t="shared" si="1"/>
        <v>0</v>
      </c>
      <c r="CR22" s="561"/>
      <c r="CS22" s="561"/>
      <c r="CT22" s="561"/>
      <c r="CU22" s="561"/>
      <c r="CV22" s="561"/>
    </row>
    <row r="23" spans="1:100" ht="15.95" customHeight="1" x14ac:dyDescent="0.25">
      <c r="A23" s="565" t="s">
        <v>133</v>
      </c>
      <c r="B23" s="566"/>
      <c r="C23" s="567"/>
      <c r="D23" s="384">
        <f>COUNTIFS('CLIENT ACTIVITY'!I13:I5000,"&gt;=18",'CLIENT ACTIVITY'!I13:I5000,"&lt;=20",'CLIENT ACTIVITY'!J13:J5000,"Male",'CLIENT ACTIVITY'!K13:K5000,"White")</f>
        <v>0</v>
      </c>
      <c r="E23" s="384"/>
      <c r="F23" s="526">
        <f>COUNTIFS('CLIENT ACTIVITY'!I13:I5000,"&gt;=18",'CLIENT ACTIVITY'!I13:I5000,"&lt;=20",'CLIENT ACTIVITY'!J13:J5000,"Female",'CLIENT ACTIVITY'!K13:K5000,"White", 'CLIENT ACTIVITY'!O13:O5000,"NO")</f>
        <v>0</v>
      </c>
      <c r="G23" s="526"/>
      <c r="H23" s="384"/>
      <c r="I23" s="384"/>
      <c r="J23" s="526"/>
      <c r="K23" s="526"/>
      <c r="L23" s="384">
        <f>COUNTIFS('CLIENT ACTIVITY'!I13:I5000,"&gt;=18",'CLIENT ACTIVITY'!I13:I5000,"&lt;=20",'CLIENT ACTIVITY'!J13:J5000,"Male",'CLIENT ACTIVITY'!K13:K5000,"African American /Black")</f>
        <v>0</v>
      </c>
      <c r="M23" s="384"/>
      <c r="N23" s="526">
        <f>COUNTIFS('CLIENT ACTIVITY'!I13:I5000,"&gt;=18",'CLIENT ACTIVITY'!I13:I5000,"&lt;=20",'CLIENT ACTIVITY'!J13:J5000,"Female",'CLIENT ACTIVITY'!K13:K5000,"African American /Black", 'CLIENT ACTIVITY'!O13:O5000,"NO")</f>
        <v>0</v>
      </c>
      <c r="O23" s="526"/>
      <c r="P23" s="384"/>
      <c r="Q23" s="384"/>
      <c r="R23" s="526"/>
      <c r="S23" s="526"/>
      <c r="T23" s="384">
        <f>COUNTIFS('CLIENT ACTIVITY'!I13:I5000,"&gt;=18",'CLIENT ACTIVITY'!I13:I5000,"&lt;=20",'CLIENT ACTIVITY'!J13:J5000,"Male",'CLIENT ACTIVITY'!K13:K5000,"Native Hawaiian / Other Pacific Islander")</f>
        <v>0</v>
      </c>
      <c r="U23" s="384"/>
      <c r="V23" s="526">
        <f>COUNTIFS('CLIENT ACTIVITY'!I13:I5000,"&gt;=18",'CLIENT ACTIVITY'!I13:I5000,"&lt;=20",'CLIENT ACTIVITY'!J13:J5000,"Female",'CLIENT ACTIVITY'!K13:K5000,"Native Hawaiian / Other Pacific Islander", 'CLIENT ACTIVITY'!O13:O5000,"NO")</f>
        <v>0</v>
      </c>
      <c r="W23" s="526"/>
      <c r="X23" s="384"/>
      <c r="Y23" s="384"/>
      <c r="Z23" s="526"/>
      <c r="AA23" s="526"/>
      <c r="AB23" s="384">
        <f>COUNTIFS('CLIENT ACTIVITY'!I13:I5000,"&gt;=18",'CLIENT ACTIVITY'!I13:I5000,"&lt;=20",'CLIENT ACTIVITY'!J13:J5000,"Male",'CLIENT ACTIVITY'!K13:K5000,"Asian ")</f>
        <v>0</v>
      </c>
      <c r="AC23" s="384"/>
      <c r="AD23" s="526">
        <f>COUNTIFS('CLIENT ACTIVITY'!I13:I5000,"&gt;=18",'CLIENT ACTIVITY'!I13:I5000,"&lt;=20",'CLIENT ACTIVITY'!J13:J5000,"Female",'CLIENT ACTIVITY'!K13:K5000,"Asian ", 'CLIENT ACTIVITY'!O13:O5000,"NO")</f>
        <v>0</v>
      </c>
      <c r="AE23" s="526"/>
      <c r="AF23" s="384"/>
      <c r="AG23" s="384"/>
      <c r="AH23" s="526"/>
      <c r="AI23" s="526"/>
      <c r="AJ23" s="384">
        <f>COUNTIFS('CLIENT ACTIVITY'!I13:I5000,"&gt;=18",'CLIENT ACTIVITY'!I13:I5000,"&lt;=20",'CLIENT ACTIVITY'!J13:J5000,"Male",'CLIENT ACTIVITY'!K13:K5000,"American Indian / Alaska Native")</f>
        <v>0</v>
      </c>
      <c r="AK23" s="384"/>
      <c r="AL23" s="526">
        <f>COUNTIFS('CLIENT ACTIVITY'!I13:I5000,"&gt;=18",'CLIENT ACTIVITY'!I13:I5000,"&lt;=20",'CLIENT ACTIVITY'!J13:J5000,"Female",'CLIENT ACTIVITY'!K13:K5000,"American Indian / Alaska Native", 'CLIENT ACTIVITY'!O13:O5000,"NO")</f>
        <v>0</v>
      </c>
      <c r="AM23" s="526"/>
      <c r="AN23" s="384"/>
      <c r="AO23" s="384"/>
      <c r="AP23" s="526"/>
      <c r="AQ23" s="526"/>
      <c r="AR23" s="384">
        <f>COUNTIFS('CLIENT ACTIVITY'!I13:I5000,"&gt;=18",'CLIENT ACTIVITY'!I13:I5000,"&lt;=20",'CLIENT ACTIVITY'!J13:J5000,"Male",'CLIENT ACTIVITY'!K13:K5000,"More than one race reported")</f>
        <v>0</v>
      </c>
      <c r="AS23" s="384"/>
      <c r="AT23" s="526">
        <f>COUNTIFS('CLIENT ACTIVITY'!I13:I5000,"&gt;=18",'CLIENT ACTIVITY'!I13:I5000,"&lt;=20",'CLIENT ACTIVITY'!J13:J5000,"Female",'CLIENT ACTIVITY'!K13:K5000,"More than one race reported", 'CLIENT ACTIVITY'!O13:O5000,"NO")</f>
        <v>0</v>
      </c>
      <c r="AU23" s="526"/>
      <c r="AV23" s="384"/>
      <c r="AW23" s="384"/>
      <c r="AX23" s="526"/>
      <c r="AY23" s="526"/>
      <c r="AZ23" s="384">
        <f>COUNTIFS('CLIENT ACTIVITY'!I13:I5000,"&gt;=18",'CLIENT ACTIVITY'!I13:I5000,"&lt;=20",'CLIENT ACTIVITY'!J13:J5000,"Male",'CLIENT ACTIVITY'!K13:K5000,"Unknown")</f>
        <v>0</v>
      </c>
      <c r="BA23" s="384"/>
      <c r="BB23" s="526">
        <f>COUNTIFS('CLIENT ACTIVITY'!I13:I5000,"&gt;=18",'CLIENT ACTIVITY'!I13:I5000,"&lt;=20",'CLIENT ACTIVITY'!J13:J5000,"Female",'CLIENT ACTIVITY'!K13:K5000,"Unknown", 'CLIENT ACTIVITY'!O13:O5000,"NO")</f>
        <v>0</v>
      </c>
      <c r="BC23" s="526"/>
      <c r="BD23" s="384"/>
      <c r="BE23" s="384"/>
      <c r="BF23" s="526"/>
      <c r="BG23" s="526"/>
      <c r="BH23" s="558">
        <f t="shared" si="2"/>
        <v>0</v>
      </c>
      <c r="BI23" s="559"/>
      <c r="BJ23" s="540">
        <f t="shared" ref="BJ23:BJ30" si="3">F23+N23+V23+AD23+AL23+AT23+BB23</f>
        <v>0</v>
      </c>
      <c r="BK23" s="540"/>
      <c r="BL23" s="540"/>
      <c r="BM23" s="540"/>
      <c r="BN23" s="540"/>
      <c r="BO23" s="540"/>
      <c r="BP23" s="53">
        <v>20</v>
      </c>
      <c r="BQ23" s="542">
        <f>COUNTIFS('CLIENT ACTIVITY'!I13:I5000,"&gt;=18",'CLIENT ACTIVITY'!I13:I5000,"&lt;=20",'CLIENT ACTIVITY'!J13:J5000,"Male",'CLIENT ACTIVITY'!M13:M5000,"Not Hispanic or Latino")</f>
        <v>0</v>
      </c>
      <c r="BR23" s="542"/>
      <c r="BS23" s="539">
        <f>COUNTIFS('CLIENT ACTIVITY'!I13:I5000,"&gt;=18",'CLIENT ACTIVITY'!I13:I5000,"&lt;=20",'CLIENT ACTIVITY'!J13:J5000,"Female",'CLIENT ACTIVITY'!M13:M5000,"Not Hispanic or Latino", 'CLIENT ACTIVITY'!O13:O5000,"NO")</f>
        <v>0</v>
      </c>
      <c r="BT23" s="539"/>
      <c r="BU23" s="542"/>
      <c r="BV23" s="542"/>
      <c r="BW23" s="539"/>
      <c r="BX23" s="539"/>
      <c r="BY23" s="542">
        <f>COUNTIFS('CLIENT ACTIVITY'!I13:I5000,"&gt;=18",'CLIENT ACTIVITY'!I13:I5000,"&lt;=20",'CLIENT ACTIVITY'!J13:J5000,"Male",'CLIENT ACTIVITY'!M13:M5000,"Hispanic-Latino ")</f>
        <v>0</v>
      </c>
      <c r="BZ23" s="542"/>
      <c r="CA23" s="539">
        <f>COUNTIFS('CLIENT ACTIVITY'!I13:I5000,"&gt;=18",'CLIENT ACTIVITY'!I13:I5000,"&lt;=20",'CLIENT ACTIVITY'!J13:J5000,"Female",'CLIENT ACTIVITY'!M13:M5000,"Hispanic-Latino ", 'CLIENT ACTIVITY'!O13:O5000,"NO")</f>
        <v>0</v>
      </c>
      <c r="CB23" s="539"/>
      <c r="CC23" s="542"/>
      <c r="CD23" s="542"/>
      <c r="CE23" s="539"/>
      <c r="CF23" s="539"/>
      <c r="CG23" s="542">
        <f>COUNTIFS('CLIENT ACTIVITY'!I13:I5000,"&gt;=18",'CLIENT ACTIVITY'!I13:I5000,"&lt;=20",'CLIENT ACTIVITY'!J13:J5000,"Male",'CLIENT ACTIVITY'!M13:M5000,"Unknown")</f>
        <v>0</v>
      </c>
      <c r="CH23" s="542"/>
      <c r="CI23" s="539">
        <f>COUNTIFS('CLIENT ACTIVITY'!I13:I5000,"&gt;=18",'CLIENT ACTIVITY'!I13:I5000,"&lt;=20",'CLIENT ACTIVITY'!J13:J5000,"Female",'CLIENT ACTIVITY'!M13:M5000,"Unknown", 'CLIENT ACTIVITY'!O13:O5000,"NO")</f>
        <v>0</v>
      </c>
      <c r="CJ23" s="539"/>
      <c r="CK23" s="542"/>
      <c r="CL23" s="542"/>
      <c r="CM23" s="539"/>
      <c r="CN23" s="539"/>
      <c r="CO23" s="561">
        <f t="shared" si="0"/>
        <v>0</v>
      </c>
      <c r="CP23" s="561"/>
      <c r="CQ23" s="561">
        <f t="shared" si="1"/>
        <v>0</v>
      </c>
      <c r="CR23" s="561"/>
      <c r="CS23" s="561"/>
      <c r="CT23" s="561"/>
      <c r="CU23" s="561"/>
      <c r="CV23" s="561"/>
    </row>
    <row r="24" spans="1:100" ht="15.95" customHeight="1" x14ac:dyDescent="0.25">
      <c r="A24" s="565" t="s">
        <v>134</v>
      </c>
      <c r="B24" s="566"/>
      <c r="C24" s="567"/>
      <c r="D24" s="384">
        <f>COUNTIFS('CLIENT ACTIVITY'!I13:I5000,"&gt;=21",'CLIENT ACTIVITY'!I13:I5000,"&lt;=24",'CLIENT ACTIVITY'!J13:J5000,"Male",'CLIENT ACTIVITY'!K13:K5000,"White")</f>
        <v>0</v>
      </c>
      <c r="E24" s="384"/>
      <c r="F24" s="526">
        <f>COUNTIFS('CLIENT ACTIVITY'!I13:I5000,"&gt;=21",'CLIENT ACTIVITY'!I13:I5000,"&lt;=24",'CLIENT ACTIVITY'!J13:J5000,"Female",'CLIENT ACTIVITY'!K13:K5000,"White", 'CLIENT ACTIVITY'!O13:O5000,"NO")</f>
        <v>0</v>
      </c>
      <c r="G24" s="526"/>
      <c r="H24" s="384"/>
      <c r="I24" s="384"/>
      <c r="J24" s="526"/>
      <c r="K24" s="526"/>
      <c r="L24" s="384">
        <f>COUNTIFS('CLIENT ACTIVITY'!I13:I5000,"&gt;=21",'CLIENT ACTIVITY'!I13:I5000,"&lt;=24",'CLIENT ACTIVITY'!J13:J5000,"Male",'CLIENT ACTIVITY'!K13:K5000,"African American /Black")</f>
        <v>0</v>
      </c>
      <c r="M24" s="384"/>
      <c r="N24" s="526">
        <f>COUNTIFS('CLIENT ACTIVITY'!I13:I5000,"&gt;=21",'CLIENT ACTIVITY'!I13:I5000,"&lt;=24",'CLIENT ACTIVITY'!J13:J5000,"Female",'CLIENT ACTIVITY'!K13:K5000,"African American /Black", 'CLIENT ACTIVITY'!O13:O5000,"NO")</f>
        <v>0</v>
      </c>
      <c r="O24" s="526"/>
      <c r="P24" s="384"/>
      <c r="Q24" s="384"/>
      <c r="R24" s="526"/>
      <c r="S24" s="526"/>
      <c r="T24" s="384">
        <f>COUNTIFS('CLIENT ACTIVITY'!I13:I5000,"&gt;=21",'CLIENT ACTIVITY'!I13:I5000,"&lt;=24",'CLIENT ACTIVITY'!J13:J5000,"Male",'CLIENT ACTIVITY'!K13:K5000,"Native Hawaiian / Other Pacific Islander")</f>
        <v>0</v>
      </c>
      <c r="U24" s="384"/>
      <c r="V24" s="526">
        <f>COUNTIFS('CLIENT ACTIVITY'!I13:I5000,"&gt;=21",'CLIENT ACTIVITY'!I13:I5000,"&lt;=24",'CLIENT ACTIVITY'!J13:J5000,"Female",'CLIENT ACTIVITY'!K13:K5000,"Native Hawaiian / Other Pacific Islander", 'CLIENT ACTIVITY'!O13:O5000,"NO")</f>
        <v>0</v>
      </c>
      <c r="W24" s="526"/>
      <c r="X24" s="384"/>
      <c r="Y24" s="384"/>
      <c r="Z24" s="526"/>
      <c r="AA24" s="526"/>
      <c r="AB24" s="384">
        <f>COUNTIFS('CLIENT ACTIVITY'!I13:I5000,"&gt;=21",'CLIENT ACTIVITY'!I13:I5000,"&lt;=24",'CLIENT ACTIVITY'!J13:J5000,"Male",'CLIENT ACTIVITY'!K13:K5000,"Asian ")</f>
        <v>0</v>
      </c>
      <c r="AC24" s="384"/>
      <c r="AD24" s="526">
        <f>COUNTIFS('CLIENT ACTIVITY'!I13:I5000,"&gt;=21",'CLIENT ACTIVITY'!I13:I5000,"&lt;=24",'CLIENT ACTIVITY'!J13:J5000,"Female",'CLIENT ACTIVITY'!K13:K5000,"Asian ", 'CLIENT ACTIVITY'!O13:O5000,"NO")</f>
        <v>0</v>
      </c>
      <c r="AE24" s="526"/>
      <c r="AF24" s="384"/>
      <c r="AG24" s="384"/>
      <c r="AH24" s="526"/>
      <c r="AI24" s="526"/>
      <c r="AJ24" s="384">
        <f>COUNTIFS('CLIENT ACTIVITY'!I13:I5000,"&gt;=21",'CLIENT ACTIVITY'!I13:I5000,"&lt;=24",'CLIENT ACTIVITY'!J13:J5000,"Male",'CLIENT ACTIVITY'!K13:K5000,"American Indian / Alaska Native")</f>
        <v>0</v>
      </c>
      <c r="AK24" s="384"/>
      <c r="AL24" s="526">
        <f>COUNTIFS('CLIENT ACTIVITY'!I13:I5000,"&gt;=21",'CLIENT ACTIVITY'!I13:I5000,"&lt;=24",'CLIENT ACTIVITY'!J13:J5000,"Female",'CLIENT ACTIVITY'!K13:K5000,"American Indian / Alaska Native", 'CLIENT ACTIVITY'!O13:O5000,"NO")</f>
        <v>0</v>
      </c>
      <c r="AM24" s="526"/>
      <c r="AN24" s="384"/>
      <c r="AO24" s="384"/>
      <c r="AP24" s="526"/>
      <c r="AQ24" s="526"/>
      <c r="AR24" s="384">
        <f>COUNTIFS('CLIENT ACTIVITY'!I13:I5000,"&gt;=21",'CLIENT ACTIVITY'!I13:I5000,"&lt;=24",'CLIENT ACTIVITY'!J13:J5000,"Male",'CLIENT ACTIVITY'!K13:K5000,"More than one race reported")</f>
        <v>0</v>
      </c>
      <c r="AS24" s="384"/>
      <c r="AT24" s="526">
        <f>COUNTIFS('CLIENT ACTIVITY'!I13:I5000,"&gt;=21",'CLIENT ACTIVITY'!I13:I5000,"&lt;=24",'CLIENT ACTIVITY'!J13:J5000,"Female",'CLIENT ACTIVITY'!K13:K5000,"More than one race reported", 'CLIENT ACTIVITY'!O13:O5000,"NO")</f>
        <v>0</v>
      </c>
      <c r="AU24" s="526"/>
      <c r="AV24" s="384"/>
      <c r="AW24" s="384"/>
      <c r="AX24" s="526"/>
      <c r="AY24" s="526"/>
      <c r="AZ24" s="384">
        <f>COUNTIFS('CLIENT ACTIVITY'!I13:I5000,"&gt;=21",'CLIENT ACTIVITY'!I13:I5000,"&lt;=24",'CLIENT ACTIVITY'!J13:J5000,"Male",'CLIENT ACTIVITY'!K13:K5000,"Unknown")</f>
        <v>0</v>
      </c>
      <c r="BA24" s="384"/>
      <c r="BB24" s="526">
        <f>COUNTIFS('CLIENT ACTIVITY'!I13:I5000,"&gt;=21",'CLIENT ACTIVITY'!I13:I5000,"&lt;=24",'CLIENT ACTIVITY'!J13:J5000,"Female",'CLIENT ACTIVITY'!K13:K5000,"Unknown", 'CLIENT ACTIVITY'!O13:O5000,"NO")</f>
        <v>0</v>
      </c>
      <c r="BC24" s="526"/>
      <c r="BD24" s="384"/>
      <c r="BE24" s="384"/>
      <c r="BF24" s="526"/>
      <c r="BG24" s="526"/>
      <c r="BH24" s="558">
        <f t="shared" si="2"/>
        <v>0</v>
      </c>
      <c r="BI24" s="559"/>
      <c r="BJ24" s="540">
        <f t="shared" si="3"/>
        <v>0</v>
      </c>
      <c r="BK24" s="540"/>
      <c r="BL24" s="540"/>
      <c r="BM24" s="540"/>
      <c r="BN24" s="540"/>
      <c r="BO24" s="540"/>
      <c r="BP24" s="53">
        <v>24</v>
      </c>
      <c r="BQ24" s="542">
        <f>COUNTIFS('CLIENT ACTIVITY'!I13:I5000,"&gt;=21",'CLIENT ACTIVITY'!I13:I5000,"&lt;=24",'CLIENT ACTIVITY'!J13:J5000,"Male",'CLIENT ACTIVITY'!M13:M5000,"Not Hispanic or Latino")</f>
        <v>0</v>
      </c>
      <c r="BR24" s="542"/>
      <c r="BS24" s="539">
        <f>COUNTIFS('CLIENT ACTIVITY'!I13:I5000,"&gt;=21",'CLIENT ACTIVITY'!I13:I5000,"&lt;=24",'CLIENT ACTIVITY'!J13:J5000,"Female",'CLIENT ACTIVITY'!M13:M5000,"Not Hispanic or Latino", 'CLIENT ACTIVITY'!O13:O5000,"NO")</f>
        <v>0</v>
      </c>
      <c r="BT24" s="539"/>
      <c r="BU24" s="542"/>
      <c r="BV24" s="542"/>
      <c r="BW24" s="539"/>
      <c r="BX24" s="539"/>
      <c r="BY24" s="542">
        <f>COUNTIFS('CLIENT ACTIVITY'!I13:I5000,"&gt;=21",'CLIENT ACTIVITY'!I13:I5000,"&lt;=24",'CLIENT ACTIVITY'!J13:J5000,"Male",'CLIENT ACTIVITY'!M13:M5000,"Hispanic-Latino ")</f>
        <v>0</v>
      </c>
      <c r="BZ24" s="542"/>
      <c r="CA24" s="539">
        <f>COUNTIFS('CLIENT ACTIVITY'!I13:I5000,"&gt;=21",'CLIENT ACTIVITY'!I13:I5000,"&lt;=24",'CLIENT ACTIVITY'!J13:J5000,"Female",'CLIENT ACTIVITY'!M13:M5000,"Hispanic-Latino ", 'CLIENT ACTIVITY'!O13:O5000,"NO")</f>
        <v>0</v>
      </c>
      <c r="CB24" s="539"/>
      <c r="CC24" s="542"/>
      <c r="CD24" s="542"/>
      <c r="CE24" s="539"/>
      <c r="CF24" s="539"/>
      <c r="CG24" s="542">
        <f>COUNTIFS('CLIENT ACTIVITY'!I13:I5000,"&gt;=21",'CLIENT ACTIVITY'!I13:I5000,"&lt;=24",'CLIENT ACTIVITY'!J13:J5000,"Male",'CLIENT ACTIVITY'!M13:M5000,"Unknown")</f>
        <v>0</v>
      </c>
      <c r="CH24" s="542"/>
      <c r="CI24" s="539">
        <f>COUNTIFS('CLIENT ACTIVITY'!I13:I5000,"&gt;=21",'CLIENT ACTIVITY'!I13:I5000,"&lt;=24",'CLIENT ACTIVITY'!J13:J5000,"Female",'CLIENT ACTIVITY'!M13:M5000,"Unknown", 'CLIENT ACTIVITY'!O13:O5000,"NO")</f>
        <v>0</v>
      </c>
      <c r="CJ24" s="539"/>
      <c r="CK24" s="542"/>
      <c r="CL24" s="542"/>
      <c r="CM24" s="539"/>
      <c r="CN24" s="539"/>
      <c r="CO24" s="561">
        <f t="shared" si="0"/>
        <v>0</v>
      </c>
      <c r="CP24" s="561"/>
      <c r="CQ24" s="561">
        <f t="shared" si="1"/>
        <v>0</v>
      </c>
      <c r="CR24" s="561"/>
      <c r="CS24" s="561"/>
      <c r="CT24" s="561"/>
      <c r="CU24" s="561"/>
      <c r="CV24" s="561"/>
    </row>
    <row r="25" spans="1:100" ht="15.95" customHeight="1" x14ac:dyDescent="0.25">
      <c r="A25" s="565" t="s">
        <v>135</v>
      </c>
      <c r="B25" s="566"/>
      <c r="C25" s="567"/>
      <c r="D25" s="384">
        <f>COUNTIFS('CLIENT ACTIVITY'!I13:I5000,"&gt;=25",'CLIENT ACTIVITY'!I13:I5000,"&lt;=34",'CLIENT ACTIVITY'!J13:J5000,"Male",'CLIENT ACTIVITY'!K13:K5000,"White")</f>
        <v>0</v>
      </c>
      <c r="E25" s="384"/>
      <c r="F25" s="526">
        <f>COUNTIFS('CLIENT ACTIVITY'!I13:I5000,"&gt;=25",'CLIENT ACTIVITY'!I13:I5000,"&lt;=34",'CLIENT ACTIVITY'!J13:J5000,"Female",'CLIENT ACTIVITY'!K13:K5000,"White", 'CLIENT ACTIVITY'!O13:O5000,"NO")</f>
        <v>0</v>
      </c>
      <c r="G25" s="526"/>
      <c r="H25" s="384"/>
      <c r="I25" s="384"/>
      <c r="J25" s="526"/>
      <c r="K25" s="526"/>
      <c r="L25" s="384">
        <f>COUNTIFS('CLIENT ACTIVITY'!I13:I5000,"&gt;=25",'CLIENT ACTIVITY'!I13:I5000,"&lt;=34",'CLIENT ACTIVITY'!J13:J5000,"Male",'CLIENT ACTIVITY'!K13:K5000,"African American /Black")</f>
        <v>0</v>
      </c>
      <c r="M25" s="384"/>
      <c r="N25" s="526">
        <f>COUNTIFS('CLIENT ACTIVITY'!I13:I5000,"&gt;=25",'CLIENT ACTIVITY'!I13:I5000,"&lt;=34",'CLIENT ACTIVITY'!J13:J5000,"Female",'CLIENT ACTIVITY'!K13:K5000,"African American /Black", 'CLIENT ACTIVITY'!O13:O5000,"NO")</f>
        <v>0</v>
      </c>
      <c r="O25" s="526"/>
      <c r="P25" s="384"/>
      <c r="Q25" s="384"/>
      <c r="R25" s="526"/>
      <c r="S25" s="526"/>
      <c r="T25" s="384">
        <f>COUNTIFS('CLIENT ACTIVITY'!I13:I5000,"&gt;=25",'CLIENT ACTIVITY'!I13:I5000,"&lt;=34",'CLIENT ACTIVITY'!J13:J5000,"Male",'CLIENT ACTIVITY'!K13:K5000,"Native Hawaiian / Other Pacific Islander")</f>
        <v>0</v>
      </c>
      <c r="U25" s="384"/>
      <c r="V25" s="526">
        <f>COUNTIFS('CLIENT ACTIVITY'!I13:I5000,"&gt;=25",'CLIENT ACTIVITY'!I13:I5000,"&lt;=34",'CLIENT ACTIVITY'!J13:J5000,"Female",'CLIENT ACTIVITY'!K13:K5000,"Native Hawaiian / Other Pacific Islander", 'CLIENT ACTIVITY'!O13:O5000,"NO")</f>
        <v>0</v>
      </c>
      <c r="W25" s="526"/>
      <c r="X25" s="384"/>
      <c r="Y25" s="384"/>
      <c r="Z25" s="526"/>
      <c r="AA25" s="526"/>
      <c r="AB25" s="384">
        <f>COUNTIFS('CLIENT ACTIVITY'!I13:I5000,"&gt;=25",'CLIENT ACTIVITY'!I13:I5000,"&lt;=34",'CLIENT ACTIVITY'!J13:J5000,"Male",'CLIENT ACTIVITY'!K13:K5000,"Asian ")</f>
        <v>0</v>
      </c>
      <c r="AC25" s="384"/>
      <c r="AD25" s="526">
        <f>COUNTIFS('CLIENT ACTIVITY'!I13:I5000,"&gt;=25",'CLIENT ACTIVITY'!I13:I5000,"&lt;=34",'CLIENT ACTIVITY'!J13:J5000,"Female",'CLIENT ACTIVITY'!K13:K5000,"Asian ", 'CLIENT ACTIVITY'!O13:O5000,"NO")</f>
        <v>0</v>
      </c>
      <c r="AE25" s="526"/>
      <c r="AF25" s="384"/>
      <c r="AG25" s="384"/>
      <c r="AH25" s="526"/>
      <c r="AI25" s="526"/>
      <c r="AJ25" s="384">
        <f>COUNTIFS('CLIENT ACTIVITY'!I13:I5000,"&gt;=25",'CLIENT ACTIVITY'!I13:I5000,"&lt;=34",'CLIENT ACTIVITY'!J13:J5000,"Male",'CLIENT ACTIVITY'!K13:K5000,"American Indian / Alaska Native")</f>
        <v>0</v>
      </c>
      <c r="AK25" s="384"/>
      <c r="AL25" s="526">
        <f>COUNTIFS('CLIENT ACTIVITY'!I13:I5000,"&gt;=25",'CLIENT ACTIVITY'!I13:I5000,"&lt;=34",'CLIENT ACTIVITY'!J13:J5000,"Female",'CLIENT ACTIVITY'!K13:K5000,"American Indian / Alaska Native", 'CLIENT ACTIVITY'!O13:O5000,"NO")</f>
        <v>0</v>
      </c>
      <c r="AM25" s="526"/>
      <c r="AN25" s="384"/>
      <c r="AO25" s="384"/>
      <c r="AP25" s="526"/>
      <c r="AQ25" s="526"/>
      <c r="AR25" s="384">
        <f>COUNTIFS('CLIENT ACTIVITY'!I13:I5000,"&gt;=25",'CLIENT ACTIVITY'!I13:I5000,"&lt;=34",'CLIENT ACTIVITY'!J13:J5000,"Male",'CLIENT ACTIVITY'!K13:K5000,"More than one race reported")</f>
        <v>0</v>
      </c>
      <c r="AS25" s="384"/>
      <c r="AT25" s="526">
        <f>COUNTIFS('CLIENT ACTIVITY'!I13:I5000,"&gt;=25",'CLIENT ACTIVITY'!I13:I5000,"&lt;=34",'CLIENT ACTIVITY'!J13:J5000,"Female",'CLIENT ACTIVITY'!K13:K5000,"More than one race reported", 'CLIENT ACTIVITY'!O13:O5000,"NO")</f>
        <v>0</v>
      </c>
      <c r="AU25" s="526"/>
      <c r="AV25" s="384"/>
      <c r="AW25" s="384"/>
      <c r="AX25" s="526"/>
      <c r="AY25" s="526"/>
      <c r="AZ25" s="384">
        <f>COUNTIFS('CLIENT ACTIVITY'!I13:I5000,"&gt;=25",'CLIENT ACTIVITY'!I13:I5000,"&lt;=34",'CLIENT ACTIVITY'!J13:J5000,"Male",'CLIENT ACTIVITY'!K13:K5000,"Unknown")</f>
        <v>0</v>
      </c>
      <c r="BA25" s="384"/>
      <c r="BB25" s="526">
        <f>COUNTIFS('CLIENT ACTIVITY'!I13:I5000,"&gt;=25",'CLIENT ACTIVITY'!I13:I5000,"&lt;=34",'CLIENT ACTIVITY'!J13:J5000,"Female",'CLIENT ACTIVITY'!K13:K5000,"Unknown", 'CLIENT ACTIVITY'!O13:O5000,"NO")</f>
        <v>0</v>
      </c>
      <c r="BC25" s="526"/>
      <c r="BD25" s="384"/>
      <c r="BE25" s="384"/>
      <c r="BF25" s="526"/>
      <c r="BG25" s="526"/>
      <c r="BH25" s="558">
        <f t="shared" si="2"/>
        <v>0</v>
      </c>
      <c r="BI25" s="559"/>
      <c r="BJ25" s="540">
        <f t="shared" si="3"/>
        <v>0</v>
      </c>
      <c r="BK25" s="540"/>
      <c r="BL25" s="540"/>
      <c r="BM25" s="540"/>
      <c r="BN25" s="540"/>
      <c r="BO25" s="540"/>
      <c r="BP25" s="53">
        <v>34</v>
      </c>
      <c r="BQ25" s="542">
        <f>COUNTIFS('CLIENT ACTIVITY'!I13:I5000,"&gt;=25",'CLIENT ACTIVITY'!I13:I5000,"&lt;=34",'CLIENT ACTIVITY'!J13:J5000,"Male",'CLIENT ACTIVITY'!M13:M5000,"Not Hispanic or Latino")</f>
        <v>0</v>
      </c>
      <c r="BR25" s="542"/>
      <c r="BS25" s="539">
        <f>COUNTIFS('CLIENT ACTIVITY'!I13:I5000,"&gt;=25",'CLIENT ACTIVITY'!I13:I5000,"&lt;=34",'CLIENT ACTIVITY'!J13:J5000,"Female",'CLIENT ACTIVITY'!M13:M5000,"Not Hispanic or Latino", 'CLIENT ACTIVITY'!O13:O5000,"NO")</f>
        <v>0</v>
      </c>
      <c r="BT25" s="539"/>
      <c r="BU25" s="542"/>
      <c r="BV25" s="542"/>
      <c r="BW25" s="539"/>
      <c r="BX25" s="539"/>
      <c r="BY25" s="542">
        <f>COUNTIFS('CLIENT ACTIVITY'!I13:I5000,"&gt;=25",'CLIENT ACTIVITY'!I13:I5000,"&lt;=34",'CLIENT ACTIVITY'!J13:J5000,"Male",'CLIENT ACTIVITY'!M13:M5000,"Hispanic-Latino ")</f>
        <v>0</v>
      </c>
      <c r="BZ25" s="542"/>
      <c r="CA25" s="539">
        <f>COUNTIFS('CLIENT ACTIVITY'!I13:I5000,"&gt;=25",'CLIENT ACTIVITY'!I13:I5000,"&lt;=34",'CLIENT ACTIVITY'!J13:J5000,"Female",'CLIENT ACTIVITY'!M13:M5000,"Hispanic-Latino ", 'CLIENT ACTIVITY'!O13:O5000,"NO")</f>
        <v>0</v>
      </c>
      <c r="CB25" s="539"/>
      <c r="CC25" s="542"/>
      <c r="CD25" s="542"/>
      <c r="CE25" s="539"/>
      <c r="CF25" s="539"/>
      <c r="CG25" s="542">
        <f>COUNTIFS('CLIENT ACTIVITY'!I13:I5000,"&gt;=25",'CLIENT ACTIVITY'!I13:I5000,"&lt;=34",'CLIENT ACTIVITY'!J13:J5000,"Male",'CLIENT ACTIVITY'!M13:M5000,"Unknown")</f>
        <v>0</v>
      </c>
      <c r="CH25" s="542"/>
      <c r="CI25" s="539">
        <f>COUNTIFS('CLIENT ACTIVITY'!I13:I5000,"&gt;=25",'CLIENT ACTIVITY'!I13:I5000,"&lt;=34",'CLIENT ACTIVITY'!J13:J5000,"Female",'CLIENT ACTIVITY'!M13:M5000,"Unknown", 'CLIENT ACTIVITY'!O13:O5000,"NO")</f>
        <v>0</v>
      </c>
      <c r="CJ25" s="539"/>
      <c r="CK25" s="542"/>
      <c r="CL25" s="542"/>
      <c r="CM25" s="539"/>
      <c r="CN25" s="539"/>
      <c r="CO25" s="561">
        <f t="shared" si="0"/>
        <v>0</v>
      </c>
      <c r="CP25" s="561"/>
      <c r="CQ25" s="561">
        <f t="shared" si="1"/>
        <v>0</v>
      </c>
      <c r="CR25" s="561"/>
      <c r="CS25" s="561"/>
      <c r="CT25" s="561"/>
      <c r="CU25" s="561"/>
      <c r="CV25" s="561"/>
    </row>
    <row r="26" spans="1:100" ht="15.95" customHeight="1" x14ac:dyDescent="0.25">
      <c r="A26" s="565" t="s">
        <v>136</v>
      </c>
      <c r="B26" s="566"/>
      <c r="C26" s="567"/>
      <c r="D26" s="384">
        <f>COUNTIFS('CLIENT ACTIVITY'!I13:I5000,"&gt;=35",'CLIENT ACTIVITY'!I13:I5000,"&lt;=44",'CLIENT ACTIVITY'!J13:J5000,"Male",'CLIENT ACTIVITY'!K13:K5000,"White")</f>
        <v>0</v>
      </c>
      <c r="E26" s="384"/>
      <c r="F26" s="526">
        <f>COUNTIFS('CLIENT ACTIVITY'!I13:I5000,"&gt;=35",'CLIENT ACTIVITY'!I13:I5000,"&lt;=44",'CLIENT ACTIVITY'!J13:J5000,"Female",'CLIENT ACTIVITY'!K13:K5000,"White", 'CLIENT ACTIVITY'!O13:O5000,"NO")</f>
        <v>0</v>
      </c>
      <c r="G26" s="526"/>
      <c r="H26" s="384"/>
      <c r="I26" s="384"/>
      <c r="J26" s="526"/>
      <c r="K26" s="526"/>
      <c r="L26" s="384">
        <f>COUNTIFS('CLIENT ACTIVITY'!I13:I5000,"&gt;=35",'CLIENT ACTIVITY'!I13:I5000,"&lt;=44",'CLIENT ACTIVITY'!J13:J5000,"Male",'CLIENT ACTIVITY'!K13:K5000,"African American /Black")</f>
        <v>0</v>
      </c>
      <c r="M26" s="384"/>
      <c r="N26" s="526">
        <f>COUNTIFS('CLIENT ACTIVITY'!I13:I5000,"&gt;=35",'CLIENT ACTIVITY'!I13:I5000,"&lt;=44",'CLIENT ACTIVITY'!J13:J5000,"Female",'CLIENT ACTIVITY'!K13:K5000,"African American /Black", 'CLIENT ACTIVITY'!O13:O5000,"NO")</f>
        <v>0</v>
      </c>
      <c r="O26" s="526"/>
      <c r="P26" s="384"/>
      <c r="Q26" s="384"/>
      <c r="R26" s="526"/>
      <c r="S26" s="526"/>
      <c r="T26" s="384">
        <f>COUNTIFS('CLIENT ACTIVITY'!I13:I5000,"&gt;=35",'CLIENT ACTIVITY'!I13:I5000,"&lt;=44",'CLIENT ACTIVITY'!J13:J5000,"Male",'CLIENT ACTIVITY'!K13:K5000,"Native Hawaiian / Other Pacific Islander")</f>
        <v>0</v>
      </c>
      <c r="U26" s="384"/>
      <c r="V26" s="526">
        <f>COUNTIFS('CLIENT ACTIVITY'!I13:I5000,"&gt;=35",'CLIENT ACTIVITY'!I13:I5000,"&lt;=44",'CLIENT ACTIVITY'!J13:J5000,"Female",'CLIENT ACTIVITY'!K13:K5000,"Native Hawaiian / Other Pacific Islander", 'CLIENT ACTIVITY'!O13:O5000,"NO")</f>
        <v>0</v>
      </c>
      <c r="W26" s="526"/>
      <c r="X26" s="384"/>
      <c r="Y26" s="384"/>
      <c r="Z26" s="526"/>
      <c r="AA26" s="526"/>
      <c r="AB26" s="384">
        <f>COUNTIFS('CLIENT ACTIVITY'!I13:I5000,"&gt;=35",'CLIENT ACTIVITY'!I13:I5000,"&lt;=44",'CLIENT ACTIVITY'!J13:J5000,"Male",'CLIENT ACTIVITY'!K13:K5000,"Asian ")</f>
        <v>0</v>
      </c>
      <c r="AC26" s="384"/>
      <c r="AD26" s="526">
        <f>COUNTIFS('CLIENT ACTIVITY'!I13:I5000,"&gt;=35",'CLIENT ACTIVITY'!I13:I5000,"&lt;=44",'CLIENT ACTIVITY'!J13:J5000,"Female",'CLIENT ACTIVITY'!K13:K5000,"Asian ", 'CLIENT ACTIVITY'!O13:O5000,"NO")</f>
        <v>0</v>
      </c>
      <c r="AE26" s="526"/>
      <c r="AF26" s="384"/>
      <c r="AG26" s="384"/>
      <c r="AH26" s="526"/>
      <c r="AI26" s="526"/>
      <c r="AJ26" s="384">
        <f>COUNTIFS('CLIENT ACTIVITY'!I13:I5000,"&gt;=35",'CLIENT ACTIVITY'!I13:I5000,"&lt;=44",'CLIENT ACTIVITY'!J13:J5000,"Male",'CLIENT ACTIVITY'!K13:K5000,"American Indian / Alaska Native")</f>
        <v>0</v>
      </c>
      <c r="AK26" s="384"/>
      <c r="AL26" s="526">
        <f>COUNTIFS('CLIENT ACTIVITY'!I13:I5000,"&gt;=35",'CLIENT ACTIVITY'!I13:I5000,"&lt;=44",'CLIENT ACTIVITY'!J13:J5000,"Female",'CLIENT ACTIVITY'!K13:K5000,"American Indian / Alaska Native", 'CLIENT ACTIVITY'!O13:O5000,"NO")</f>
        <v>0</v>
      </c>
      <c r="AM26" s="526"/>
      <c r="AN26" s="384"/>
      <c r="AO26" s="384"/>
      <c r="AP26" s="526"/>
      <c r="AQ26" s="526"/>
      <c r="AR26" s="384">
        <f>COUNTIFS('CLIENT ACTIVITY'!I13:I5000,"&gt;=35",'CLIENT ACTIVITY'!I13:I5000,"&lt;=44",'CLIENT ACTIVITY'!J13:J5000,"Male",'CLIENT ACTIVITY'!K13:K5000,"More than one race reported")</f>
        <v>0</v>
      </c>
      <c r="AS26" s="384"/>
      <c r="AT26" s="526">
        <f>COUNTIFS('CLIENT ACTIVITY'!I13:I5000,"&gt;=35",'CLIENT ACTIVITY'!I13:I5000,"&lt;=44",'CLIENT ACTIVITY'!J13:J5000,"Female",'CLIENT ACTIVITY'!K13:K5000,"More than one race reported", 'CLIENT ACTIVITY'!O13:O5000,"NO")</f>
        <v>0</v>
      </c>
      <c r="AU26" s="526"/>
      <c r="AV26" s="384"/>
      <c r="AW26" s="384"/>
      <c r="AX26" s="526"/>
      <c r="AY26" s="526"/>
      <c r="AZ26" s="384">
        <f>COUNTIFS('CLIENT ACTIVITY'!I13:I5000,"&gt;=35",'CLIENT ACTIVITY'!I13:I5000,"&lt;=44",'CLIENT ACTIVITY'!J13:J5000,"Male",'CLIENT ACTIVITY'!K13:K5000,"Unknown")</f>
        <v>0</v>
      </c>
      <c r="BA26" s="384"/>
      <c r="BB26" s="526">
        <f>COUNTIFS('CLIENT ACTIVITY'!I13:I5000,"&gt;=35",'CLIENT ACTIVITY'!I13:I5000,"&lt;=44",'CLIENT ACTIVITY'!J13:J5000,"Female",'CLIENT ACTIVITY'!K13:K5000,"Unknown", 'CLIENT ACTIVITY'!O13:O5000,"NO")</f>
        <v>0</v>
      </c>
      <c r="BC26" s="526"/>
      <c r="BD26" s="384"/>
      <c r="BE26" s="384"/>
      <c r="BF26" s="526"/>
      <c r="BG26" s="526"/>
      <c r="BH26" s="558">
        <f t="shared" si="2"/>
        <v>0</v>
      </c>
      <c r="BI26" s="559"/>
      <c r="BJ26" s="540">
        <f t="shared" si="3"/>
        <v>0</v>
      </c>
      <c r="BK26" s="540"/>
      <c r="BL26" s="540"/>
      <c r="BM26" s="540"/>
      <c r="BN26" s="540"/>
      <c r="BO26" s="540"/>
      <c r="BP26" s="53">
        <v>44</v>
      </c>
      <c r="BQ26" s="542">
        <f>COUNTIFS('CLIENT ACTIVITY'!I13:I5000,"&gt;=35",'CLIENT ACTIVITY'!I13:I5000,"&lt;=44",'CLIENT ACTIVITY'!J13:J5000,"Male",'CLIENT ACTIVITY'!M13:M5000,"Not Hispanic or Latino")</f>
        <v>0</v>
      </c>
      <c r="BR26" s="542"/>
      <c r="BS26" s="539">
        <f>COUNTIFS('CLIENT ACTIVITY'!I13:I5000,"&gt;=35",'CLIENT ACTIVITY'!I13:I5000,"&lt;=44",'CLIENT ACTIVITY'!J13:J5000,"Female",'CLIENT ACTIVITY'!M13:M5000,"Not Hispanic or Latino", 'CLIENT ACTIVITY'!O13:O5000,"NO")</f>
        <v>0</v>
      </c>
      <c r="BT26" s="539"/>
      <c r="BU26" s="542"/>
      <c r="BV26" s="542"/>
      <c r="BW26" s="539"/>
      <c r="BX26" s="539"/>
      <c r="BY26" s="542">
        <f>COUNTIFS('CLIENT ACTIVITY'!I13:I5000,"&gt;=35",'CLIENT ACTIVITY'!I13:I5000,"&lt;=44",'CLIENT ACTIVITY'!J13:J5000,"Male",'CLIENT ACTIVITY'!M13:M5000,"Hispanic-Latino ")</f>
        <v>0</v>
      </c>
      <c r="BZ26" s="542"/>
      <c r="CA26" s="539">
        <f>COUNTIFS('CLIENT ACTIVITY'!I13:I5000,"&gt;=35",'CLIENT ACTIVITY'!I13:I5000,"&lt;=44",'CLIENT ACTIVITY'!J13:J5000,"Female",'CLIENT ACTIVITY'!M13:M5000,"Hispanic-Latino ", 'CLIENT ACTIVITY'!O13:O5000,"NO")</f>
        <v>0</v>
      </c>
      <c r="CB26" s="539"/>
      <c r="CC26" s="542"/>
      <c r="CD26" s="542"/>
      <c r="CE26" s="539"/>
      <c r="CF26" s="539"/>
      <c r="CG26" s="542">
        <f>COUNTIFS('CLIENT ACTIVITY'!I13:I5000,"&gt;=35",'CLIENT ACTIVITY'!I13:I5000,"&lt;=44",'CLIENT ACTIVITY'!J13:J5000,"Male",'CLIENT ACTIVITY'!M13:M5000,"Unknown")</f>
        <v>0</v>
      </c>
      <c r="CH26" s="542"/>
      <c r="CI26" s="539">
        <f>COUNTIFS('CLIENT ACTIVITY'!I13:I5000,"&gt;=35",'CLIENT ACTIVITY'!I13:I5000,"&lt;=44",'CLIENT ACTIVITY'!J13:J5000,"Female",'CLIENT ACTIVITY'!M13:M5000,"Unknown", 'CLIENT ACTIVITY'!O13:O5000,"NO")</f>
        <v>0</v>
      </c>
      <c r="CJ26" s="539"/>
      <c r="CK26" s="542"/>
      <c r="CL26" s="542"/>
      <c r="CM26" s="539"/>
      <c r="CN26" s="539"/>
      <c r="CO26" s="561">
        <f t="shared" si="0"/>
        <v>0</v>
      </c>
      <c r="CP26" s="561"/>
      <c r="CQ26" s="561">
        <f t="shared" si="1"/>
        <v>0</v>
      </c>
      <c r="CR26" s="561"/>
      <c r="CS26" s="561"/>
      <c r="CT26" s="561"/>
      <c r="CU26" s="561"/>
      <c r="CV26" s="561"/>
    </row>
    <row r="27" spans="1:100" ht="15.95" customHeight="1" x14ac:dyDescent="0.25">
      <c r="A27" s="565" t="s">
        <v>137</v>
      </c>
      <c r="B27" s="566"/>
      <c r="C27" s="567"/>
      <c r="D27" s="384">
        <f>COUNTIFS('CLIENT ACTIVITY'!I13:I5000,"&gt;=45",'CLIENT ACTIVITY'!I13:I5000,"&lt;=54",'CLIENT ACTIVITY'!J13:J5000,"Male",'CLIENT ACTIVITY'!K13:K5000,"White")</f>
        <v>0</v>
      </c>
      <c r="E27" s="384"/>
      <c r="F27" s="526">
        <f>COUNTIFS('CLIENT ACTIVITY'!I13:I5000,"&gt;=45",'CLIENT ACTIVITY'!I13:I5000,"&lt;=54",'CLIENT ACTIVITY'!J13:J5000,"Female",'CLIENT ACTIVITY'!K13:K5000,"White", 'CLIENT ACTIVITY'!O13:O5000,"NO")</f>
        <v>0</v>
      </c>
      <c r="G27" s="526"/>
      <c r="H27" s="384"/>
      <c r="I27" s="384"/>
      <c r="J27" s="526"/>
      <c r="K27" s="526"/>
      <c r="L27" s="384">
        <f>COUNTIFS('CLIENT ACTIVITY'!I13:I5000,"&gt;=45",'CLIENT ACTIVITY'!I13:I5000,"&lt;=54",'CLIENT ACTIVITY'!J13:J5000,"Male",'CLIENT ACTIVITY'!K13:K5000,"African American /Black")</f>
        <v>0</v>
      </c>
      <c r="M27" s="384"/>
      <c r="N27" s="526">
        <f>COUNTIFS('CLIENT ACTIVITY'!I13:I5000,"&gt;=45",'CLIENT ACTIVITY'!I13:I5000,"&lt;=54",'CLIENT ACTIVITY'!J13:J5000,"Female",'CLIENT ACTIVITY'!K13:K5000,"African American /Black", 'CLIENT ACTIVITY'!O13:O5000,"NO")</f>
        <v>0</v>
      </c>
      <c r="O27" s="526"/>
      <c r="P27" s="384"/>
      <c r="Q27" s="384"/>
      <c r="R27" s="526"/>
      <c r="S27" s="526"/>
      <c r="T27" s="384">
        <f>COUNTIFS('CLIENT ACTIVITY'!I13:I5000,"&gt;=45",'CLIENT ACTIVITY'!I13:I5000,"&lt;=54",'CLIENT ACTIVITY'!J13:J5000,"Male",'CLIENT ACTIVITY'!K13:K5000,"Native Hawaiian / Other Pacific Islander")</f>
        <v>0</v>
      </c>
      <c r="U27" s="384"/>
      <c r="V27" s="526">
        <f>COUNTIFS('CLIENT ACTIVITY'!I13:I5000,"&gt;=45",'CLIENT ACTIVITY'!I13:I5000,"&lt;=54",'CLIENT ACTIVITY'!J13:J5000,"Female",'CLIENT ACTIVITY'!K13:K5000,"Native Hawaiian / Other Pacific Islander", 'CLIENT ACTIVITY'!O13:O5000,"NO")</f>
        <v>0</v>
      </c>
      <c r="W27" s="526"/>
      <c r="X27" s="384"/>
      <c r="Y27" s="384"/>
      <c r="Z27" s="526"/>
      <c r="AA27" s="526"/>
      <c r="AB27" s="384">
        <f>COUNTIFS('CLIENT ACTIVITY'!I13:I5000,"&gt;=45",'CLIENT ACTIVITY'!I13:I5000,"&lt;=54",'CLIENT ACTIVITY'!J13:J5000,"Male",'CLIENT ACTIVITY'!K13:K5000,"Asian ")</f>
        <v>0</v>
      </c>
      <c r="AC27" s="384"/>
      <c r="AD27" s="526">
        <f>COUNTIFS('CLIENT ACTIVITY'!I13:I5000,"&gt;=45",'CLIENT ACTIVITY'!I13:I5000,"&lt;=54",'CLIENT ACTIVITY'!J13:J5000,"Female",'CLIENT ACTIVITY'!K13:K5000,"Asian ", 'CLIENT ACTIVITY'!O13:O5000,"NO")</f>
        <v>0</v>
      </c>
      <c r="AE27" s="526"/>
      <c r="AF27" s="384"/>
      <c r="AG27" s="384"/>
      <c r="AH27" s="526"/>
      <c r="AI27" s="526"/>
      <c r="AJ27" s="384">
        <f>COUNTIFS('CLIENT ACTIVITY'!I13:I5000,"&gt;=45",'CLIENT ACTIVITY'!I13:I5000,"&lt;=54",'CLIENT ACTIVITY'!J13:J5000,"Male",'CLIENT ACTIVITY'!K13:K5000,"American Indian / Alaska Native")</f>
        <v>0</v>
      </c>
      <c r="AK27" s="384"/>
      <c r="AL27" s="526">
        <f>COUNTIFS('CLIENT ACTIVITY'!I13:I5000,"&gt;=45",'CLIENT ACTIVITY'!I13:I5000,"&lt;=54",'CLIENT ACTIVITY'!J13:J5000,"Female",'CLIENT ACTIVITY'!K13:K5000,"American Indian / Alaska Native", 'CLIENT ACTIVITY'!O13:O5000,"NO")</f>
        <v>0</v>
      </c>
      <c r="AM27" s="526"/>
      <c r="AN27" s="384"/>
      <c r="AO27" s="384"/>
      <c r="AP27" s="526"/>
      <c r="AQ27" s="526"/>
      <c r="AR27" s="384">
        <f>COUNTIFS('CLIENT ACTIVITY'!I13:I5000,"&gt;=45",'CLIENT ACTIVITY'!I13:I5000,"&lt;=54",'CLIENT ACTIVITY'!J13:J5000,"Male",'CLIENT ACTIVITY'!K13:K5000,"More than one race reported")</f>
        <v>0</v>
      </c>
      <c r="AS27" s="384"/>
      <c r="AT27" s="526">
        <f>COUNTIFS('CLIENT ACTIVITY'!I13:I5000,"&gt;=45",'CLIENT ACTIVITY'!I13:I5000,"&lt;=54",'CLIENT ACTIVITY'!J13:J5000,"Female",'CLIENT ACTIVITY'!K13:K5000,"More than one race reported", 'CLIENT ACTIVITY'!O13:O5000,"NO")</f>
        <v>0</v>
      </c>
      <c r="AU27" s="526"/>
      <c r="AV27" s="384"/>
      <c r="AW27" s="384"/>
      <c r="AX27" s="526"/>
      <c r="AY27" s="526"/>
      <c r="AZ27" s="384">
        <f>COUNTIFS('CLIENT ACTIVITY'!I13:I5000,"&gt;=45",'CLIENT ACTIVITY'!I13:I5000,"&lt;=54",'CLIENT ACTIVITY'!J13:J5000,"Male",'CLIENT ACTIVITY'!K13:K5000,"Unknown")</f>
        <v>0</v>
      </c>
      <c r="BA27" s="384"/>
      <c r="BB27" s="526">
        <f>COUNTIFS('CLIENT ACTIVITY'!I13:I5000,"&gt;=45",'CLIENT ACTIVITY'!I13:I5000,"&lt;=54",'CLIENT ACTIVITY'!J13:J5000,"Female",'CLIENT ACTIVITY'!K13:K5000,"Unknown", 'CLIENT ACTIVITY'!O13:O5000,"NO")</f>
        <v>0</v>
      </c>
      <c r="BC27" s="526"/>
      <c r="BD27" s="384"/>
      <c r="BE27" s="384"/>
      <c r="BF27" s="526"/>
      <c r="BG27" s="526"/>
      <c r="BH27" s="558">
        <f t="shared" si="2"/>
        <v>0</v>
      </c>
      <c r="BI27" s="559"/>
      <c r="BJ27" s="540">
        <f t="shared" si="3"/>
        <v>0</v>
      </c>
      <c r="BK27" s="540"/>
      <c r="BL27" s="540"/>
      <c r="BM27" s="540"/>
      <c r="BN27" s="540"/>
      <c r="BO27" s="540"/>
      <c r="BP27" s="53">
        <v>54</v>
      </c>
      <c r="BQ27" s="542">
        <f>COUNTIFS('CLIENT ACTIVITY'!I13:I5000,"&gt;=45",'CLIENT ACTIVITY'!I13:I5000,"&lt;=54",'CLIENT ACTIVITY'!J13:J5000,"Male",'CLIENT ACTIVITY'!M13:M5000,"Not Hispanic or Latino")</f>
        <v>0</v>
      </c>
      <c r="BR27" s="542"/>
      <c r="BS27" s="539">
        <f>COUNTIFS('CLIENT ACTIVITY'!I13:I5000,"&gt;=45",'CLIENT ACTIVITY'!I13:I5000,"&lt;=54",'CLIENT ACTIVITY'!J13:J5000,"Female",'CLIENT ACTIVITY'!M13:M5000,"Not Hispanic or Latino", 'CLIENT ACTIVITY'!O13:O5000,"NO")</f>
        <v>0</v>
      </c>
      <c r="BT27" s="539"/>
      <c r="BU27" s="542"/>
      <c r="BV27" s="542"/>
      <c r="BW27" s="539"/>
      <c r="BX27" s="539"/>
      <c r="BY27" s="542">
        <f>COUNTIFS('CLIENT ACTIVITY'!I13:I5000,"&gt;=45",'CLIENT ACTIVITY'!I13:I5000,"&lt;=54",'CLIENT ACTIVITY'!J13:J5000,"Male",'CLIENT ACTIVITY'!M13:M5000,"Hispanic-Latino ")</f>
        <v>0</v>
      </c>
      <c r="BZ27" s="542"/>
      <c r="CA27" s="539">
        <f>COUNTIFS('CLIENT ACTIVITY'!I13:I5000,"&gt;=45",'CLIENT ACTIVITY'!I13:I5000,"&lt;=54",'CLIENT ACTIVITY'!J13:J5000,"Female",'CLIENT ACTIVITY'!M13:M5000,"Hispanic-Latino ", 'CLIENT ACTIVITY'!O13:O5000,"NO")</f>
        <v>0</v>
      </c>
      <c r="CB27" s="539"/>
      <c r="CC27" s="542"/>
      <c r="CD27" s="542"/>
      <c r="CE27" s="539"/>
      <c r="CF27" s="539"/>
      <c r="CG27" s="542">
        <f>COUNTIFS('CLIENT ACTIVITY'!I13:I5000,"&gt;=45",'CLIENT ACTIVITY'!I13:I5000,"&lt;=54",'CLIENT ACTIVITY'!J13:J5000,"Male",'CLIENT ACTIVITY'!M13:M5000,"Unknown")</f>
        <v>0</v>
      </c>
      <c r="CH27" s="542"/>
      <c r="CI27" s="539">
        <f>COUNTIFS('CLIENT ACTIVITY'!I13:I5000,"&gt;=45",'CLIENT ACTIVITY'!I13:I5000,"&lt;=54",'CLIENT ACTIVITY'!J13:J5000,"Female",'CLIENT ACTIVITY'!M13:M5000,"Unknown", 'CLIENT ACTIVITY'!O13:O5000,"NO")</f>
        <v>0</v>
      </c>
      <c r="CJ27" s="539"/>
      <c r="CK27" s="542"/>
      <c r="CL27" s="542"/>
      <c r="CM27" s="539"/>
      <c r="CN27" s="539"/>
      <c r="CO27" s="561">
        <f t="shared" si="0"/>
        <v>0</v>
      </c>
      <c r="CP27" s="561"/>
      <c r="CQ27" s="561">
        <f t="shared" si="1"/>
        <v>0</v>
      </c>
      <c r="CR27" s="561"/>
      <c r="CS27" s="561"/>
      <c r="CT27" s="561"/>
      <c r="CU27" s="561"/>
      <c r="CV27" s="561"/>
    </row>
    <row r="28" spans="1:100" ht="15.95" customHeight="1" x14ac:dyDescent="0.25">
      <c r="A28" s="565" t="s">
        <v>138</v>
      </c>
      <c r="B28" s="566"/>
      <c r="C28" s="567"/>
      <c r="D28" s="384">
        <f>COUNTIFS('CLIENT ACTIVITY'!I13:I5000,"&gt;=55",'CLIENT ACTIVITY'!I13:I5000,"&lt;=64",'CLIENT ACTIVITY'!J13:J5000,"Male",'CLIENT ACTIVITY'!K13:K5000,"White")</f>
        <v>0</v>
      </c>
      <c r="E28" s="384"/>
      <c r="F28" s="526">
        <f>COUNTIFS('CLIENT ACTIVITY'!I13:I5000,"&gt;=55",'CLIENT ACTIVITY'!I13:I5000,"&lt;=64",'CLIENT ACTIVITY'!J13:J5000,"Female",'CLIENT ACTIVITY'!K13:K5000,"White", 'CLIENT ACTIVITY'!O13:O5000,"NO")</f>
        <v>0</v>
      </c>
      <c r="G28" s="526"/>
      <c r="H28" s="384"/>
      <c r="I28" s="384"/>
      <c r="J28" s="526"/>
      <c r="K28" s="526"/>
      <c r="L28" s="384">
        <f>COUNTIFS('CLIENT ACTIVITY'!I13:I5000,"&gt;=55",'CLIENT ACTIVITY'!I13:I5000,"&lt;=64",'CLIENT ACTIVITY'!J13:J5000,"Male",'CLIENT ACTIVITY'!K13:K5000,"African American /Black")</f>
        <v>0</v>
      </c>
      <c r="M28" s="384"/>
      <c r="N28" s="526">
        <f>COUNTIFS('CLIENT ACTIVITY'!I13:I5000,"&gt;=55",'CLIENT ACTIVITY'!I13:I5000,"&lt;=64",'CLIENT ACTIVITY'!J13:J5000,"Female",'CLIENT ACTIVITY'!K13:K5000,"African American /Black", 'CLIENT ACTIVITY'!O13:O5000,"NO")</f>
        <v>0</v>
      </c>
      <c r="O28" s="526"/>
      <c r="P28" s="384"/>
      <c r="Q28" s="384"/>
      <c r="R28" s="526"/>
      <c r="S28" s="526"/>
      <c r="T28" s="384">
        <f>COUNTIFS('CLIENT ACTIVITY'!I13:I5000,"&gt;=55",'CLIENT ACTIVITY'!I13:I5000,"&lt;=64",'CLIENT ACTIVITY'!J13:J5000,"Male",'CLIENT ACTIVITY'!K13:K5000,"Native Hawaiian / Other Pacific Islander")</f>
        <v>0</v>
      </c>
      <c r="U28" s="384"/>
      <c r="V28" s="526">
        <f>COUNTIFS('CLIENT ACTIVITY'!I13:I5000,"&gt;=55",'CLIENT ACTIVITY'!I13:I5000,"&lt;=64",'CLIENT ACTIVITY'!J13:J5000,"Female",'CLIENT ACTIVITY'!K13:K5000,"Native Hawaiian / Other Pacific Islander", 'CLIENT ACTIVITY'!O13:O5000,"NO")</f>
        <v>0</v>
      </c>
      <c r="W28" s="526"/>
      <c r="X28" s="384"/>
      <c r="Y28" s="384"/>
      <c r="Z28" s="526"/>
      <c r="AA28" s="526"/>
      <c r="AB28" s="384">
        <f>COUNTIFS('CLIENT ACTIVITY'!I13:I5000,"&gt;=55",'CLIENT ACTIVITY'!I13:I5000,"&lt;=64",'CLIENT ACTIVITY'!J13:J5000,"Male",'CLIENT ACTIVITY'!K13:K5000,"Asian ")</f>
        <v>0</v>
      </c>
      <c r="AC28" s="384"/>
      <c r="AD28" s="526">
        <f>COUNTIFS('CLIENT ACTIVITY'!I13:I5000,"&gt;=55",'CLIENT ACTIVITY'!I13:I5000,"&lt;=64",'CLIENT ACTIVITY'!J13:J5000,"Female",'CLIENT ACTIVITY'!K13:K5000,"Asian ", 'CLIENT ACTIVITY'!O13:O5000,"NO")</f>
        <v>0</v>
      </c>
      <c r="AE28" s="526"/>
      <c r="AF28" s="384"/>
      <c r="AG28" s="384"/>
      <c r="AH28" s="526"/>
      <c r="AI28" s="526"/>
      <c r="AJ28" s="384">
        <f>COUNTIFS('CLIENT ACTIVITY'!I13:I5000,"&gt;=55",'CLIENT ACTIVITY'!I13:I5000,"&lt;=64",'CLIENT ACTIVITY'!J13:J5000,"Male",'CLIENT ACTIVITY'!K13:K5000,"American Indian / Alaska Native")</f>
        <v>0</v>
      </c>
      <c r="AK28" s="384"/>
      <c r="AL28" s="526">
        <f>COUNTIFS('CLIENT ACTIVITY'!I13:I5000,"&gt;=55",'CLIENT ACTIVITY'!I13:I5000,"&lt;=64",'CLIENT ACTIVITY'!J13:J5000,"Female",'CLIENT ACTIVITY'!K13:K5000,"American Indian / Alaska Native", 'CLIENT ACTIVITY'!O13:O5000,"NO")</f>
        <v>0</v>
      </c>
      <c r="AM28" s="526"/>
      <c r="AN28" s="384"/>
      <c r="AO28" s="384"/>
      <c r="AP28" s="526"/>
      <c r="AQ28" s="526"/>
      <c r="AR28" s="384">
        <f>COUNTIFS('CLIENT ACTIVITY'!I13:I5000,"&gt;=55",'CLIENT ACTIVITY'!I13:I5000,"&lt;=64",'CLIENT ACTIVITY'!J13:J5000,"Male",'CLIENT ACTIVITY'!K13:K5000,"More than one race reported")</f>
        <v>0</v>
      </c>
      <c r="AS28" s="384"/>
      <c r="AT28" s="526">
        <f>COUNTIFS('CLIENT ACTIVITY'!I13:I5000,"&gt;=55",'CLIENT ACTIVITY'!I13:I5000,"&lt;=64",'CLIENT ACTIVITY'!J13:J5000,"Female",'CLIENT ACTIVITY'!K13:K5000,"More than one race reported", 'CLIENT ACTIVITY'!O13:O5000,"NO")</f>
        <v>0</v>
      </c>
      <c r="AU28" s="526"/>
      <c r="AV28" s="384"/>
      <c r="AW28" s="384"/>
      <c r="AX28" s="526"/>
      <c r="AY28" s="526"/>
      <c r="AZ28" s="384">
        <f>COUNTIFS('CLIENT ACTIVITY'!I13:I5000,"&gt;=55",'CLIENT ACTIVITY'!I13:I5000,"&lt;=64",'CLIENT ACTIVITY'!J13:J5000,"Male",'CLIENT ACTIVITY'!K13:K5000,"Unknown")</f>
        <v>0</v>
      </c>
      <c r="BA28" s="384"/>
      <c r="BB28" s="526">
        <f>COUNTIFS('CLIENT ACTIVITY'!I13:I5000,"&gt;=55",'CLIENT ACTIVITY'!I13:I5000,"&lt;=64",'CLIENT ACTIVITY'!J13:J5000,"Female",'CLIENT ACTIVITY'!K13:K5000,"Unknown", 'CLIENT ACTIVITY'!O13:O5000,"NO")</f>
        <v>0</v>
      </c>
      <c r="BC28" s="526"/>
      <c r="BD28" s="384"/>
      <c r="BE28" s="384"/>
      <c r="BF28" s="526"/>
      <c r="BG28" s="526"/>
      <c r="BH28" s="558">
        <f t="shared" si="2"/>
        <v>0</v>
      </c>
      <c r="BI28" s="559"/>
      <c r="BJ28" s="540">
        <f t="shared" si="3"/>
        <v>0</v>
      </c>
      <c r="BK28" s="540"/>
      <c r="BL28" s="540"/>
      <c r="BM28" s="540"/>
      <c r="BN28" s="540"/>
      <c r="BO28" s="540"/>
      <c r="BP28" s="53">
        <v>64</v>
      </c>
      <c r="BQ28" s="542">
        <f>COUNTIFS('CLIENT ACTIVITY'!I13:I5000,"&gt;=55",'CLIENT ACTIVITY'!I13:I5000,"&lt;=64",'CLIENT ACTIVITY'!J13:J5000,"Male",'CLIENT ACTIVITY'!M13:M5000,"Not Hispanic or Latino")</f>
        <v>0</v>
      </c>
      <c r="BR28" s="542"/>
      <c r="BS28" s="539">
        <f>COUNTIFS('CLIENT ACTIVITY'!I13:I5000,"&gt;=55",'CLIENT ACTIVITY'!I13:I5000,"&lt;=64",'CLIENT ACTIVITY'!J13:J5000,"Female",'CLIENT ACTIVITY'!M13:M5000,"Not Hispanic or Latino", 'CLIENT ACTIVITY'!O13:O5000,"NO")</f>
        <v>0</v>
      </c>
      <c r="BT28" s="539"/>
      <c r="BU28" s="542"/>
      <c r="BV28" s="542"/>
      <c r="BW28" s="539"/>
      <c r="BX28" s="539"/>
      <c r="BY28" s="542">
        <f>COUNTIFS('CLIENT ACTIVITY'!I13:I5000,"&gt;=55",'CLIENT ACTIVITY'!I13:I5000,"&lt;=64",'CLIENT ACTIVITY'!J13:J5000,"Male",'CLIENT ACTIVITY'!M13:M5000,"Hispanic-Latino ")</f>
        <v>0</v>
      </c>
      <c r="BZ28" s="542"/>
      <c r="CA28" s="539">
        <f>COUNTIFS('CLIENT ACTIVITY'!I13:I5000,"&gt;=55",'CLIENT ACTIVITY'!I13:I5000,"&lt;=64",'CLIENT ACTIVITY'!J13:J5000,"Female",'CLIENT ACTIVITY'!M13:M5000,"Hispanic-Latino ", 'CLIENT ACTIVITY'!O13:O5000,"NO")</f>
        <v>0</v>
      </c>
      <c r="CB28" s="539"/>
      <c r="CC28" s="542"/>
      <c r="CD28" s="542"/>
      <c r="CE28" s="539"/>
      <c r="CF28" s="539"/>
      <c r="CG28" s="542">
        <f>COUNTIFS('CLIENT ACTIVITY'!I13:I5000,"&gt;=55",'CLIENT ACTIVITY'!I13:I5000,"&lt;=64",'CLIENT ACTIVITY'!J13:J5000,"Male",'CLIENT ACTIVITY'!M13:M5000,"Unknown")</f>
        <v>0</v>
      </c>
      <c r="CH28" s="542"/>
      <c r="CI28" s="539">
        <f>COUNTIFS('CLIENT ACTIVITY'!I13:I5000,"&gt;=55",'CLIENT ACTIVITY'!I13:I5000,"&lt;=64",'CLIENT ACTIVITY'!J13:J5000,"Female",'CLIENT ACTIVITY'!M13:M5000,"Unknown", 'CLIENT ACTIVITY'!O13:O5000,"NO")</f>
        <v>0</v>
      </c>
      <c r="CJ28" s="539"/>
      <c r="CK28" s="542"/>
      <c r="CL28" s="542"/>
      <c r="CM28" s="539"/>
      <c r="CN28" s="539"/>
      <c r="CO28" s="561">
        <f t="shared" si="0"/>
        <v>0</v>
      </c>
      <c r="CP28" s="561"/>
      <c r="CQ28" s="561">
        <f t="shared" si="1"/>
        <v>0</v>
      </c>
      <c r="CR28" s="561"/>
      <c r="CS28" s="561"/>
      <c r="CT28" s="561"/>
      <c r="CU28" s="561"/>
      <c r="CV28" s="561"/>
    </row>
    <row r="29" spans="1:100" ht="15.95" customHeight="1" x14ac:dyDescent="0.25">
      <c r="A29" s="565" t="s">
        <v>139</v>
      </c>
      <c r="B29" s="566"/>
      <c r="C29" s="567"/>
      <c r="D29" s="384">
        <f>COUNTIFS('CLIENT ACTIVITY'!I13:I5000,"&gt;=65",'CLIENT ACTIVITY'!I13:I5000,"&lt;=74",'CLIENT ACTIVITY'!J13:J5000,"Male",'CLIENT ACTIVITY'!K13:K5000,"White")</f>
        <v>0</v>
      </c>
      <c r="E29" s="384"/>
      <c r="F29" s="526">
        <f>COUNTIFS('CLIENT ACTIVITY'!I13:I5000,"&gt;=65",'CLIENT ACTIVITY'!I13:I5000,"&lt;=74",'CLIENT ACTIVITY'!J13:J5000,"Female",'CLIENT ACTIVITY'!K13:K5000,"White",'CLIENT ACTIVITY'!O13:O5000,"NO")</f>
        <v>0</v>
      </c>
      <c r="G29" s="526"/>
      <c r="H29" s="384"/>
      <c r="I29" s="384"/>
      <c r="J29" s="526"/>
      <c r="K29" s="526"/>
      <c r="L29" s="384">
        <f>COUNTIFS('CLIENT ACTIVITY'!I13:I5000,"&gt;=65",'CLIENT ACTIVITY'!I13:I5000,"&lt;=74",'CLIENT ACTIVITY'!J13:J5000,"Male",'CLIENT ACTIVITY'!K13:K5000,"African American /Black")</f>
        <v>0</v>
      </c>
      <c r="M29" s="384"/>
      <c r="N29" s="526">
        <f>COUNTIFS('CLIENT ACTIVITY'!I13:I5000,"&gt;=65",'CLIENT ACTIVITY'!I13:I5000,"&lt;=74",'CLIENT ACTIVITY'!J13:J5000,"Female",'CLIENT ACTIVITY'!K13:K5000,"African American /Black",'CLIENT ACTIVITY'!O13:O5000,"NO")</f>
        <v>0</v>
      </c>
      <c r="O29" s="526"/>
      <c r="P29" s="384"/>
      <c r="Q29" s="384"/>
      <c r="R29" s="526"/>
      <c r="S29" s="526"/>
      <c r="T29" s="384">
        <f>COUNTIFS('CLIENT ACTIVITY'!I13:I5000,"&gt;=65",'CLIENT ACTIVITY'!I13:I5000,"&lt;=74",'CLIENT ACTIVITY'!J13:J5000,"Male",'CLIENT ACTIVITY'!K13:K5000,"Native Hawaiian / Other Pacific Islander")</f>
        <v>0</v>
      </c>
      <c r="U29" s="384"/>
      <c r="V29" s="526">
        <f>COUNTIFS('CLIENT ACTIVITY'!I13:I5000,"&gt;=65",'CLIENT ACTIVITY'!I13:I5000,"&lt;=74",'CLIENT ACTIVITY'!J13:J5000,"Female",'CLIENT ACTIVITY'!K13:K5000,"Native Hawaiian / Other Pacific Islander",'CLIENT ACTIVITY'!O13:O5000,"NO")</f>
        <v>0</v>
      </c>
      <c r="W29" s="526"/>
      <c r="X29" s="384"/>
      <c r="Y29" s="384"/>
      <c r="Z29" s="526"/>
      <c r="AA29" s="526"/>
      <c r="AB29" s="384">
        <f>COUNTIFS('CLIENT ACTIVITY'!I13:I5000,"&gt;=65",'CLIENT ACTIVITY'!I13:I5000,"&lt;=74",'CLIENT ACTIVITY'!J13:J5000,"Male",'CLIENT ACTIVITY'!K13:K5000,"Asian ")</f>
        <v>0</v>
      </c>
      <c r="AC29" s="384"/>
      <c r="AD29" s="526">
        <f>COUNTIFS('CLIENT ACTIVITY'!I13:I5000,"&gt;=65",'CLIENT ACTIVITY'!I13:I5000,"&lt;=74",'CLIENT ACTIVITY'!J13:J5000,"Female",'CLIENT ACTIVITY'!K13:K5000,"Asian ",'CLIENT ACTIVITY'!O13:O5000,"NO")</f>
        <v>0</v>
      </c>
      <c r="AE29" s="526"/>
      <c r="AF29" s="384"/>
      <c r="AG29" s="384"/>
      <c r="AH29" s="526"/>
      <c r="AI29" s="526"/>
      <c r="AJ29" s="384">
        <f>COUNTIFS('CLIENT ACTIVITY'!I13:I5000,"&gt;=65",'CLIENT ACTIVITY'!I13:I5000,"&lt;=74",'CLIENT ACTIVITY'!J13:J5000,"Male",'CLIENT ACTIVITY'!K13:K5000,"American Indian / Alaska Native")</f>
        <v>0</v>
      </c>
      <c r="AK29" s="384"/>
      <c r="AL29" s="526">
        <f>COUNTIFS('CLIENT ACTIVITY'!I13:I5000,"&gt;=65",'CLIENT ACTIVITY'!I13:I5000,"&lt;=74",'CLIENT ACTIVITY'!J13:J5000,"Female",'CLIENT ACTIVITY'!K13:K5000,"American Indian / Alaska Native",'CLIENT ACTIVITY'!O13:O5000,"NO")</f>
        <v>0</v>
      </c>
      <c r="AM29" s="526"/>
      <c r="AN29" s="384"/>
      <c r="AO29" s="384"/>
      <c r="AP29" s="526"/>
      <c r="AQ29" s="526"/>
      <c r="AR29" s="384">
        <f>COUNTIFS('CLIENT ACTIVITY'!I13:I5000,"&gt;=65",'CLIENT ACTIVITY'!I13:I5000,"&lt;=74",'CLIENT ACTIVITY'!J13:J5000,"Male",'CLIENT ACTIVITY'!K13:K5000,"More than one race reported")</f>
        <v>0</v>
      </c>
      <c r="AS29" s="384"/>
      <c r="AT29" s="526">
        <f>COUNTIFS('CLIENT ACTIVITY'!I13:I5000,"&gt;=65",'CLIENT ACTIVITY'!I13:I5000,"&lt;=74",'CLIENT ACTIVITY'!J13:J5000,"Female",'CLIENT ACTIVITY'!K13:K5000,"More than one race reported",'CLIENT ACTIVITY'!O13:O5000,"NO")</f>
        <v>0</v>
      </c>
      <c r="AU29" s="526"/>
      <c r="AV29" s="384"/>
      <c r="AW29" s="384"/>
      <c r="AX29" s="526"/>
      <c r="AY29" s="526"/>
      <c r="AZ29" s="384">
        <f>COUNTIFS('CLIENT ACTIVITY'!I13:I5000,"&gt;=65",'CLIENT ACTIVITY'!I13:I5000,"&lt;=74",'CLIENT ACTIVITY'!J13:J5000,"Male",'CLIENT ACTIVITY'!K13:K5000,"Unknown")</f>
        <v>0</v>
      </c>
      <c r="BA29" s="384"/>
      <c r="BB29" s="526">
        <f>COUNTIFS('CLIENT ACTIVITY'!I13:I5000,"&gt;=65",'CLIENT ACTIVITY'!I13:I5000,"&lt;=74",'CLIENT ACTIVITY'!J13:J5000,"Female",'CLIENT ACTIVITY'!K13:K5000,"Unknown",'CLIENT ACTIVITY'!O13:O5000,"NO")</f>
        <v>0</v>
      </c>
      <c r="BC29" s="526"/>
      <c r="BD29" s="384"/>
      <c r="BE29" s="384"/>
      <c r="BF29" s="526"/>
      <c r="BG29" s="526"/>
      <c r="BH29" s="558">
        <f t="shared" si="2"/>
        <v>0</v>
      </c>
      <c r="BI29" s="559"/>
      <c r="BJ29" s="540">
        <f t="shared" si="3"/>
        <v>0</v>
      </c>
      <c r="BK29" s="540"/>
      <c r="BL29" s="540"/>
      <c r="BM29" s="540"/>
      <c r="BN29" s="540"/>
      <c r="BO29" s="540"/>
      <c r="BP29" s="53">
        <v>74</v>
      </c>
      <c r="BQ29" s="542">
        <f>COUNTIFS('CLIENT ACTIVITY'!I13:I5000,"&gt;=65",'CLIENT ACTIVITY'!I13:I5000,"&lt;=74",'CLIENT ACTIVITY'!J13:J5000,"Male",'CLIENT ACTIVITY'!M13:M5000,"Not Hispanic or Latino")</f>
        <v>0</v>
      </c>
      <c r="BR29" s="542"/>
      <c r="BS29" s="539">
        <f>COUNTIFS('CLIENT ACTIVITY'!I13:I5000,"&gt;=65",'CLIENT ACTIVITY'!I13:I5000,"&lt;=74",'CLIENT ACTIVITY'!J13:J5000,"Female",'CLIENT ACTIVITY'!M13:M5000,"Not Hispanic or Latino", 'CLIENT ACTIVITY'!O13:O5000,"NO")</f>
        <v>0</v>
      </c>
      <c r="BT29" s="539"/>
      <c r="BU29" s="542"/>
      <c r="BV29" s="542"/>
      <c r="BW29" s="539"/>
      <c r="BX29" s="539"/>
      <c r="BY29" s="542">
        <f>COUNTIFS('CLIENT ACTIVITY'!I13:I5000,"&gt;=65",'CLIENT ACTIVITY'!I13:I5000,"&lt;=74",'CLIENT ACTIVITY'!J13:J5000,"Male",'CLIENT ACTIVITY'!M13:M5000,"Hispanic-Latino ")</f>
        <v>0</v>
      </c>
      <c r="BZ29" s="542"/>
      <c r="CA29" s="539">
        <f>COUNTIFS('CLIENT ACTIVITY'!I13:I5000,"&gt;=65",'CLIENT ACTIVITY'!I13:I5000,"&lt;=74",'CLIENT ACTIVITY'!J13:J5000,"Female",'CLIENT ACTIVITY'!M13:M5000,"Hispanic-Latino ", 'CLIENT ACTIVITY'!O13:O5000,"NO")</f>
        <v>0</v>
      </c>
      <c r="CB29" s="539"/>
      <c r="CC29" s="542"/>
      <c r="CD29" s="542"/>
      <c r="CE29" s="539"/>
      <c r="CF29" s="539"/>
      <c r="CG29" s="542">
        <f>COUNTIFS('CLIENT ACTIVITY'!I13:I5000,"&gt;=65",'CLIENT ACTIVITY'!I13:I5000,"&lt;=74",'CLIENT ACTIVITY'!J13:J5000,"Male",'CLIENT ACTIVITY'!M13:M5000,"Unknown")</f>
        <v>0</v>
      </c>
      <c r="CH29" s="542"/>
      <c r="CI29" s="539">
        <f>COUNTIFS('CLIENT ACTIVITY'!I13:I5000,"&gt;=65",'CLIENT ACTIVITY'!I13:I5000,"&lt;=74",'CLIENT ACTIVITY'!J13:J5000,"Female",'CLIENT ACTIVITY'!M13:M5000,"Unknown", 'CLIENT ACTIVITY'!O13:O5000,"NO")</f>
        <v>0</v>
      </c>
      <c r="CJ29" s="539"/>
      <c r="CK29" s="542"/>
      <c r="CL29" s="542"/>
      <c r="CM29" s="539"/>
      <c r="CN29" s="539"/>
      <c r="CO29" s="561">
        <f t="shared" si="0"/>
        <v>0</v>
      </c>
      <c r="CP29" s="561"/>
      <c r="CQ29" s="561">
        <f t="shared" si="1"/>
        <v>0</v>
      </c>
      <c r="CR29" s="561"/>
      <c r="CS29" s="561"/>
      <c r="CT29" s="561"/>
      <c r="CU29" s="561"/>
      <c r="CV29" s="561"/>
    </row>
    <row r="30" spans="1:100" ht="15.95" customHeight="1" x14ac:dyDescent="0.25">
      <c r="A30" s="565" t="s">
        <v>471</v>
      </c>
      <c r="B30" s="566"/>
      <c r="C30" s="567"/>
      <c r="D30" s="384">
        <f>COUNTIFS('CLIENT ACTIVITY'!I13:I5000,"&gt;=75",'CLIENT ACTIVITY'!I13:I5000,"&lt;=150",'CLIENT ACTIVITY'!J13:J5000,"Male",'CLIENT ACTIVITY'!K13:K5000,"White")</f>
        <v>0</v>
      </c>
      <c r="E30" s="384"/>
      <c r="F30" s="526">
        <f>COUNTIFS('CLIENT ACTIVITY'!I13:I5000,"&gt;=75",'CLIENT ACTIVITY'!I13:I5000,"&lt;=150",'CLIENT ACTIVITY'!J13:J5000,"Female",'CLIENT ACTIVITY'!K13:K5000,"White", 'CLIENT ACTIVITY'!O13:O5000,"NO")</f>
        <v>0</v>
      </c>
      <c r="G30" s="526"/>
      <c r="H30" s="384"/>
      <c r="I30" s="384"/>
      <c r="J30" s="526"/>
      <c r="K30" s="526"/>
      <c r="L30" s="384">
        <f>COUNTIFS('CLIENT ACTIVITY'!I13:I5000,"&gt;=75",'CLIENT ACTIVITY'!I13:I5000,"&lt;=150",'CLIENT ACTIVITY'!J13:J5000,"Male",'CLIENT ACTIVITY'!K13:K5000,"African American /Black")</f>
        <v>0</v>
      </c>
      <c r="M30" s="384"/>
      <c r="N30" s="526">
        <f>COUNTIFS('CLIENT ACTIVITY'!I13:I5000,"&gt;=75",'CLIENT ACTIVITY'!I13:I5000,"&lt;=150",'CLIENT ACTIVITY'!J13:J5000,"Female",'CLIENT ACTIVITY'!K13:K5000,"African American /Black", 'CLIENT ACTIVITY'!O13:O5000,"NO")</f>
        <v>0</v>
      </c>
      <c r="O30" s="526"/>
      <c r="P30" s="384"/>
      <c r="Q30" s="384"/>
      <c r="R30" s="526"/>
      <c r="S30" s="526"/>
      <c r="T30" s="384">
        <f>COUNTIFS('CLIENT ACTIVITY'!I13:I5000,"&gt;=75",'CLIENT ACTIVITY'!I13:I5000,"&lt;=150",'CLIENT ACTIVITY'!J13:J5000,"Male",'CLIENT ACTIVITY'!K13:K5000,"Native Hawaiian / Other Pacific Islander")</f>
        <v>0</v>
      </c>
      <c r="U30" s="384"/>
      <c r="V30" s="526">
        <f>COUNTIFS('CLIENT ACTIVITY'!I13:I5000,"&gt;=75",'CLIENT ACTIVITY'!I13:I5000,"&lt;=150",'CLIENT ACTIVITY'!J13:J5000,"Female",'CLIENT ACTIVITY'!K13:K5000,"Native Hawaiian / Other Pacific Islander", 'CLIENT ACTIVITY'!O13:O5000,"NO")</f>
        <v>0</v>
      </c>
      <c r="W30" s="526"/>
      <c r="X30" s="384"/>
      <c r="Y30" s="384"/>
      <c r="Z30" s="526"/>
      <c r="AA30" s="526"/>
      <c r="AB30" s="384">
        <f>COUNTIFS('CLIENT ACTIVITY'!I13:I5000,"&gt;=75",'CLIENT ACTIVITY'!I13:I5000,"&lt;=150",'CLIENT ACTIVITY'!J13:J5000,"Male",'CLIENT ACTIVITY'!K13:K5000,"Asian ")</f>
        <v>0</v>
      </c>
      <c r="AC30" s="384"/>
      <c r="AD30" s="526">
        <f>COUNTIFS('CLIENT ACTIVITY'!I13:I5000,"&gt;=75",'CLIENT ACTIVITY'!I13:I5000,"&lt;=150",'CLIENT ACTIVITY'!J13:J5000,"Female",'CLIENT ACTIVITY'!K13:K5000,"Asian ", 'CLIENT ACTIVITY'!O13:O5000,"NO")</f>
        <v>0</v>
      </c>
      <c r="AE30" s="526"/>
      <c r="AF30" s="384"/>
      <c r="AG30" s="384"/>
      <c r="AH30" s="526"/>
      <c r="AI30" s="526"/>
      <c r="AJ30" s="384">
        <f>COUNTIFS('CLIENT ACTIVITY'!I13:I5000,"&gt;=75",'CLIENT ACTIVITY'!I13:I5000,"&lt;=150",'CLIENT ACTIVITY'!J13:J5000,"Male",'CLIENT ACTIVITY'!K13:K5000,"American Indian / Alaska Native")</f>
        <v>0</v>
      </c>
      <c r="AK30" s="384"/>
      <c r="AL30" s="526">
        <f>COUNTIFS('CLIENT ACTIVITY'!I13:I5000,"&gt;=75",'CLIENT ACTIVITY'!I13:I5000,"&lt;=150",'CLIENT ACTIVITY'!J13:J5000,"Female",'CLIENT ACTIVITY'!K13:K5000,"American Indian / Alaska Native", 'CLIENT ACTIVITY'!O13:O5000,"NO")</f>
        <v>0</v>
      </c>
      <c r="AM30" s="526"/>
      <c r="AN30" s="384"/>
      <c r="AO30" s="384"/>
      <c r="AP30" s="526"/>
      <c r="AQ30" s="526"/>
      <c r="AR30" s="384">
        <f>COUNTIFS('CLIENT ACTIVITY'!I13:I5000,"&gt;=75",'CLIENT ACTIVITY'!I13:I5000,"&lt;=150",'CLIENT ACTIVITY'!J13:J5000,"Male",'CLIENT ACTIVITY'!K13:K5000,"More than one race reported")</f>
        <v>0</v>
      </c>
      <c r="AS30" s="384"/>
      <c r="AT30" s="526">
        <f>COUNTIFS('CLIENT ACTIVITY'!I13:I5000,"&gt;=75",'CLIENT ACTIVITY'!I13:I5000,"&lt;=150",'CLIENT ACTIVITY'!J13:J5000,"Female",'CLIENT ACTIVITY'!K13:K5000,"More than one race reported", 'CLIENT ACTIVITY'!O13:O5000,"NO")</f>
        <v>0</v>
      </c>
      <c r="AU30" s="526"/>
      <c r="AV30" s="384"/>
      <c r="AW30" s="384"/>
      <c r="AX30" s="526"/>
      <c r="AY30" s="526"/>
      <c r="AZ30" s="384">
        <f>COUNTIFS('CLIENT ACTIVITY'!I13:I5000,"&gt;=75",'CLIENT ACTIVITY'!I13:I5000,"&lt;=150",'CLIENT ACTIVITY'!J13:J5000,"Male",'CLIENT ACTIVITY'!K13:K5000,"Unknown")</f>
        <v>0</v>
      </c>
      <c r="BA30" s="384"/>
      <c r="BB30" s="526">
        <f>COUNTIFS('CLIENT ACTIVITY'!I13:I5000,"&gt;=75",'CLIENT ACTIVITY'!I13:I5000,"&lt;=150",'CLIENT ACTIVITY'!J13:J5000,"Female",'CLIENT ACTIVITY'!K13:K5000,"Unknown", 'CLIENT ACTIVITY'!O13:O5000,"NO")</f>
        <v>0</v>
      </c>
      <c r="BC30" s="526"/>
      <c r="BD30" s="384"/>
      <c r="BE30" s="384"/>
      <c r="BF30" s="526"/>
      <c r="BG30" s="526"/>
      <c r="BH30" s="558">
        <f t="shared" si="2"/>
        <v>0</v>
      </c>
      <c r="BI30" s="559"/>
      <c r="BJ30" s="540">
        <f t="shared" si="3"/>
        <v>0</v>
      </c>
      <c r="BK30" s="540"/>
      <c r="BL30" s="540"/>
      <c r="BM30" s="540"/>
      <c r="BN30" s="540"/>
      <c r="BO30" s="540"/>
      <c r="BP30" s="53">
        <v>99</v>
      </c>
      <c r="BQ30" s="542">
        <f>COUNTIFS('CLIENT ACTIVITY'!I13:I5000,"&gt;=75",'CLIENT ACTIVITY'!I13:I5000,"&lt;=150",'CLIENT ACTIVITY'!J13:J5000,"Male",'CLIENT ACTIVITY'!M13:M5000,"Not Hispanic or Latino")</f>
        <v>0</v>
      </c>
      <c r="BR30" s="542"/>
      <c r="BS30" s="539">
        <f>COUNTIFS('CLIENT ACTIVITY'!I13:I5000,"&gt;=75",'CLIENT ACTIVITY'!I13:I5000,"&lt;=150",'CLIENT ACTIVITY'!J13:J5000,"Female",'CLIENT ACTIVITY'!M13:M5000,"Not Hispanic or Latino", 'CLIENT ACTIVITY'!O13:O5000,"NO")</f>
        <v>0</v>
      </c>
      <c r="BT30" s="539"/>
      <c r="BU30" s="542"/>
      <c r="BV30" s="542"/>
      <c r="BW30" s="539"/>
      <c r="BX30" s="539"/>
      <c r="BY30" s="542">
        <f>COUNTIFS('CLIENT ACTIVITY'!I13:I5000,"&gt;=75",'CLIENT ACTIVITY'!I13:I5000,"&lt;=150",'CLIENT ACTIVITY'!J13:J5000,"Male",'CLIENT ACTIVITY'!M13:M5000,"Hispanic-Latino ")</f>
        <v>0</v>
      </c>
      <c r="BZ30" s="542"/>
      <c r="CA30" s="539">
        <f>COUNTIFS('CLIENT ACTIVITY'!I13:I5000,"&gt;=75",'CLIENT ACTIVITY'!I13:I5000,"&lt;=150",'CLIENT ACTIVITY'!J13:J5000,"Female",'CLIENT ACTIVITY'!M13:M5000,"Hispanic-Latino ", 'CLIENT ACTIVITY'!O13:O5000,"NO")</f>
        <v>0</v>
      </c>
      <c r="CB30" s="539"/>
      <c r="CC30" s="542"/>
      <c r="CD30" s="542"/>
      <c r="CE30" s="539"/>
      <c r="CF30" s="539"/>
      <c r="CG30" s="542">
        <f>COUNTIFS('CLIENT ACTIVITY'!I13:I5000,"&gt;=75",'CLIENT ACTIVITY'!I13:I5000,"&lt;=150",'CLIENT ACTIVITY'!J13:J5000,"Male",'CLIENT ACTIVITY'!M13:M5000,"Unknown")</f>
        <v>0</v>
      </c>
      <c r="CH30" s="542"/>
      <c r="CI30" s="539">
        <f>COUNTIFS('CLIENT ACTIVITY'!I13:I5000,"&gt;=75",'CLIENT ACTIVITY'!I13:I5000,"&lt;=150",'CLIENT ACTIVITY'!J13:J5000,"Female",'CLIENT ACTIVITY'!M13:M5000,"Unknown", 'CLIENT ACTIVITY'!O13:O5000,"NO")</f>
        <v>0</v>
      </c>
      <c r="CJ30" s="539"/>
      <c r="CK30" s="542"/>
      <c r="CL30" s="542"/>
      <c r="CM30" s="539"/>
      <c r="CN30" s="539"/>
      <c r="CO30" s="561">
        <f t="shared" si="0"/>
        <v>0</v>
      </c>
      <c r="CP30" s="561"/>
      <c r="CQ30" s="561">
        <f t="shared" si="1"/>
        <v>0</v>
      </c>
      <c r="CR30" s="561"/>
      <c r="CS30" s="561"/>
      <c r="CT30" s="561"/>
      <c r="CU30" s="561"/>
      <c r="CV30" s="561"/>
    </row>
    <row r="31" spans="1:100" ht="18.75" customHeight="1" x14ac:dyDescent="0.25">
      <c r="A31" s="568" t="s">
        <v>141</v>
      </c>
      <c r="B31" s="569"/>
      <c r="C31" s="570"/>
      <c r="D31" s="545">
        <f>SUM(D21:D30)</f>
        <v>0</v>
      </c>
      <c r="E31" s="545"/>
      <c r="F31" s="545">
        <f>SUM(F21:F30)</f>
        <v>0</v>
      </c>
      <c r="G31" s="545"/>
      <c r="H31" s="545"/>
      <c r="I31" s="545"/>
      <c r="J31" s="545"/>
      <c r="K31" s="545"/>
      <c r="L31" s="545">
        <f>SUM(L21:L30)</f>
        <v>0</v>
      </c>
      <c r="M31" s="545"/>
      <c r="N31" s="545">
        <f>SUM(N21:N30)</f>
        <v>0</v>
      </c>
      <c r="O31" s="545"/>
      <c r="P31" s="545"/>
      <c r="Q31" s="545"/>
      <c r="R31" s="545"/>
      <c r="S31" s="545"/>
      <c r="T31" s="545">
        <f>SUM(T21:T30)</f>
        <v>0</v>
      </c>
      <c r="U31" s="545"/>
      <c r="V31" s="545">
        <f>SUM(V21:V30)</f>
        <v>0</v>
      </c>
      <c r="W31" s="545"/>
      <c r="X31" s="545"/>
      <c r="Y31" s="545"/>
      <c r="Z31" s="545"/>
      <c r="AA31" s="545"/>
      <c r="AB31" s="545">
        <f>SUM(AB21:AB30)</f>
        <v>0</v>
      </c>
      <c r="AC31" s="545"/>
      <c r="AD31" s="545">
        <f>SUM(AD21:AD30)</f>
        <v>0</v>
      </c>
      <c r="AE31" s="545"/>
      <c r="AF31" s="545"/>
      <c r="AG31" s="545"/>
      <c r="AH31" s="545"/>
      <c r="AI31" s="545"/>
      <c r="AJ31" s="545">
        <f>SUM(AJ21:AJ30)</f>
        <v>0</v>
      </c>
      <c r="AK31" s="545"/>
      <c r="AL31" s="545">
        <f>SUM(AL21:AL30)</f>
        <v>0</v>
      </c>
      <c r="AM31" s="545"/>
      <c r="AN31" s="545"/>
      <c r="AO31" s="545"/>
      <c r="AP31" s="545"/>
      <c r="AQ31" s="545"/>
      <c r="AR31" s="545">
        <f>SUM(AR21:AR30)</f>
        <v>0</v>
      </c>
      <c r="AS31" s="545"/>
      <c r="AT31" s="545">
        <f>SUM(AT21:AT30)</f>
        <v>0</v>
      </c>
      <c r="AU31" s="545"/>
      <c r="AV31" s="545"/>
      <c r="AW31" s="545"/>
      <c r="AX31" s="545"/>
      <c r="AY31" s="545"/>
      <c r="AZ31" s="545">
        <f>SUM(AZ21:AZ30)</f>
        <v>0</v>
      </c>
      <c r="BA31" s="545"/>
      <c r="BB31" s="545">
        <f>SUM(BB21:BB30)</f>
        <v>0</v>
      </c>
      <c r="BC31" s="545"/>
      <c r="BD31" s="545"/>
      <c r="BE31" s="545"/>
      <c r="BF31" s="545"/>
      <c r="BG31" s="545"/>
      <c r="BH31" s="545">
        <f>SUM(BH21:BH30)</f>
        <v>0</v>
      </c>
      <c r="BI31" s="545"/>
      <c r="BJ31" s="545">
        <f>SUM(BJ21:BJ30)</f>
        <v>0</v>
      </c>
      <c r="BK31" s="545"/>
      <c r="BL31" s="545"/>
      <c r="BM31" s="545"/>
      <c r="BN31" s="545"/>
      <c r="BO31" s="545"/>
      <c r="BP31" s="53"/>
      <c r="BQ31" s="551">
        <f>SUM(BQ21:BQ30)</f>
        <v>0</v>
      </c>
      <c r="BR31" s="551"/>
      <c r="BS31" s="551">
        <f>SUM(BS21:BS30)</f>
        <v>0</v>
      </c>
      <c r="BT31" s="551"/>
      <c r="BU31" s="551"/>
      <c r="BV31" s="551"/>
      <c r="BW31" s="551"/>
      <c r="BX31" s="551"/>
      <c r="BY31" s="551">
        <f>SUM(BY21:BY30)</f>
        <v>0</v>
      </c>
      <c r="BZ31" s="551"/>
      <c r="CA31" s="551">
        <f>SUM(CA21:CA30)</f>
        <v>0</v>
      </c>
      <c r="CB31" s="551"/>
      <c r="CC31" s="551"/>
      <c r="CD31" s="551"/>
      <c r="CE31" s="551"/>
      <c r="CF31" s="551"/>
      <c r="CG31" s="551">
        <f>SUM(CG21:CG30)</f>
        <v>0</v>
      </c>
      <c r="CH31" s="551"/>
      <c r="CI31" s="551">
        <f>SUM(CI21:CI30)</f>
        <v>0</v>
      </c>
      <c r="CJ31" s="551"/>
      <c r="CK31" s="551"/>
      <c r="CL31" s="551"/>
      <c r="CM31" s="551"/>
      <c r="CN31" s="551"/>
      <c r="CO31" s="561">
        <f t="shared" si="0"/>
        <v>0</v>
      </c>
      <c r="CP31" s="561"/>
      <c r="CQ31" s="563">
        <f>SUM(CQ21:CQ30)</f>
        <v>0</v>
      </c>
      <c r="CR31" s="563"/>
      <c r="CS31" s="563"/>
      <c r="CT31" s="563"/>
      <c r="CU31" s="563"/>
      <c r="CV31" s="563"/>
    </row>
    <row r="32" spans="1:100" ht="18.75" customHeight="1" x14ac:dyDescent="0.25">
      <c r="A32" s="524" t="s">
        <v>468</v>
      </c>
      <c r="B32" s="524"/>
      <c r="C32" s="524"/>
      <c r="D32" s="524"/>
      <c r="E32" s="524"/>
      <c r="F32" s="524"/>
      <c r="G32" s="524"/>
      <c r="H32" s="524"/>
      <c r="I32" s="524"/>
      <c r="J32" s="524"/>
      <c r="K32" s="524"/>
      <c r="L32" s="524"/>
      <c r="M32" s="524"/>
      <c r="N32" s="524"/>
      <c r="O32" s="524"/>
      <c r="P32" s="524"/>
      <c r="Q32" s="524"/>
      <c r="R32" s="524"/>
      <c r="S32" s="524"/>
      <c r="T32" s="524"/>
      <c r="U32" s="524"/>
      <c r="V32" s="524"/>
      <c r="W32" s="524"/>
      <c r="X32" s="524"/>
      <c r="Y32" s="524"/>
      <c r="Z32" s="524"/>
      <c r="AA32" s="524"/>
      <c r="AB32" s="524"/>
      <c r="AC32" s="524"/>
      <c r="AD32" s="524"/>
      <c r="AE32" s="524"/>
      <c r="AF32" s="524"/>
      <c r="AG32" s="524"/>
      <c r="AH32" s="524"/>
      <c r="AI32" s="524"/>
      <c r="AJ32" s="524"/>
      <c r="AK32" s="524"/>
      <c r="AL32" s="524"/>
      <c r="AM32" s="524"/>
      <c r="AN32" s="524"/>
      <c r="AO32" s="524"/>
      <c r="AP32" s="524"/>
      <c r="AQ32" s="524"/>
      <c r="AR32" s="524"/>
      <c r="AS32" s="524"/>
      <c r="AT32" s="524"/>
      <c r="AU32" s="524"/>
      <c r="AV32" s="524"/>
      <c r="AW32" s="524"/>
      <c r="AX32" s="524"/>
      <c r="AY32" s="524"/>
      <c r="AZ32" s="524"/>
      <c r="BA32" s="524"/>
      <c r="BB32" s="524"/>
      <c r="BC32" s="524"/>
      <c r="BD32" s="524"/>
      <c r="BE32" s="524"/>
      <c r="BF32" s="524"/>
      <c r="BG32" s="524"/>
      <c r="BH32" s="525">
        <f>BH31+BJ31</f>
        <v>0</v>
      </c>
      <c r="BI32" s="525"/>
      <c r="BJ32" s="525"/>
      <c r="BK32" s="525"/>
      <c r="BL32" s="525"/>
      <c r="BM32" s="525"/>
      <c r="BN32" s="525"/>
      <c r="BO32" s="525"/>
      <c r="BP32" s="54"/>
      <c r="BQ32" s="508" t="s">
        <v>468</v>
      </c>
      <c r="BR32" s="508"/>
      <c r="BS32" s="508"/>
      <c r="BT32" s="508"/>
      <c r="BU32" s="508"/>
      <c r="BV32" s="508"/>
      <c r="BW32" s="508"/>
      <c r="BX32" s="508"/>
      <c r="BY32" s="508"/>
      <c r="BZ32" s="508"/>
      <c r="CA32" s="508"/>
      <c r="CB32" s="508"/>
      <c r="CC32" s="508"/>
      <c r="CD32" s="508"/>
      <c r="CE32" s="508"/>
      <c r="CF32" s="508"/>
      <c r="CG32" s="508"/>
      <c r="CH32" s="508"/>
      <c r="CI32" s="508"/>
      <c r="CJ32" s="508"/>
      <c r="CK32" s="508"/>
      <c r="CL32" s="508"/>
      <c r="CM32" s="508"/>
      <c r="CN32" s="508"/>
      <c r="CO32" s="507">
        <f>CO31+CQ31</f>
        <v>0</v>
      </c>
      <c r="CP32" s="507"/>
      <c r="CQ32" s="507"/>
      <c r="CR32" s="507"/>
      <c r="CS32" s="507"/>
      <c r="CT32" s="507"/>
      <c r="CU32" s="507"/>
      <c r="CV32" s="507"/>
    </row>
    <row r="33" spans="1:100" ht="18.75" customHeight="1" x14ac:dyDescent="0.25">
      <c r="A33" s="523" t="s">
        <v>467</v>
      </c>
      <c r="B33" s="523"/>
      <c r="C33" s="523"/>
      <c r="D33" s="523"/>
      <c r="E33" s="523"/>
      <c r="F33" s="523"/>
      <c r="G33" s="523"/>
      <c r="H33" s="523"/>
      <c r="I33" s="523"/>
      <c r="J33" s="523"/>
      <c r="K33" s="523"/>
      <c r="L33" s="523"/>
      <c r="M33" s="523"/>
      <c r="N33" s="523"/>
      <c r="O33" s="523"/>
      <c r="P33" s="523"/>
      <c r="Q33" s="523"/>
      <c r="R33" s="523"/>
      <c r="S33" s="523"/>
      <c r="T33" s="523"/>
      <c r="U33" s="523"/>
      <c r="V33" s="523"/>
      <c r="W33" s="523"/>
      <c r="X33" s="523"/>
      <c r="Y33" s="523"/>
      <c r="Z33" s="523"/>
      <c r="AA33" s="523"/>
      <c r="AB33" s="523"/>
      <c r="AC33" s="523"/>
      <c r="AD33" s="523"/>
      <c r="AE33" s="523"/>
      <c r="AF33" s="523"/>
      <c r="AG33" s="523"/>
      <c r="AH33" s="523"/>
      <c r="AI33" s="523"/>
      <c r="AJ33" s="523"/>
      <c r="AK33" s="523"/>
      <c r="AL33" s="523"/>
      <c r="AM33" s="523"/>
      <c r="AN33" s="523"/>
      <c r="AO33" s="523"/>
      <c r="AP33" s="523"/>
      <c r="AQ33" s="523"/>
      <c r="AR33" s="523"/>
      <c r="AS33" s="523"/>
      <c r="AT33" s="523"/>
      <c r="AU33" s="523"/>
      <c r="AV33" s="523"/>
      <c r="AW33" s="523"/>
      <c r="AX33" s="523"/>
      <c r="AY33" s="523"/>
      <c r="AZ33" s="523"/>
      <c r="BA33" s="523"/>
      <c r="BB33" s="523"/>
      <c r="BC33" s="523"/>
      <c r="BD33" s="523"/>
      <c r="BE33" s="523"/>
      <c r="BF33" s="523"/>
      <c r="BG33" s="523"/>
      <c r="BH33" s="523"/>
      <c r="BI33" s="523"/>
      <c r="BJ33" s="523"/>
      <c r="BK33" s="523"/>
      <c r="BL33" s="523"/>
      <c r="BM33" s="523"/>
      <c r="BN33" s="523"/>
      <c r="BO33" s="523"/>
      <c r="BP33" s="523"/>
      <c r="BQ33" s="523"/>
      <c r="BR33" s="523"/>
      <c r="BS33" s="523"/>
      <c r="BT33" s="523"/>
      <c r="BU33" s="523"/>
      <c r="BV33" s="523"/>
      <c r="BW33" s="523"/>
      <c r="BX33" s="523"/>
      <c r="BY33" s="523"/>
      <c r="BZ33" s="523"/>
      <c r="CA33" s="523"/>
      <c r="CB33" s="523"/>
      <c r="CC33" s="523"/>
      <c r="CD33" s="523"/>
      <c r="CE33" s="523"/>
      <c r="CF33" s="523"/>
      <c r="CG33" s="523"/>
      <c r="CH33" s="523"/>
      <c r="CI33" s="523"/>
      <c r="CJ33" s="523"/>
      <c r="CK33" s="523"/>
      <c r="CL33" s="523"/>
      <c r="CM33" s="523"/>
      <c r="CN33" s="523"/>
      <c r="CO33" s="523"/>
      <c r="CP33" s="523"/>
      <c r="CQ33" s="523"/>
      <c r="CR33" s="523"/>
      <c r="CS33" s="523"/>
      <c r="CT33" s="523"/>
      <c r="CU33" s="523"/>
      <c r="CV33" s="523"/>
    </row>
    <row r="34" spans="1:100" ht="30" customHeight="1" x14ac:dyDescent="0.25">
      <c r="A34" s="577" t="s">
        <v>142</v>
      </c>
      <c r="B34" s="578"/>
      <c r="C34" s="579"/>
      <c r="D34" s="555" t="s">
        <v>31</v>
      </c>
      <c r="E34" s="555"/>
      <c r="F34" s="555"/>
      <c r="G34" s="555"/>
      <c r="H34" s="555"/>
      <c r="I34" s="555"/>
      <c r="J34" s="555"/>
      <c r="K34" s="555"/>
      <c r="L34" s="555" t="s">
        <v>140</v>
      </c>
      <c r="M34" s="555"/>
      <c r="N34" s="555"/>
      <c r="O34" s="555"/>
      <c r="P34" s="555"/>
      <c r="Q34" s="555"/>
      <c r="R34" s="555"/>
      <c r="S34" s="555"/>
      <c r="T34" s="555" t="s">
        <v>33</v>
      </c>
      <c r="U34" s="555"/>
      <c r="V34" s="555"/>
      <c r="W34" s="555"/>
      <c r="X34" s="555"/>
      <c r="Y34" s="555"/>
      <c r="Z34" s="555"/>
      <c r="AA34" s="555"/>
      <c r="AB34" s="555" t="s">
        <v>30</v>
      </c>
      <c r="AC34" s="555"/>
      <c r="AD34" s="555"/>
      <c r="AE34" s="555"/>
      <c r="AF34" s="555"/>
      <c r="AG34" s="555"/>
      <c r="AH34" s="555"/>
      <c r="AI34" s="555"/>
      <c r="AJ34" s="555" t="s">
        <v>329</v>
      </c>
      <c r="AK34" s="555"/>
      <c r="AL34" s="555"/>
      <c r="AM34" s="555"/>
      <c r="AN34" s="555"/>
      <c r="AO34" s="555"/>
      <c r="AP34" s="555"/>
      <c r="AQ34" s="555"/>
      <c r="AR34" s="555" t="s">
        <v>330</v>
      </c>
      <c r="AS34" s="555"/>
      <c r="AT34" s="555"/>
      <c r="AU34" s="555"/>
      <c r="AV34" s="555"/>
      <c r="AW34" s="555"/>
      <c r="AX34" s="555"/>
      <c r="AY34" s="555"/>
      <c r="AZ34" s="555" t="s">
        <v>128</v>
      </c>
      <c r="BA34" s="555"/>
      <c r="BB34" s="555"/>
      <c r="BC34" s="555"/>
      <c r="BD34" s="555"/>
      <c r="BE34" s="555"/>
      <c r="BF34" s="555"/>
      <c r="BG34" s="555"/>
      <c r="BH34" s="560" t="s">
        <v>129</v>
      </c>
      <c r="BI34" s="560"/>
      <c r="BJ34" s="560"/>
      <c r="BK34" s="560"/>
      <c r="BL34" s="560"/>
      <c r="BM34" s="560"/>
      <c r="BN34" s="560"/>
      <c r="BO34" s="560"/>
      <c r="BP34" s="9"/>
      <c r="BQ34" s="552" t="s">
        <v>35</v>
      </c>
      <c r="BR34" s="552"/>
      <c r="BS34" s="552"/>
      <c r="BT34" s="552"/>
      <c r="BU34" s="552"/>
      <c r="BV34" s="552"/>
      <c r="BW34" s="552"/>
      <c r="BX34" s="552"/>
      <c r="BY34" s="552" t="s">
        <v>130</v>
      </c>
      <c r="BZ34" s="552"/>
      <c r="CA34" s="552"/>
      <c r="CB34" s="552"/>
      <c r="CC34" s="552"/>
      <c r="CD34" s="552"/>
      <c r="CE34" s="552"/>
      <c r="CF34" s="552"/>
      <c r="CG34" s="552" t="s">
        <v>128</v>
      </c>
      <c r="CH34" s="552"/>
      <c r="CI34" s="552"/>
      <c r="CJ34" s="552"/>
      <c r="CK34" s="552"/>
      <c r="CL34" s="552"/>
      <c r="CM34" s="552"/>
      <c r="CN34" s="552"/>
      <c r="CO34" s="562" t="s">
        <v>129</v>
      </c>
      <c r="CP34" s="562"/>
      <c r="CQ34" s="562"/>
      <c r="CR34" s="562"/>
      <c r="CS34" s="562"/>
      <c r="CT34" s="562"/>
      <c r="CU34" s="562"/>
      <c r="CV34" s="562"/>
    </row>
    <row r="35" spans="1:100" ht="15" customHeight="1" x14ac:dyDescent="0.25">
      <c r="A35" s="580"/>
      <c r="B35" s="581"/>
      <c r="C35" s="582"/>
      <c r="D35" s="543" t="s">
        <v>37</v>
      </c>
      <c r="E35" s="543"/>
      <c r="F35" s="550" t="s">
        <v>38</v>
      </c>
      <c r="G35" s="550"/>
      <c r="H35" s="548"/>
      <c r="I35" s="548"/>
      <c r="J35" s="550"/>
      <c r="K35" s="550"/>
      <c r="L35" s="543" t="s">
        <v>37</v>
      </c>
      <c r="M35" s="543"/>
      <c r="N35" s="550" t="s">
        <v>38</v>
      </c>
      <c r="O35" s="550"/>
      <c r="P35" s="548"/>
      <c r="Q35" s="548"/>
      <c r="R35" s="550"/>
      <c r="S35" s="550"/>
      <c r="T35" s="543" t="s">
        <v>37</v>
      </c>
      <c r="U35" s="543"/>
      <c r="V35" s="550" t="s">
        <v>38</v>
      </c>
      <c r="W35" s="550"/>
      <c r="X35" s="548"/>
      <c r="Y35" s="548"/>
      <c r="Z35" s="550"/>
      <c r="AA35" s="550"/>
      <c r="AB35" s="543" t="s">
        <v>37</v>
      </c>
      <c r="AC35" s="543"/>
      <c r="AD35" s="550" t="s">
        <v>38</v>
      </c>
      <c r="AE35" s="550"/>
      <c r="AF35" s="548"/>
      <c r="AG35" s="548"/>
      <c r="AH35" s="550"/>
      <c r="AI35" s="550"/>
      <c r="AJ35" s="543" t="s">
        <v>37</v>
      </c>
      <c r="AK35" s="543"/>
      <c r="AL35" s="550" t="s">
        <v>38</v>
      </c>
      <c r="AM35" s="550"/>
      <c r="AN35" s="548"/>
      <c r="AO35" s="548"/>
      <c r="AP35" s="550"/>
      <c r="AQ35" s="550"/>
      <c r="AR35" s="543" t="s">
        <v>37</v>
      </c>
      <c r="AS35" s="543"/>
      <c r="AT35" s="550" t="s">
        <v>38</v>
      </c>
      <c r="AU35" s="550"/>
      <c r="AV35" s="548"/>
      <c r="AW35" s="548"/>
      <c r="AX35" s="550"/>
      <c r="AY35" s="550"/>
      <c r="AZ35" s="543" t="s">
        <v>37</v>
      </c>
      <c r="BA35" s="543"/>
      <c r="BB35" s="550" t="s">
        <v>38</v>
      </c>
      <c r="BC35" s="550"/>
      <c r="BD35" s="548"/>
      <c r="BE35" s="548"/>
      <c r="BF35" s="550"/>
      <c r="BG35" s="550"/>
      <c r="BH35" s="553" t="s">
        <v>37</v>
      </c>
      <c r="BI35" s="553"/>
      <c r="BJ35" s="554" t="s">
        <v>38</v>
      </c>
      <c r="BK35" s="554"/>
      <c r="BL35" s="547"/>
      <c r="BM35" s="547"/>
      <c r="BN35" s="547"/>
      <c r="BO35" s="547"/>
      <c r="BP35" s="10"/>
      <c r="BQ35" s="543" t="s">
        <v>37</v>
      </c>
      <c r="BR35" s="543"/>
      <c r="BS35" s="541" t="s">
        <v>38</v>
      </c>
      <c r="BT35" s="541"/>
      <c r="BU35" s="549"/>
      <c r="BV35" s="549"/>
      <c r="BW35" s="541"/>
      <c r="BX35" s="541"/>
      <c r="BY35" s="543" t="s">
        <v>37</v>
      </c>
      <c r="BZ35" s="543"/>
      <c r="CA35" s="541" t="s">
        <v>38</v>
      </c>
      <c r="CB35" s="541"/>
      <c r="CC35" s="549"/>
      <c r="CD35" s="549"/>
      <c r="CE35" s="541"/>
      <c r="CF35" s="541"/>
      <c r="CG35" s="543" t="s">
        <v>37</v>
      </c>
      <c r="CH35" s="543"/>
      <c r="CI35" s="541" t="s">
        <v>38</v>
      </c>
      <c r="CJ35" s="541"/>
      <c r="CK35" s="549"/>
      <c r="CL35" s="549"/>
      <c r="CM35" s="541"/>
      <c r="CN35" s="541"/>
      <c r="CO35" s="553" t="s">
        <v>37</v>
      </c>
      <c r="CP35" s="553"/>
      <c r="CQ35" s="564" t="s">
        <v>38</v>
      </c>
      <c r="CR35" s="564"/>
      <c r="CS35" s="553" t="s">
        <v>37</v>
      </c>
      <c r="CT35" s="553"/>
      <c r="CU35" s="553" t="s">
        <v>38</v>
      </c>
      <c r="CV35" s="553"/>
    </row>
    <row r="36" spans="1:100" x14ac:dyDescent="0.25">
      <c r="A36" s="583" t="s">
        <v>131</v>
      </c>
      <c r="B36" s="584"/>
      <c r="C36" s="585"/>
      <c r="D36" s="544"/>
      <c r="E36" s="544"/>
      <c r="F36" s="586">
        <f>COUNTIFS('CLIENT ACTIVITY'!I13:I5000,"&gt;=0",'CLIENT ACTIVITY'!I13:I5000,"&lt;=12",'CLIENT ACTIVITY'!J13:J5000,"Female",'CLIENT ACTIVITY'!K13:K5000,"White", 'CLIENT ACTIVITY'!O13:O5000,"YES")</f>
        <v>0</v>
      </c>
      <c r="G36" s="586"/>
      <c r="H36" s="384"/>
      <c r="I36" s="384"/>
      <c r="J36" s="526"/>
      <c r="K36" s="526"/>
      <c r="L36" s="544"/>
      <c r="M36" s="544"/>
      <c r="N36" s="587">
        <f>COUNTIFS('CLIENT ACTIVITY'!I13:I5000,"&gt;=0",'CLIENT ACTIVITY'!I13:I5000,"&lt;=12",'CLIENT ACTIVITY'!J13:J5000,"Female",'CLIENT ACTIVITY'!K13:K5000,"African American /Black", 'CLIENT ACTIVITY'!O13:O5000,"YES")</f>
        <v>0</v>
      </c>
      <c r="O36" s="587"/>
      <c r="P36" s="384"/>
      <c r="Q36" s="384"/>
      <c r="R36" s="526"/>
      <c r="S36" s="526"/>
      <c r="T36" s="544"/>
      <c r="U36" s="544"/>
      <c r="V36" s="526">
        <f>COUNTIFS('CLIENT ACTIVITY'!I13:I5000,"&gt;=0",'CLIENT ACTIVITY'!I13:I5000,"&lt;=12",'CLIENT ACTIVITY'!J13:J5000,"Female",'CLIENT ACTIVITY'!K13:K5000,"Native Hawaiian / Other Pacific Islander", 'CLIENT ACTIVITY'!O13:O5000,"YES")</f>
        <v>0</v>
      </c>
      <c r="W36" s="526"/>
      <c r="X36" s="384"/>
      <c r="Y36" s="384"/>
      <c r="Z36" s="526"/>
      <c r="AA36" s="526"/>
      <c r="AB36" s="544"/>
      <c r="AC36" s="544"/>
      <c r="AD36" s="526">
        <f>COUNTIFS('CLIENT ACTIVITY'!I13:I5000,"&gt;=0",'CLIENT ACTIVITY'!I13:I5000,"&lt;=12",'CLIENT ACTIVITY'!J13:J5000,"Female",'CLIENT ACTIVITY'!K13:K5000,"Asian ", 'CLIENT ACTIVITY'!O13:O5000,"YES")</f>
        <v>0</v>
      </c>
      <c r="AE36" s="526"/>
      <c r="AF36" s="384"/>
      <c r="AG36" s="384"/>
      <c r="AH36" s="526"/>
      <c r="AI36" s="526"/>
      <c r="AJ36" s="544"/>
      <c r="AK36" s="544"/>
      <c r="AL36" s="526">
        <f>COUNTIFS('CLIENT ACTIVITY'!I13:I5000,"&gt;=0",'CLIENT ACTIVITY'!I13:I5000,"&lt;=12",'CLIENT ACTIVITY'!J13:J5000,"Female",'CLIENT ACTIVITY'!K13:K5000,"American Indian / Alaska Native", 'CLIENT ACTIVITY'!O13:O5000,"YES")</f>
        <v>0</v>
      </c>
      <c r="AM36" s="526"/>
      <c r="AN36" s="384"/>
      <c r="AO36" s="384"/>
      <c r="AP36" s="526"/>
      <c r="AQ36" s="526"/>
      <c r="AR36" s="544"/>
      <c r="AS36" s="544"/>
      <c r="AT36" s="526">
        <f>COUNTIFS('CLIENT ACTIVITY'!I13:I5000,"&gt;=0",'CLIENT ACTIVITY'!I13:I5000,"&lt;=12",'CLIENT ACTIVITY'!J13:J5000,"Female",'CLIENT ACTIVITY'!K13:K5000,"More than one race reported", 'CLIENT ACTIVITY'!O13:O5000,"YES")</f>
        <v>0</v>
      </c>
      <c r="AU36" s="526"/>
      <c r="AV36" s="384"/>
      <c r="AW36" s="384"/>
      <c r="AX36" s="526"/>
      <c r="AY36" s="526"/>
      <c r="AZ36" s="544"/>
      <c r="BA36" s="544"/>
      <c r="BB36" s="526">
        <f>COUNTIFS('CLIENT ACTIVITY'!I13:I5000,"&gt;=0",'CLIENT ACTIVITY'!I13:I5000,"&lt;=12",'CLIENT ACTIVITY'!J13:J5000,"Female",'CLIENT ACTIVITY'!K13:K5000,"Unknown", 'CLIENT ACTIVITY'!O13:O5000,"YES")</f>
        <v>0</v>
      </c>
      <c r="BC36" s="526"/>
      <c r="BD36" s="384"/>
      <c r="BE36" s="384"/>
      <c r="BF36" s="526"/>
      <c r="BG36" s="526"/>
      <c r="BH36" s="546"/>
      <c r="BI36" s="546"/>
      <c r="BJ36" s="540">
        <f t="shared" ref="BJ36:BJ45" si="4">F36+N36+V36+AD36+AL36+AT36+BB36</f>
        <v>0</v>
      </c>
      <c r="BK36" s="540"/>
      <c r="BL36" s="540"/>
      <c r="BM36" s="540"/>
      <c r="BN36" s="540"/>
      <c r="BO36" s="540"/>
      <c r="BP36" s="588" t="s">
        <v>131</v>
      </c>
      <c r="BQ36" s="589"/>
      <c r="BR36" s="590"/>
      <c r="BS36" s="539">
        <f>COUNTIFS('CLIENT ACTIVITY'!I13:I5000,"&gt;=0",'CLIENT ACTIVITY'!I13:I5000,"&lt;=12",'CLIENT ACTIVITY'!J13:J5000,"Female",'CLIENT ACTIVITY'!M13:M5000,"Not Hispanic or Latino", 'CLIENT ACTIVITY'!O13:O5000,"YES")</f>
        <v>0</v>
      </c>
      <c r="BT36" s="539"/>
      <c r="BU36" s="542"/>
      <c r="BV36" s="542"/>
      <c r="BW36" s="539"/>
      <c r="BX36" s="539"/>
      <c r="BY36" s="544"/>
      <c r="BZ36" s="544"/>
      <c r="CA36" s="539">
        <f>COUNTIFS('CLIENT ACTIVITY'!I13:I5000,"&gt;=0",'CLIENT ACTIVITY'!I13:I5000,"&lt;=12",'CLIENT ACTIVITY'!J13:J5000,"Female",'CLIENT ACTIVITY'!M13:M5000,"Hispanic-Latino ", 'CLIENT ACTIVITY'!O13:O5000,"YES")</f>
        <v>0</v>
      </c>
      <c r="CB36" s="539"/>
      <c r="CC36" s="542"/>
      <c r="CD36" s="542"/>
      <c r="CE36" s="539"/>
      <c r="CF36" s="539"/>
      <c r="CG36" s="544"/>
      <c r="CH36" s="544"/>
      <c r="CI36" s="539">
        <f>COUNTIFS('CLIENT ACTIVITY'!I13:I5000,"&gt;=0",'CLIENT ACTIVITY'!I13:I5000,"&lt;=12",'CLIENT ACTIVITY'!J13:J5000,"Female",'CLIENT ACTIVITY'!M13:M5000,"Unknown", 'CLIENT ACTIVITY'!O13:O5000,"YES")</f>
        <v>0</v>
      </c>
      <c r="CJ36" s="539"/>
      <c r="CK36" s="542"/>
      <c r="CL36" s="542"/>
      <c r="CM36" s="539"/>
      <c r="CN36" s="539"/>
      <c r="CO36" s="546"/>
      <c r="CP36" s="546"/>
      <c r="CQ36" s="561">
        <f t="shared" ref="CQ36:CQ46" si="5">BS36+CA36+CI36</f>
        <v>0</v>
      </c>
      <c r="CR36" s="561"/>
      <c r="CS36" s="546"/>
      <c r="CT36" s="546"/>
      <c r="CU36" s="546"/>
      <c r="CV36" s="546"/>
    </row>
    <row r="37" spans="1:100" x14ac:dyDescent="0.25">
      <c r="A37" s="583" t="s">
        <v>132</v>
      </c>
      <c r="B37" s="584"/>
      <c r="C37" s="585"/>
      <c r="D37" s="544"/>
      <c r="E37" s="544"/>
      <c r="F37" s="586">
        <f>COUNTIFS('CLIENT ACTIVITY'!I13:I5000,"&gt;=13",'CLIENT ACTIVITY'!I13:I5000,"&lt;=17",'CLIENT ACTIVITY'!J13:J5000,"Female",'CLIENT ACTIVITY'!K13:K5000,"White", 'CLIENT ACTIVITY'!O13:O5000,"YES")</f>
        <v>0</v>
      </c>
      <c r="G37" s="586"/>
      <c r="H37" s="384"/>
      <c r="I37" s="384"/>
      <c r="J37" s="526"/>
      <c r="K37" s="526"/>
      <c r="L37" s="544"/>
      <c r="M37" s="544"/>
      <c r="N37" s="587">
        <f>COUNTIFS('CLIENT ACTIVITY'!I13:I5000,"&gt;=13",'CLIENT ACTIVITY'!I13:I5000,"&lt;=17",'CLIENT ACTIVITY'!J13:J5000,"Female",'CLIENT ACTIVITY'!K13:K5000,"African American /Black", 'CLIENT ACTIVITY'!O13:O5000,"YES")</f>
        <v>0</v>
      </c>
      <c r="O37" s="587"/>
      <c r="P37" s="384"/>
      <c r="Q37" s="384"/>
      <c r="R37" s="526"/>
      <c r="S37" s="526"/>
      <c r="T37" s="544"/>
      <c r="U37" s="544"/>
      <c r="V37" s="526">
        <f>COUNTIFS('CLIENT ACTIVITY'!I13:I5000,"&gt;=13",'CLIENT ACTIVITY'!I13:I5000,"&lt;=17",'CLIENT ACTIVITY'!J13:J5000,"Female",'CLIENT ACTIVITY'!K13:K5000,"Native Hawaiian / Other Pacific Islander", 'CLIENT ACTIVITY'!O13:O5000,"YES")</f>
        <v>0</v>
      </c>
      <c r="W37" s="526"/>
      <c r="X37" s="384"/>
      <c r="Y37" s="384"/>
      <c r="Z37" s="526"/>
      <c r="AA37" s="526"/>
      <c r="AB37" s="544"/>
      <c r="AC37" s="544"/>
      <c r="AD37" s="526">
        <f>COUNTIFS('CLIENT ACTIVITY'!I13:I5000,"&gt;=13",'CLIENT ACTIVITY'!I13:I5000,"&lt;=17",'CLIENT ACTIVITY'!J13:J5000,"Female",'CLIENT ACTIVITY'!K13:K5000,"Asian ", 'CLIENT ACTIVITY'!O13:O5000,"YES")</f>
        <v>0</v>
      </c>
      <c r="AE37" s="526"/>
      <c r="AF37" s="384"/>
      <c r="AG37" s="384"/>
      <c r="AH37" s="526"/>
      <c r="AI37" s="526"/>
      <c r="AJ37" s="544"/>
      <c r="AK37" s="544"/>
      <c r="AL37" s="526">
        <f>COUNTIFS('CLIENT ACTIVITY'!I13:I5000,"&gt;=13",'CLIENT ACTIVITY'!I13:I5000,"&lt;=17",'CLIENT ACTIVITY'!J13:J5000,"Female",'CLIENT ACTIVITY'!K13:K5000,"American Indian / Alaska Native", 'CLIENT ACTIVITY'!O13:O5000,"YES")</f>
        <v>0</v>
      </c>
      <c r="AM37" s="526"/>
      <c r="AN37" s="384"/>
      <c r="AO37" s="384"/>
      <c r="AP37" s="526"/>
      <c r="AQ37" s="526"/>
      <c r="AR37" s="544"/>
      <c r="AS37" s="544"/>
      <c r="AT37" s="526">
        <f>COUNTIFS('CLIENT ACTIVITY'!I13:I5000,"&gt;=13",'CLIENT ACTIVITY'!I13:I5000,"&lt;=17",'CLIENT ACTIVITY'!J13:J5000,"Female",'CLIENT ACTIVITY'!K13:K5000,"More than one race reported", 'CLIENT ACTIVITY'!O13:O5000,"YES")</f>
        <v>0</v>
      </c>
      <c r="AU37" s="526"/>
      <c r="AV37" s="384"/>
      <c r="AW37" s="384"/>
      <c r="AX37" s="526"/>
      <c r="AY37" s="526"/>
      <c r="AZ37" s="544"/>
      <c r="BA37" s="544"/>
      <c r="BB37" s="526">
        <f>COUNTIFS('CLIENT ACTIVITY'!I13:I5000,"&gt;=13",'CLIENT ACTIVITY'!I13:I5000,"&lt;=17",'CLIENT ACTIVITY'!J13:J5000,"Female",'CLIENT ACTIVITY'!K13:K5000,"Unknown", 'CLIENT ACTIVITY'!O13:O5000,"YES")</f>
        <v>0</v>
      </c>
      <c r="BC37" s="526"/>
      <c r="BD37" s="384"/>
      <c r="BE37" s="384"/>
      <c r="BF37" s="526"/>
      <c r="BG37" s="526"/>
      <c r="BH37" s="546"/>
      <c r="BI37" s="546"/>
      <c r="BJ37" s="540">
        <f t="shared" si="4"/>
        <v>0</v>
      </c>
      <c r="BK37" s="540"/>
      <c r="BL37" s="540"/>
      <c r="BM37" s="540"/>
      <c r="BN37" s="540"/>
      <c r="BO37" s="540"/>
      <c r="BP37" s="588" t="s">
        <v>132</v>
      </c>
      <c r="BQ37" s="589"/>
      <c r="BR37" s="590"/>
      <c r="BS37" s="539">
        <f>COUNTIFS('CLIENT ACTIVITY'!I13:I5000,"&gt;=13",'CLIENT ACTIVITY'!I13:I5000,"&lt;=17",'CLIENT ACTIVITY'!J13:J5000,"Female",'CLIENT ACTIVITY'!M13:M5000,"Not Hispanic or Latino", 'CLIENT ACTIVITY'!O13:O5000,"YES")</f>
        <v>0</v>
      </c>
      <c r="BT37" s="539"/>
      <c r="BU37" s="542"/>
      <c r="BV37" s="542"/>
      <c r="BW37" s="539"/>
      <c r="BX37" s="539"/>
      <c r="BY37" s="544"/>
      <c r="BZ37" s="544"/>
      <c r="CA37" s="539">
        <f>COUNTIFS('CLIENT ACTIVITY'!I13:I5000,"&gt;=13",'CLIENT ACTIVITY'!I13:I5000,"&lt;=17",'CLIENT ACTIVITY'!J13:J5000,"Female",'CLIENT ACTIVITY'!M13:M5000,"Hispanic-Latino ", 'CLIENT ACTIVITY'!O13:O5000,"YES")</f>
        <v>0</v>
      </c>
      <c r="CB37" s="539"/>
      <c r="CC37" s="542"/>
      <c r="CD37" s="542"/>
      <c r="CE37" s="539"/>
      <c r="CF37" s="539"/>
      <c r="CG37" s="544"/>
      <c r="CH37" s="544"/>
      <c r="CI37" s="539">
        <f>COUNTIFS('CLIENT ACTIVITY'!I13:I5000,"&gt;=13",'CLIENT ACTIVITY'!I13:I5000,"&lt;=17",'CLIENT ACTIVITY'!J13:J5000,"Female",'CLIENT ACTIVITY'!M13:M5000,"Unknown", 'CLIENT ACTIVITY'!O13:O5000,"YES")</f>
        <v>0</v>
      </c>
      <c r="CJ37" s="539"/>
      <c r="CK37" s="542"/>
      <c r="CL37" s="542"/>
      <c r="CM37" s="539"/>
      <c r="CN37" s="539"/>
      <c r="CO37" s="546"/>
      <c r="CP37" s="546"/>
      <c r="CQ37" s="561">
        <f t="shared" si="5"/>
        <v>0</v>
      </c>
      <c r="CR37" s="561"/>
      <c r="CS37" s="546"/>
      <c r="CT37" s="546"/>
      <c r="CU37" s="546"/>
      <c r="CV37" s="546"/>
    </row>
    <row r="38" spans="1:100" x14ac:dyDescent="0.25">
      <c r="A38" s="583" t="s">
        <v>133</v>
      </c>
      <c r="B38" s="584"/>
      <c r="C38" s="585"/>
      <c r="D38" s="544"/>
      <c r="E38" s="544"/>
      <c r="F38" s="586">
        <f>COUNTIFS('CLIENT ACTIVITY'!I13:I5000,"&gt;=18",'CLIENT ACTIVITY'!I13:I5000,"&lt;=20",'CLIENT ACTIVITY'!J13:J5000,"Female",'CLIENT ACTIVITY'!K13:K5000,"White", 'CLIENT ACTIVITY'!O13:O5000,"YES")</f>
        <v>0</v>
      </c>
      <c r="G38" s="586"/>
      <c r="H38" s="384"/>
      <c r="I38" s="384"/>
      <c r="J38" s="526"/>
      <c r="K38" s="526"/>
      <c r="L38" s="544"/>
      <c r="M38" s="544"/>
      <c r="N38" s="587">
        <f>COUNTIFS('CLIENT ACTIVITY'!I13:I5000,"&gt;=18",'CLIENT ACTIVITY'!I13:I5000,"&lt;=20",'CLIENT ACTIVITY'!J13:J5000,"Female",'CLIENT ACTIVITY'!K13:K5000,"African American /Black", 'CLIENT ACTIVITY'!O13:O5000,"YES")</f>
        <v>0</v>
      </c>
      <c r="O38" s="587"/>
      <c r="P38" s="384"/>
      <c r="Q38" s="384"/>
      <c r="R38" s="526"/>
      <c r="S38" s="526"/>
      <c r="T38" s="544"/>
      <c r="U38" s="544"/>
      <c r="V38" s="526">
        <f>COUNTIFS('CLIENT ACTIVITY'!I13:I5000,"&gt;=18",'CLIENT ACTIVITY'!I13:I5000,"&lt;=20",'CLIENT ACTIVITY'!J13:J5000,"Female",'CLIENT ACTIVITY'!K13:K5000,"Native Hawaiian / Other Pacific Islander", 'CLIENT ACTIVITY'!O13:O5000,"YES")</f>
        <v>0</v>
      </c>
      <c r="W38" s="526"/>
      <c r="X38" s="384"/>
      <c r="Y38" s="384"/>
      <c r="Z38" s="526"/>
      <c r="AA38" s="526"/>
      <c r="AB38" s="544"/>
      <c r="AC38" s="544"/>
      <c r="AD38" s="526">
        <f>COUNTIFS('CLIENT ACTIVITY'!I13:I5000,"&gt;=18",'CLIENT ACTIVITY'!I13:I5000,"&lt;=20",'CLIENT ACTIVITY'!J13:J5000,"Female",'CLIENT ACTIVITY'!K13:K5000,"Asian ", 'CLIENT ACTIVITY'!O13:O5000,"YES")</f>
        <v>0</v>
      </c>
      <c r="AE38" s="526"/>
      <c r="AF38" s="384"/>
      <c r="AG38" s="384"/>
      <c r="AH38" s="526"/>
      <c r="AI38" s="526"/>
      <c r="AJ38" s="544"/>
      <c r="AK38" s="544"/>
      <c r="AL38" s="526">
        <f>COUNTIFS('CLIENT ACTIVITY'!I13:I5000,"&gt;=18",'CLIENT ACTIVITY'!I13:I5000,"&lt;=20",'CLIENT ACTIVITY'!J13:J5000,"Female",'CLIENT ACTIVITY'!K13:K5000,"American Indian / Alaska Native", 'CLIENT ACTIVITY'!O13:O5000,"YES")</f>
        <v>0</v>
      </c>
      <c r="AM38" s="526"/>
      <c r="AN38" s="384"/>
      <c r="AO38" s="384"/>
      <c r="AP38" s="526"/>
      <c r="AQ38" s="526"/>
      <c r="AR38" s="544"/>
      <c r="AS38" s="544"/>
      <c r="AT38" s="526">
        <f>COUNTIFS('CLIENT ACTIVITY'!I13:I5000,"&gt;=18",'CLIENT ACTIVITY'!I13:I5000,"&lt;=20",'CLIENT ACTIVITY'!J13:J5000,"Female",'CLIENT ACTIVITY'!K13:K5000,"More than one race reported", 'CLIENT ACTIVITY'!O13:O5000,"YES")</f>
        <v>0</v>
      </c>
      <c r="AU38" s="526"/>
      <c r="AV38" s="384"/>
      <c r="AW38" s="384"/>
      <c r="AX38" s="526"/>
      <c r="AY38" s="526"/>
      <c r="AZ38" s="544"/>
      <c r="BA38" s="544"/>
      <c r="BB38" s="526">
        <f>COUNTIFS('CLIENT ACTIVITY'!I13:I5000,"&gt;=18",'CLIENT ACTIVITY'!I13:I5000,"&lt;=20",'CLIENT ACTIVITY'!J13:J5000,"Female",'CLIENT ACTIVITY'!K13:K5000,"Unknown", 'CLIENT ACTIVITY'!O13:O5000,"YES")</f>
        <v>0</v>
      </c>
      <c r="BC38" s="526"/>
      <c r="BD38" s="384"/>
      <c r="BE38" s="384"/>
      <c r="BF38" s="526"/>
      <c r="BG38" s="526"/>
      <c r="BH38" s="546"/>
      <c r="BI38" s="546"/>
      <c r="BJ38" s="540">
        <f t="shared" si="4"/>
        <v>0</v>
      </c>
      <c r="BK38" s="540"/>
      <c r="BL38" s="540"/>
      <c r="BM38" s="540"/>
      <c r="BN38" s="540"/>
      <c r="BO38" s="540"/>
      <c r="BP38" s="588" t="s">
        <v>133</v>
      </c>
      <c r="BQ38" s="589"/>
      <c r="BR38" s="590"/>
      <c r="BS38" s="539">
        <f>COUNTIFS('CLIENT ACTIVITY'!I13:I5000,"&gt;=18",'CLIENT ACTIVITY'!I13:I5000,"&lt;=20",'CLIENT ACTIVITY'!J13:J5000,"Female",'CLIENT ACTIVITY'!M13:M5000,"Not Hispanic or Latino", 'CLIENT ACTIVITY'!O13:O5000,"YES")</f>
        <v>0</v>
      </c>
      <c r="BT38" s="539"/>
      <c r="BU38" s="542"/>
      <c r="BV38" s="542"/>
      <c r="BW38" s="539"/>
      <c r="BX38" s="539"/>
      <c r="BY38" s="544"/>
      <c r="BZ38" s="544"/>
      <c r="CA38" s="539">
        <f>COUNTIFS('CLIENT ACTIVITY'!I13:I5000,"&gt;=18",'CLIENT ACTIVITY'!I13:I5000,"&lt;=20",'CLIENT ACTIVITY'!J13:J5000,"Female",'CLIENT ACTIVITY'!M13:M5000,"Hispanic-Latino ", 'CLIENT ACTIVITY'!O13:O5000,"YES")</f>
        <v>0</v>
      </c>
      <c r="CB38" s="539"/>
      <c r="CC38" s="542"/>
      <c r="CD38" s="542"/>
      <c r="CE38" s="539"/>
      <c r="CF38" s="539"/>
      <c r="CG38" s="544"/>
      <c r="CH38" s="544"/>
      <c r="CI38" s="539">
        <f>COUNTIFS('CLIENT ACTIVITY'!I13:I5000,"&gt;=18",'CLIENT ACTIVITY'!I13:I5000,"&lt;=20",'CLIENT ACTIVITY'!J13:J5000,"Female",'CLIENT ACTIVITY'!M13:M5000,"Unknown", 'CLIENT ACTIVITY'!O13:O5000,"YES")</f>
        <v>0</v>
      </c>
      <c r="CJ38" s="539"/>
      <c r="CK38" s="542"/>
      <c r="CL38" s="542"/>
      <c r="CM38" s="539"/>
      <c r="CN38" s="539"/>
      <c r="CO38" s="546"/>
      <c r="CP38" s="546"/>
      <c r="CQ38" s="561">
        <f t="shared" si="5"/>
        <v>0</v>
      </c>
      <c r="CR38" s="561"/>
      <c r="CS38" s="546"/>
      <c r="CT38" s="546"/>
      <c r="CU38" s="546"/>
      <c r="CV38" s="546"/>
    </row>
    <row r="39" spans="1:100" x14ac:dyDescent="0.25">
      <c r="A39" s="583" t="s">
        <v>134</v>
      </c>
      <c r="B39" s="584"/>
      <c r="C39" s="585"/>
      <c r="D39" s="544"/>
      <c r="E39" s="544"/>
      <c r="F39" s="586">
        <f>COUNTIFS('CLIENT ACTIVITY'!I13:I5000,"&gt;=21",'CLIENT ACTIVITY'!I13:I5000,"&lt;=24",'CLIENT ACTIVITY'!J13:J5000,"Female",'CLIENT ACTIVITY'!K13:K5000,"White", 'CLIENT ACTIVITY'!O13:O5000,"YES")</f>
        <v>0</v>
      </c>
      <c r="G39" s="586"/>
      <c r="H39" s="384"/>
      <c r="I39" s="384"/>
      <c r="J39" s="526"/>
      <c r="K39" s="526"/>
      <c r="L39" s="544"/>
      <c r="M39" s="544"/>
      <c r="N39" s="587">
        <f>COUNTIFS('CLIENT ACTIVITY'!I13:I5000,"&gt;=21",'CLIENT ACTIVITY'!I13:I5000,"&lt;=24",'CLIENT ACTIVITY'!J13:J5000,"Female",'CLIENT ACTIVITY'!K13:K5000,"African American /Black", 'CLIENT ACTIVITY'!O13:O5000,"YES")</f>
        <v>0</v>
      </c>
      <c r="O39" s="587"/>
      <c r="P39" s="384"/>
      <c r="Q39" s="384"/>
      <c r="R39" s="526"/>
      <c r="S39" s="526"/>
      <c r="T39" s="544"/>
      <c r="U39" s="544"/>
      <c r="V39" s="526">
        <f>COUNTIFS('CLIENT ACTIVITY'!I13:I5000,"&gt;=21",'CLIENT ACTIVITY'!I13:I5000,"&lt;=24",'CLIENT ACTIVITY'!J13:J5000,"Female",'CLIENT ACTIVITY'!K13:K5000,"Native Hawaiian / Other Pacific Islander", 'CLIENT ACTIVITY'!O13:O5000,"YES")</f>
        <v>0</v>
      </c>
      <c r="W39" s="526"/>
      <c r="X39" s="384"/>
      <c r="Y39" s="384"/>
      <c r="Z39" s="526"/>
      <c r="AA39" s="526"/>
      <c r="AB39" s="544"/>
      <c r="AC39" s="544"/>
      <c r="AD39" s="526">
        <f>COUNTIFS('CLIENT ACTIVITY'!I13:I5000,"&gt;=21",'CLIENT ACTIVITY'!I13:I5000,"&lt;=24",'CLIENT ACTIVITY'!J13:J5000,"Female",'CLIENT ACTIVITY'!K13:K5000,"Asian ", 'CLIENT ACTIVITY'!O13:O5000,"YES")</f>
        <v>0</v>
      </c>
      <c r="AE39" s="526"/>
      <c r="AF39" s="384"/>
      <c r="AG39" s="384"/>
      <c r="AH39" s="526"/>
      <c r="AI39" s="526"/>
      <c r="AJ39" s="544"/>
      <c r="AK39" s="544"/>
      <c r="AL39" s="526">
        <f>COUNTIFS('CLIENT ACTIVITY'!I13:I5000,"&gt;=21",'CLIENT ACTIVITY'!I13:I5000,"&lt;=24",'CLIENT ACTIVITY'!J13:J5000,"Female",'CLIENT ACTIVITY'!K13:K5000,"American Indian / Alaska Native", 'CLIENT ACTIVITY'!O13:O5000,"YES")</f>
        <v>0</v>
      </c>
      <c r="AM39" s="526"/>
      <c r="AN39" s="384"/>
      <c r="AO39" s="384"/>
      <c r="AP39" s="526"/>
      <c r="AQ39" s="526"/>
      <c r="AR39" s="544"/>
      <c r="AS39" s="544"/>
      <c r="AT39" s="526">
        <f>COUNTIFS('CLIENT ACTIVITY'!I13:I5000,"&gt;=21",'CLIENT ACTIVITY'!I13:I5000,"&lt;=24",'CLIENT ACTIVITY'!J13:J5000,"Female",'CLIENT ACTIVITY'!K13:K5000,"More than one race reported", 'CLIENT ACTIVITY'!O13:O5000,"YES")</f>
        <v>0</v>
      </c>
      <c r="AU39" s="526"/>
      <c r="AV39" s="384"/>
      <c r="AW39" s="384"/>
      <c r="AX39" s="526"/>
      <c r="AY39" s="526"/>
      <c r="AZ39" s="544"/>
      <c r="BA39" s="544"/>
      <c r="BB39" s="526">
        <f>COUNTIFS('CLIENT ACTIVITY'!I13:I5000,"&gt;=21",'CLIENT ACTIVITY'!I13:I5000,"&lt;=24",'CLIENT ACTIVITY'!J13:J5000,"Female",'CLIENT ACTIVITY'!K13:K5000,"Unknown", 'CLIENT ACTIVITY'!O13:O5000,"YES")</f>
        <v>0</v>
      </c>
      <c r="BC39" s="526"/>
      <c r="BD39" s="384"/>
      <c r="BE39" s="384"/>
      <c r="BF39" s="526"/>
      <c r="BG39" s="526"/>
      <c r="BH39" s="546"/>
      <c r="BI39" s="546"/>
      <c r="BJ39" s="540">
        <f t="shared" si="4"/>
        <v>0</v>
      </c>
      <c r="BK39" s="540"/>
      <c r="BL39" s="540"/>
      <c r="BM39" s="540"/>
      <c r="BN39" s="540"/>
      <c r="BO39" s="540"/>
      <c r="BP39" s="588" t="s">
        <v>134</v>
      </c>
      <c r="BQ39" s="589"/>
      <c r="BR39" s="590"/>
      <c r="BS39" s="539">
        <f>COUNTIFS('CLIENT ACTIVITY'!I13:I5000,"&gt;=21",'CLIENT ACTIVITY'!I13:I5000,"&lt;=24",'CLIENT ACTIVITY'!J13:J5000,"Female",'CLIENT ACTIVITY'!M13:M5000,"Not Hispanic or Latino", 'CLIENT ACTIVITY'!O13:O5000,"YES")</f>
        <v>0</v>
      </c>
      <c r="BT39" s="539"/>
      <c r="BU39" s="542"/>
      <c r="BV39" s="542"/>
      <c r="BW39" s="539"/>
      <c r="BX39" s="539"/>
      <c r="BY39" s="544"/>
      <c r="BZ39" s="544"/>
      <c r="CA39" s="539">
        <f>COUNTIFS('CLIENT ACTIVITY'!I13:I5000,"&gt;=21",'CLIENT ACTIVITY'!I13:I5000,"&lt;=24",'CLIENT ACTIVITY'!J13:J5000,"Female",'CLIENT ACTIVITY'!M13:M5000,"Hispanic-Latino ", 'CLIENT ACTIVITY'!O13:O5000,"YES")</f>
        <v>0</v>
      </c>
      <c r="CB39" s="539"/>
      <c r="CC39" s="542"/>
      <c r="CD39" s="542"/>
      <c r="CE39" s="539"/>
      <c r="CF39" s="539"/>
      <c r="CG39" s="544"/>
      <c r="CH39" s="544"/>
      <c r="CI39" s="539">
        <f>COUNTIFS('CLIENT ACTIVITY'!I13:I5000,"&gt;=21",'CLIENT ACTIVITY'!I13:I5000,"&lt;=24",'CLIENT ACTIVITY'!J13:J5000,"Female",'CLIENT ACTIVITY'!M13:M5000,"Unknown", 'CLIENT ACTIVITY'!O13:O5000,"YES")</f>
        <v>0</v>
      </c>
      <c r="CJ39" s="539"/>
      <c r="CK39" s="542"/>
      <c r="CL39" s="542"/>
      <c r="CM39" s="539"/>
      <c r="CN39" s="539"/>
      <c r="CO39" s="546"/>
      <c r="CP39" s="546"/>
      <c r="CQ39" s="561">
        <f t="shared" si="5"/>
        <v>0</v>
      </c>
      <c r="CR39" s="561"/>
      <c r="CS39" s="546"/>
      <c r="CT39" s="546"/>
      <c r="CU39" s="546"/>
      <c r="CV39" s="546"/>
    </row>
    <row r="40" spans="1:100" x14ac:dyDescent="0.25">
      <c r="A40" s="583" t="s">
        <v>135</v>
      </c>
      <c r="B40" s="584"/>
      <c r="C40" s="585"/>
      <c r="D40" s="544"/>
      <c r="E40" s="544"/>
      <c r="F40" s="586">
        <f>COUNTIFS('CLIENT ACTIVITY'!I13:I5000,"&gt;=25",'CLIENT ACTIVITY'!I13:I5000,"&lt;=34",'CLIENT ACTIVITY'!J13:J5000,"Female",'CLIENT ACTIVITY'!K13:K5000,"White", 'CLIENT ACTIVITY'!O13:O5000,"YES")</f>
        <v>0</v>
      </c>
      <c r="G40" s="586"/>
      <c r="H40" s="384"/>
      <c r="I40" s="384"/>
      <c r="J40" s="526"/>
      <c r="K40" s="526"/>
      <c r="L40" s="544"/>
      <c r="M40" s="544"/>
      <c r="N40" s="587">
        <f>COUNTIFS('CLIENT ACTIVITY'!I13:I5000,"&gt;=25",'CLIENT ACTIVITY'!I13:I5000,"&lt;=34",'CLIENT ACTIVITY'!J13:J5000,"Female",'CLIENT ACTIVITY'!K13:K5000,"African American /Black", 'CLIENT ACTIVITY'!O13:O5000,"YES")</f>
        <v>0</v>
      </c>
      <c r="O40" s="587"/>
      <c r="P40" s="384"/>
      <c r="Q40" s="384"/>
      <c r="R40" s="526"/>
      <c r="S40" s="526"/>
      <c r="T40" s="544"/>
      <c r="U40" s="544"/>
      <c r="V40" s="526">
        <f>COUNTIFS('CLIENT ACTIVITY'!I13:I5000,"&gt;=25",'CLIENT ACTIVITY'!I13:I5000,"&lt;=34",'CLIENT ACTIVITY'!J13:J5000,"Female",'CLIENT ACTIVITY'!K13:K5000,"Native Hawaiian / Other Pacific Islander", 'CLIENT ACTIVITY'!O13:O5000,"YES")</f>
        <v>0</v>
      </c>
      <c r="W40" s="526"/>
      <c r="X40" s="384"/>
      <c r="Y40" s="384"/>
      <c r="Z40" s="526"/>
      <c r="AA40" s="526"/>
      <c r="AB40" s="544"/>
      <c r="AC40" s="544"/>
      <c r="AD40" s="526">
        <f>COUNTIFS('CLIENT ACTIVITY'!I13:I5000,"&gt;=25",'CLIENT ACTIVITY'!I13:I5000,"&lt;=34",'CLIENT ACTIVITY'!J13:J5000,"Female",'CLIENT ACTIVITY'!K13:K5000,"Asian ", 'CLIENT ACTIVITY'!O13:O5000,"YES")</f>
        <v>0</v>
      </c>
      <c r="AE40" s="526"/>
      <c r="AF40" s="384"/>
      <c r="AG40" s="384"/>
      <c r="AH40" s="526"/>
      <c r="AI40" s="526"/>
      <c r="AJ40" s="544"/>
      <c r="AK40" s="544"/>
      <c r="AL40" s="526">
        <f>COUNTIFS('CLIENT ACTIVITY'!I13:I5000,"&gt;=25",'CLIENT ACTIVITY'!I13:I5000,"&lt;=34",'CLIENT ACTIVITY'!J13:J5000,"Female",'CLIENT ACTIVITY'!K13:K5000,"American Indian / Alaska Native", 'CLIENT ACTIVITY'!O13:O5000,"YES")</f>
        <v>0</v>
      </c>
      <c r="AM40" s="526"/>
      <c r="AN40" s="384"/>
      <c r="AO40" s="384"/>
      <c r="AP40" s="526"/>
      <c r="AQ40" s="526"/>
      <c r="AR40" s="544"/>
      <c r="AS40" s="544"/>
      <c r="AT40" s="526">
        <f>COUNTIFS('CLIENT ACTIVITY'!I13:I5000,"&gt;=25",'CLIENT ACTIVITY'!I13:I5000,"&lt;=34",'CLIENT ACTIVITY'!J13:J5000,"Female",'CLIENT ACTIVITY'!K13:K5000,"More than one race reported", 'CLIENT ACTIVITY'!O13:O5000,"YES")</f>
        <v>0</v>
      </c>
      <c r="AU40" s="526"/>
      <c r="AV40" s="384"/>
      <c r="AW40" s="384"/>
      <c r="AX40" s="526"/>
      <c r="AY40" s="526"/>
      <c r="AZ40" s="544"/>
      <c r="BA40" s="544"/>
      <c r="BB40" s="526">
        <f>COUNTIFS('CLIENT ACTIVITY'!I13:I5000,"&gt;=25",'CLIENT ACTIVITY'!I13:I5000,"&lt;=34",'CLIENT ACTIVITY'!J13:J5000,"Female",'CLIENT ACTIVITY'!K13:K5000,"Unknown", 'CLIENT ACTIVITY'!O13:O5000,"YES")</f>
        <v>0</v>
      </c>
      <c r="BC40" s="526"/>
      <c r="BD40" s="384"/>
      <c r="BE40" s="384"/>
      <c r="BF40" s="526"/>
      <c r="BG40" s="526"/>
      <c r="BH40" s="546"/>
      <c r="BI40" s="546"/>
      <c r="BJ40" s="540">
        <f t="shared" si="4"/>
        <v>0</v>
      </c>
      <c r="BK40" s="540"/>
      <c r="BL40" s="540"/>
      <c r="BM40" s="540"/>
      <c r="BN40" s="540"/>
      <c r="BO40" s="540"/>
      <c r="BP40" s="588" t="s">
        <v>135</v>
      </c>
      <c r="BQ40" s="589"/>
      <c r="BR40" s="590"/>
      <c r="BS40" s="539">
        <f>COUNTIFS('CLIENT ACTIVITY'!I13:I5000,"&gt;=25",'CLIENT ACTIVITY'!I13:I5000,"&lt;=34",'CLIENT ACTIVITY'!J13:J5000,"Female",'CLIENT ACTIVITY'!M13:M5000,"Not Hispanic or Latino", 'CLIENT ACTIVITY'!O13:O5000,"YES")</f>
        <v>0</v>
      </c>
      <c r="BT40" s="539"/>
      <c r="BU40" s="542"/>
      <c r="BV40" s="542"/>
      <c r="BW40" s="539"/>
      <c r="BX40" s="539"/>
      <c r="BY40" s="544"/>
      <c r="BZ40" s="544"/>
      <c r="CA40" s="539">
        <f>COUNTIFS('CLIENT ACTIVITY'!I13:I5000,"&gt;=25",'CLIENT ACTIVITY'!I13:I5000,"&lt;=34",'CLIENT ACTIVITY'!J13:J5000,"Female",'CLIENT ACTIVITY'!M13:M5000,"Hispanic-Latino ", 'CLIENT ACTIVITY'!O13:O5000,"YES")</f>
        <v>0</v>
      </c>
      <c r="CB40" s="539"/>
      <c r="CC40" s="542"/>
      <c r="CD40" s="542"/>
      <c r="CE40" s="539"/>
      <c r="CF40" s="539"/>
      <c r="CG40" s="544"/>
      <c r="CH40" s="544"/>
      <c r="CI40" s="539">
        <f>COUNTIFS('CLIENT ACTIVITY'!I13:I5000,"&gt;=25",'CLIENT ACTIVITY'!I13:I5000,"&lt;=34",'CLIENT ACTIVITY'!J13:J5000,"Female",'CLIENT ACTIVITY'!M13:M5000,"Unknown", 'CLIENT ACTIVITY'!O13:O5000,"YES")</f>
        <v>0</v>
      </c>
      <c r="CJ40" s="539"/>
      <c r="CK40" s="542"/>
      <c r="CL40" s="542"/>
      <c r="CM40" s="539"/>
      <c r="CN40" s="539"/>
      <c r="CO40" s="546"/>
      <c r="CP40" s="546"/>
      <c r="CQ40" s="561">
        <f t="shared" si="5"/>
        <v>0</v>
      </c>
      <c r="CR40" s="561"/>
      <c r="CS40" s="546"/>
      <c r="CT40" s="546"/>
      <c r="CU40" s="546"/>
      <c r="CV40" s="546"/>
    </row>
    <row r="41" spans="1:100" x14ac:dyDescent="0.25">
      <c r="A41" s="583" t="s">
        <v>136</v>
      </c>
      <c r="B41" s="584"/>
      <c r="C41" s="585"/>
      <c r="D41" s="544"/>
      <c r="E41" s="544"/>
      <c r="F41" s="586">
        <f>COUNTIFS('CLIENT ACTIVITY'!I13:I5000,"&gt;=35",'CLIENT ACTIVITY'!I13:I5000,"&lt;=44",'CLIENT ACTIVITY'!J13:J5000,"Female",'CLIENT ACTIVITY'!K13:K5000,"White", 'CLIENT ACTIVITY'!O13:O5000,"YES")</f>
        <v>0</v>
      </c>
      <c r="G41" s="586"/>
      <c r="H41" s="384"/>
      <c r="I41" s="384"/>
      <c r="J41" s="526"/>
      <c r="K41" s="526"/>
      <c r="L41" s="544"/>
      <c r="M41" s="544"/>
      <c r="N41" s="587">
        <f>COUNTIFS('CLIENT ACTIVITY'!I13:I5000,"&gt;=35",'CLIENT ACTIVITY'!I13:I5000,"&lt;=44",'CLIENT ACTIVITY'!J13:J5000,"Female",'CLIENT ACTIVITY'!K13:K5000,"African American /Black", 'CLIENT ACTIVITY'!O13:O5000,"YES")</f>
        <v>0</v>
      </c>
      <c r="O41" s="587"/>
      <c r="P41" s="384"/>
      <c r="Q41" s="384"/>
      <c r="R41" s="526"/>
      <c r="S41" s="526"/>
      <c r="T41" s="544"/>
      <c r="U41" s="544"/>
      <c r="V41" s="526">
        <f>COUNTIFS('CLIENT ACTIVITY'!I13:I5000,"&gt;=35",'CLIENT ACTIVITY'!I13:I5000,"&lt;=44",'CLIENT ACTIVITY'!J13:J5000,"Female",'CLIENT ACTIVITY'!K13:K5000,"Native Hawaiian / Other Pacific Islander", 'CLIENT ACTIVITY'!O13:O5000,"YES")</f>
        <v>0</v>
      </c>
      <c r="W41" s="526"/>
      <c r="X41" s="384"/>
      <c r="Y41" s="384"/>
      <c r="Z41" s="526"/>
      <c r="AA41" s="526"/>
      <c r="AB41" s="544"/>
      <c r="AC41" s="544"/>
      <c r="AD41" s="526">
        <f>COUNTIFS('CLIENT ACTIVITY'!I13:I5000,"&gt;=35",'CLIENT ACTIVITY'!I13:I5000,"&lt;=44",'CLIENT ACTIVITY'!J13:J5000,"Female",'CLIENT ACTIVITY'!K13:K5000,"Asian ", 'CLIENT ACTIVITY'!O13:O5000,"YES")</f>
        <v>0</v>
      </c>
      <c r="AE41" s="526"/>
      <c r="AF41" s="384"/>
      <c r="AG41" s="384"/>
      <c r="AH41" s="526"/>
      <c r="AI41" s="526"/>
      <c r="AJ41" s="544"/>
      <c r="AK41" s="544"/>
      <c r="AL41" s="526">
        <f>COUNTIFS('CLIENT ACTIVITY'!I13:I5000,"&gt;=35",'CLIENT ACTIVITY'!I13:I5000,"&lt;=44",'CLIENT ACTIVITY'!J13:J5000,"Female",'CLIENT ACTIVITY'!K13:K5000,"American Indian / Alaska Native", 'CLIENT ACTIVITY'!O13:O5000,"YES")</f>
        <v>0</v>
      </c>
      <c r="AM41" s="526"/>
      <c r="AN41" s="384"/>
      <c r="AO41" s="384"/>
      <c r="AP41" s="526"/>
      <c r="AQ41" s="526"/>
      <c r="AR41" s="544"/>
      <c r="AS41" s="544"/>
      <c r="AT41" s="526">
        <f>COUNTIFS('CLIENT ACTIVITY'!I13:I5000,"&gt;=35",'CLIENT ACTIVITY'!I13:I5000,"&lt;=44",'CLIENT ACTIVITY'!J13:J5000,"Female",'CLIENT ACTIVITY'!K13:K5000,"More than one race reported", 'CLIENT ACTIVITY'!O13:O5000,"YES")</f>
        <v>0</v>
      </c>
      <c r="AU41" s="526"/>
      <c r="AV41" s="384"/>
      <c r="AW41" s="384"/>
      <c r="AX41" s="526"/>
      <c r="AY41" s="526"/>
      <c r="AZ41" s="544"/>
      <c r="BA41" s="544"/>
      <c r="BB41" s="526">
        <f>COUNTIFS('CLIENT ACTIVITY'!I13:I5000,"&gt;=35",'CLIENT ACTIVITY'!I13:I5000,"&lt;=44",'CLIENT ACTIVITY'!J13:J5000,"Female",'CLIENT ACTIVITY'!K13:K5000,"Unknown", 'CLIENT ACTIVITY'!O13:O5000,"YES")</f>
        <v>0</v>
      </c>
      <c r="BC41" s="526"/>
      <c r="BD41" s="384"/>
      <c r="BE41" s="384"/>
      <c r="BF41" s="526"/>
      <c r="BG41" s="526"/>
      <c r="BH41" s="546"/>
      <c r="BI41" s="546"/>
      <c r="BJ41" s="540">
        <f t="shared" si="4"/>
        <v>0</v>
      </c>
      <c r="BK41" s="540"/>
      <c r="BL41" s="540"/>
      <c r="BM41" s="540"/>
      <c r="BN41" s="540"/>
      <c r="BO41" s="540"/>
      <c r="BP41" s="588" t="s">
        <v>136</v>
      </c>
      <c r="BQ41" s="589"/>
      <c r="BR41" s="590"/>
      <c r="BS41" s="539">
        <f>COUNTIFS('CLIENT ACTIVITY'!I13:I5000,"&gt;=35",'CLIENT ACTIVITY'!I13:I5000,"&lt;=44",'CLIENT ACTIVITY'!J13:J5000,"Female",'CLIENT ACTIVITY'!M13:M5000,"Not Hispanic or Latino", 'CLIENT ACTIVITY'!O13:O5000,"YES")</f>
        <v>0</v>
      </c>
      <c r="BT41" s="539"/>
      <c r="BU41" s="542"/>
      <c r="BV41" s="542"/>
      <c r="BW41" s="539"/>
      <c r="BX41" s="539"/>
      <c r="BY41" s="544"/>
      <c r="BZ41" s="544"/>
      <c r="CA41" s="539">
        <f>COUNTIFS('CLIENT ACTIVITY'!I13:I5000,"&gt;=35",'CLIENT ACTIVITY'!I13:I5000,"&lt;=44",'CLIENT ACTIVITY'!J13:J5000,"Female",'CLIENT ACTIVITY'!M13:M5000,"Hispanic-Latino ", 'CLIENT ACTIVITY'!O13:O5000,"YES")</f>
        <v>0</v>
      </c>
      <c r="CB41" s="539"/>
      <c r="CC41" s="542"/>
      <c r="CD41" s="542"/>
      <c r="CE41" s="539"/>
      <c r="CF41" s="539"/>
      <c r="CG41" s="544"/>
      <c r="CH41" s="544"/>
      <c r="CI41" s="539">
        <f>COUNTIFS('CLIENT ACTIVITY'!I13:I5000,"&gt;=35",'CLIENT ACTIVITY'!I13:I5000,"&lt;=44",'CLIENT ACTIVITY'!J13:J5000,"Female",'CLIENT ACTIVITY'!M13:M5000,"Unknown", 'CLIENT ACTIVITY'!O13:O5000,"YES")</f>
        <v>0</v>
      </c>
      <c r="CJ41" s="539"/>
      <c r="CK41" s="542"/>
      <c r="CL41" s="542"/>
      <c r="CM41" s="539"/>
      <c r="CN41" s="539"/>
      <c r="CO41" s="546"/>
      <c r="CP41" s="546"/>
      <c r="CQ41" s="561">
        <f t="shared" si="5"/>
        <v>0</v>
      </c>
      <c r="CR41" s="561"/>
      <c r="CS41" s="546"/>
      <c r="CT41" s="546"/>
      <c r="CU41" s="546"/>
      <c r="CV41" s="546"/>
    </row>
    <row r="42" spans="1:100" x14ac:dyDescent="0.25">
      <c r="A42" s="583" t="s">
        <v>137</v>
      </c>
      <c r="B42" s="584"/>
      <c r="C42" s="585"/>
      <c r="D42" s="544"/>
      <c r="E42" s="544"/>
      <c r="F42" s="586">
        <f>COUNTIFS('CLIENT ACTIVITY'!I13:I5000,"&gt;=45",'CLIENT ACTIVITY'!I13:I5000,"&lt;=54",'CLIENT ACTIVITY'!J13:J5000,"Female",'CLIENT ACTIVITY'!K13:K5000,"White", 'CLIENT ACTIVITY'!O13:O5000,"YES")</f>
        <v>0</v>
      </c>
      <c r="G42" s="586"/>
      <c r="H42" s="384"/>
      <c r="I42" s="384"/>
      <c r="J42" s="526"/>
      <c r="K42" s="526"/>
      <c r="L42" s="544"/>
      <c r="M42" s="544"/>
      <c r="N42" s="587">
        <f>COUNTIFS('CLIENT ACTIVITY'!I13:I5000,"&gt;=45",'CLIENT ACTIVITY'!I13:I5000,"&lt;=54",'CLIENT ACTIVITY'!J13:J5000,"Female",'CLIENT ACTIVITY'!K13:K5000,"African American /Black", 'CLIENT ACTIVITY'!O13:O5000,"YES")</f>
        <v>0</v>
      </c>
      <c r="O42" s="587"/>
      <c r="P42" s="384"/>
      <c r="Q42" s="384"/>
      <c r="R42" s="526"/>
      <c r="S42" s="526"/>
      <c r="T42" s="544"/>
      <c r="U42" s="544"/>
      <c r="V42" s="526">
        <f>COUNTIFS('CLIENT ACTIVITY'!I13:I5000,"&gt;=45",'CLIENT ACTIVITY'!I13:I5000,"&lt;=54",'CLIENT ACTIVITY'!J13:J5000,"Female",'CLIENT ACTIVITY'!K13:K5000,"Native Hawaiian / Other Pacific Islander", 'CLIENT ACTIVITY'!O13:O5000,"YES")</f>
        <v>0</v>
      </c>
      <c r="W42" s="526"/>
      <c r="X42" s="384"/>
      <c r="Y42" s="384"/>
      <c r="Z42" s="526"/>
      <c r="AA42" s="526"/>
      <c r="AB42" s="544"/>
      <c r="AC42" s="544"/>
      <c r="AD42" s="526">
        <f>COUNTIFS('CLIENT ACTIVITY'!I13:I5000,"&gt;=45",'CLIENT ACTIVITY'!I13:I5000,"&lt;=54",'CLIENT ACTIVITY'!J13:J5000,"Female",'CLIENT ACTIVITY'!K13:K5000,"Asian ", 'CLIENT ACTIVITY'!O13:O5000,"YES")</f>
        <v>0</v>
      </c>
      <c r="AE42" s="526"/>
      <c r="AF42" s="384"/>
      <c r="AG42" s="384"/>
      <c r="AH42" s="526"/>
      <c r="AI42" s="526"/>
      <c r="AJ42" s="544"/>
      <c r="AK42" s="544"/>
      <c r="AL42" s="526">
        <f>COUNTIFS('CLIENT ACTIVITY'!I13:I5000,"&gt;=45",'CLIENT ACTIVITY'!I13:I5000,"&lt;=54",'CLIENT ACTIVITY'!J13:J5000,"Female",'CLIENT ACTIVITY'!K13:K5000,"American Indian / Alaska Native", 'CLIENT ACTIVITY'!O13:O5000,"YES")</f>
        <v>0</v>
      </c>
      <c r="AM42" s="526"/>
      <c r="AN42" s="384"/>
      <c r="AO42" s="384"/>
      <c r="AP42" s="526"/>
      <c r="AQ42" s="526"/>
      <c r="AR42" s="544"/>
      <c r="AS42" s="544"/>
      <c r="AT42" s="526">
        <f>COUNTIFS('CLIENT ACTIVITY'!I13:I5000,"&gt;=45",'CLIENT ACTIVITY'!I13:I5000,"&lt;=54",'CLIENT ACTIVITY'!J13:J5000,"Female",'CLIENT ACTIVITY'!K13:K5000,"More than one race reported", 'CLIENT ACTIVITY'!O13:O5000,"YES")</f>
        <v>0</v>
      </c>
      <c r="AU42" s="526"/>
      <c r="AV42" s="384"/>
      <c r="AW42" s="384"/>
      <c r="AX42" s="526"/>
      <c r="AY42" s="526"/>
      <c r="AZ42" s="544"/>
      <c r="BA42" s="544"/>
      <c r="BB42" s="526">
        <f>COUNTIFS('CLIENT ACTIVITY'!I13:I5000,"&gt;=45",'CLIENT ACTIVITY'!I13:I5000,"&lt;=54",'CLIENT ACTIVITY'!J13:J5000,"Female",'CLIENT ACTIVITY'!K13:K5000,"Unknown", 'CLIENT ACTIVITY'!O13:O5000,"YES")</f>
        <v>0</v>
      </c>
      <c r="BC42" s="526"/>
      <c r="BD42" s="384"/>
      <c r="BE42" s="384"/>
      <c r="BF42" s="526"/>
      <c r="BG42" s="526"/>
      <c r="BH42" s="546"/>
      <c r="BI42" s="546"/>
      <c r="BJ42" s="540">
        <f t="shared" si="4"/>
        <v>0</v>
      </c>
      <c r="BK42" s="540"/>
      <c r="BL42" s="540"/>
      <c r="BM42" s="540"/>
      <c r="BN42" s="540"/>
      <c r="BO42" s="540"/>
      <c r="BP42" s="588" t="s">
        <v>137</v>
      </c>
      <c r="BQ42" s="589"/>
      <c r="BR42" s="590"/>
      <c r="BS42" s="539">
        <f>COUNTIFS('CLIENT ACTIVITY'!I13:I5000,"&gt;=45",'CLIENT ACTIVITY'!I13:I5000,"&lt;=54",'CLIENT ACTIVITY'!J13:J5000,"Female",'CLIENT ACTIVITY'!M13:M5000,"Not Hispanic or Latino", 'CLIENT ACTIVITY'!O13:O5000,"YES")</f>
        <v>0</v>
      </c>
      <c r="BT42" s="539"/>
      <c r="BU42" s="542"/>
      <c r="BV42" s="542"/>
      <c r="BW42" s="539"/>
      <c r="BX42" s="539"/>
      <c r="BY42" s="544"/>
      <c r="BZ42" s="544"/>
      <c r="CA42" s="539">
        <f>COUNTIFS('CLIENT ACTIVITY'!I13:I5000,"&gt;=45",'CLIENT ACTIVITY'!I13:I5000,"&lt;=54",'CLIENT ACTIVITY'!J13:J5000,"Female",'CLIENT ACTIVITY'!M13:M5000,"Hispanic-Latino ", 'CLIENT ACTIVITY'!O13:O5000,"YES")</f>
        <v>0</v>
      </c>
      <c r="CB42" s="539"/>
      <c r="CC42" s="542"/>
      <c r="CD42" s="542"/>
      <c r="CE42" s="539"/>
      <c r="CF42" s="539"/>
      <c r="CG42" s="544"/>
      <c r="CH42" s="544"/>
      <c r="CI42" s="539">
        <f>COUNTIFS('CLIENT ACTIVITY'!I13:I5000,"&gt;=45",'CLIENT ACTIVITY'!I13:I5000,"&lt;=54",'CLIENT ACTIVITY'!J13:J5000,"Female",'CLIENT ACTIVITY'!M13:M5000,"Unknown", 'CLIENT ACTIVITY'!O13:O5000,"YES")</f>
        <v>0</v>
      </c>
      <c r="CJ42" s="539"/>
      <c r="CK42" s="542"/>
      <c r="CL42" s="542"/>
      <c r="CM42" s="539"/>
      <c r="CN42" s="539"/>
      <c r="CO42" s="546"/>
      <c r="CP42" s="546"/>
      <c r="CQ42" s="561">
        <f t="shared" si="5"/>
        <v>0</v>
      </c>
      <c r="CR42" s="561"/>
      <c r="CS42" s="546"/>
      <c r="CT42" s="546"/>
      <c r="CU42" s="546"/>
      <c r="CV42" s="546"/>
    </row>
    <row r="43" spans="1:100" x14ac:dyDescent="0.25">
      <c r="A43" s="583" t="s">
        <v>138</v>
      </c>
      <c r="B43" s="584"/>
      <c r="C43" s="585"/>
      <c r="D43" s="544"/>
      <c r="E43" s="544"/>
      <c r="F43" s="586">
        <f>COUNTIFS('CLIENT ACTIVITY'!I13:I5000,"&gt;=55",'CLIENT ACTIVITY'!I13:I5000,"&lt;=64",'CLIENT ACTIVITY'!J13:J5000,"Female",'CLIENT ACTIVITY'!K13:K5000,"White", 'CLIENT ACTIVITY'!O13:O5000,"YES")</f>
        <v>0</v>
      </c>
      <c r="G43" s="586"/>
      <c r="H43" s="384"/>
      <c r="I43" s="384"/>
      <c r="J43" s="526"/>
      <c r="K43" s="526"/>
      <c r="L43" s="544"/>
      <c r="M43" s="544"/>
      <c r="N43" s="587">
        <f>COUNTIFS('CLIENT ACTIVITY'!I13:I5000,"&gt;=55",'CLIENT ACTIVITY'!I13:I5000,"&lt;=64",'CLIENT ACTIVITY'!J13:J5000,"Female",'CLIENT ACTIVITY'!K13:K5000,"African American /Black",'CLIENT ACTIVITY'!O13:O5000,"YES")</f>
        <v>0</v>
      </c>
      <c r="O43" s="587"/>
      <c r="P43" s="384"/>
      <c r="Q43" s="384"/>
      <c r="R43" s="526"/>
      <c r="S43" s="526"/>
      <c r="T43" s="544"/>
      <c r="U43" s="544"/>
      <c r="V43" s="526">
        <f>COUNTIFS('CLIENT ACTIVITY'!I13:I5000,"&gt;=55",'CLIENT ACTIVITY'!I13:I5000,"&lt;=64",'CLIENT ACTIVITY'!J13:J5000,"Female",'CLIENT ACTIVITY'!K13:K5000,"Native Hawaiian / Other Pacific Islander", 'CLIENT ACTIVITY'!O13:O5000,"YES")</f>
        <v>0</v>
      </c>
      <c r="W43" s="526"/>
      <c r="X43" s="384"/>
      <c r="Y43" s="384"/>
      <c r="Z43" s="526"/>
      <c r="AA43" s="526"/>
      <c r="AB43" s="544"/>
      <c r="AC43" s="544"/>
      <c r="AD43" s="526">
        <f>COUNTIFS('CLIENT ACTIVITY'!I13:I5000,"&gt;=55",'CLIENT ACTIVITY'!I13:I5000,"&lt;=64",'CLIENT ACTIVITY'!J13:J5000,"Female",'CLIENT ACTIVITY'!K13:K5000,"Asian ", 'CLIENT ACTIVITY'!O13:O5000,"YES")</f>
        <v>0</v>
      </c>
      <c r="AE43" s="526"/>
      <c r="AF43" s="384"/>
      <c r="AG43" s="384"/>
      <c r="AH43" s="526"/>
      <c r="AI43" s="526"/>
      <c r="AJ43" s="544"/>
      <c r="AK43" s="544"/>
      <c r="AL43" s="526">
        <f>COUNTIFS('CLIENT ACTIVITY'!I13:I5000,"&gt;=55",'CLIENT ACTIVITY'!I13:I5000,"&lt;=64",'CLIENT ACTIVITY'!J13:J5000,"Female",'CLIENT ACTIVITY'!K13:K5000,"American Indian / Alaska Native", 'CLIENT ACTIVITY'!O13:O5000,"YES")</f>
        <v>0</v>
      </c>
      <c r="AM43" s="526"/>
      <c r="AN43" s="384"/>
      <c r="AO43" s="384"/>
      <c r="AP43" s="526"/>
      <c r="AQ43" s="526"/>
      <c r="AR43" s="544"/>
      <c r="AS43" s="544"/>
      <c r="AT43" s="526">
        <f>COUNTIFS('CLIENT ACTIVITY'!I13:I5000,"&gt;=55",'CLIENT ACTIVITY'!I13:I5000,"&lt;=64",'CLIENT ACTIVITY'!J13:J5000,"Female",'CLIENT ACTIVITY'!K13:K5000,"More than one race reported", 'CLIENT ACTIVITY'!O13:O5000,"YES")</f>
        <v>0</v>
      </c>
      <c r="AU43" s="526"/>
      <c r="AV43" s="384"/>
      <c r="AW43" s="384"/>
      <c r="AX43" s="526"/>
      <c r="AY43" s="526"/>
      <c r="AZ43" s="544"/>
      <c r="BA43" s="544"/>
      <c r="BB43" s="526">
        <f>COUNTIFS('CLIENT ACTIVITY'!I13:I5000,"&gt;=55",'CLIENT ACTIVITY'!I13:I5000,"&lt;=64",'CLIENT ACTIVITY'!J13:J5000,"Female",'CLIENT ACTIVITY'!K13:K5000,"Unknown", 'CLIENT ACTIVITY'!O13:O5000,"YES")</f>
        <v>0</v>
      </c>
      <c r="BC43" s="526"/>
      <c r="BD43" s="384"/>
      <c r="BE43" s="384"/>
      <c r="BF43" s="526"/>
      <c r="BG43" s="526"/>
      <c r="BH43" s="546"/>
      <c r="BI43" s="546"/>
      <c r="BJ43" s="540">
        <f t="shared" si="4"/>
        <v>0</v>
      </c>
      <c r="BK43" s="540"/>
      <c r="BL43" s="540"/>
      <c r="BM43" s="540"/>
      <c r="BN43" s="540"/>
      <c r="BO43" s="540"/>
      <c r="BP43" s="588" t="s">
        <v>138</v>
      </c>
      <c r="BQ43" s="589"/>
      <c r="BR43" s="590"/>
      <c r="BS43" s="539">
        <f>COUNTIFS('CLIENT ACTIVITY'!I13:I5000,"&gt;=55",'CLIENT ACTIVITY'!I13:I5000,"&lt;=64",'CLIENT ACTIVITY'!J13:J5000,"Female",'CLIENT ACTIVITY'!M13:M5000,"Not Hispanic or Latino", 'CLIENT ACTIVITY'!O13:O5000,"YES")</f>
        <v>0</v>
      </c>
      <c r="BT43" s="539"/>
      <c r="BU43" s="542"/>
      <c r="BV43" s="542"/>
      <c r="BW43" s="539"/>
      <c r="BX43" s="539"/>
      <c r="BY43" s="544"/>
      <c r="BZ43" s="544"/>
      <c r="CA43" s="539">
        <f>COUNTIFS('CLIENT ACTIVITY'!I13:I5000,"&gt;=55",'CLIENT ACTIVITY'!I13:I5000,"&lt;=64",'CLIENT ACTIVITY'!J13:J5000,"Female",'CLIENT ACTIVITY'!M13:M5000,"Hispanic-Latino ", 'CLIENT ACTIVITY'!O13:O5000,"YES")</f>
        <v>0</v>
      </c>
      <c r="CB43" s="539"/>
      <c r="CC43" s="542"/>
      <c r="CD43" s="542"/>
      <c r="CE43" s="539"/>
      <c r="CF43" s="539"/>
      <c r="CG43" s="544"/>
      <c r="CH43" s="544"/>
      <c r="CI43" s="539">
        <f>COUNTIFS('CLIENT ACTIVITY'!I13:I5000,"&gt;=55",'CLIENT ACTIVITY'!I13:I5000,"&lt;=64",'CLIENT ACTIVITY'!J13:J5000,"Female",'CLIENT ACTIVITY'!M13:M5000,"Unknown", 'CLIENT ACTIVITY'!O13:O5000,"YES")</f>
        <v>0</v>
      </c>
      <c r="CJ43" s="539"/>
      <c r="CK43" s="542"/>
      <c r="CL43" s="542"/>
      <c r="CM43" s="539"/>
      <c r="CN43" s="539"/>
      <c r="CO43" s="546"/>
      <c r="CP43" s="546"/>
      <c r="CQ43" s="561">
        <f t="shared" si="5"/>
        <v>0</v>
      </c>
      <c r="CR43" s="561"/>
      <c r="CS43" s="546"/>
      <c r="CT43" s="546"/>
      <c r="CU43" s="546"/>
      <c r="CV43" s="546"/>
    </row>
    <row r="44" spans="1:100" x14ac:dyDescent="0.25">
      <c r="A44" s="583" t="s">
        <v>139</v>
      </c>
      <c r="B44" s="584"/>
      <c r="C44" s="585"/>
      <c r="D44" s="544"/>
      <c r="E44" s="544"/>
      <c r="F44" s="586">
        <f>COUNTIFS('CLIENT ACTIVITY'!I13:I5000,"&gt;=65",'CLIENT ACTIVITY'!I13:I5000,"&lt;=74",'CLIENT ACTIVITY'!J13:J5000,"Female",'CLIENT ACTIVITY'!K13:K5000,"White",'CLIENT ACTIVITY'!O13:O5000,"YES")</f>
        <v>0</v>
      </c>
      <c r="G44" s="586"/>
      <c r="H44" s="384"/>
      <c r="I44" s="384"/>
      <c r="J44" s="526"/>
      <c r="K44" s="526"/>
      <c r="L44" s="544"/>
      <c r="M44" s="544"/>
      <c r="N44" s="587">
        <f>COUNTIFS('CLIENT ACTIVITY'!I13:I5000,"&gt;=65",'CLIENT ACTIVITY'!I13:I5000,"&lt;=74",'CLIENT ACTIVITY'!J13:J5000,"Female",'CLIENT ACTIVITY'!K13:K5000,"African American /Black",'CLIENT ACTIVITY'!O13:O5000,"YES")</f>
        <v>0</v>
      </c>
      <c r="O44" s="587"/>
      <c r="P44" s="384"/>
      <c r="Q44" s="384"/>
      <c r="R44" s="526"/>
      <c r="S44" s="526"/>
      <c r="T44" s="544"/>
      <c r="U44" s="544"/>
      <c r="V44" s="526">
        <f>COUNTIFS('CLIENT ACTIVITY'!I13:I5000,"&gt;=65",'CLIENT ACTIVITY'!I13:I5000,"&lt;=74",'CLIENT ACTIVITY'!J13:J5000,"Female",'CLIENT ACTIVITY'!K13:K5000,"Native Hawaiian / Other Pacific Islander",'CLIENT ACTIVITY'!O13:O5000,"YES")</f>
        <v>0</v>
      </c>
      <c r="W44" s="526"/>
      <c r="X44" s="384"/>
      <c r="Y44" s="384"/>
      <c r="Z44" s="526"/>
      <c r="AA44" s="526"/>
      <c r="AB44" s="544"/>
      <c r="AC44" s="544"/>
      <c r="AD44" s="526">
        <f>COUNTIFS('CLIENT ACTIVITY'!I13:I5000,"&gt;=65",'CLIENT ACTIVITY'!I13:I5000,"&lt;=74",'CLIENT ACTIVITY'!J13:J5000,"Female",'CLIENT ACTIVITY'!K13:K5000,"Asian ", 'CLIENT ACTIVITY'!O13:O5000,"YES")</f>
        <v>0</v>
      </c>
      <c r="AE44" s="526"/>
      <c r="AF44" s="384"/>
      <c r="AG44" s="384"/>
      <c r="AH44" s="526"/>
      <c r="AI44" s="526"/>
      <c r="AJ44" s="544"/>
      <c r="AK44" s="544"/>
      <c r="AL44" s="526">
        <f>COUNTIFS('CLIENT ACTIVITY'!I13:I5000,"&gt;=65",'CLIENT ACTIVITY'!I13:I5000,"&lt;=74",'CLIENT ACTIVITY'!J13:J5000,"Female",'CLIENT ACTIVITY'!K13:K5000,"American Indian / Alaska Native",'CLIENT ACTIVITY'!O13:O5000,"YES")</f>
        <v>0</v>
      </c>
      <c r="AM44" s="526"/>
      <c r="AN44" s="384"/>
      <c r="AO44" s="384"/>
      <c r="AP44" s="526"/>
      <c r="AQ44" s="526"/>
      <c r="AR44" s="544"/>
      <c r="AS44" s="544"/>
      <c r="AT44" s="526">
        <f>COUNTIFS('CLIENT ACTIVITY'!I13:I5000,"&gt;=65",'CLIENT ACTIVITY'!I13:I5000,"&lt;=74",'CLIENT ACTIVITY'!J13:J5000,"Female",'CLIENT ACTIVITY'!K13:K5000,"More than one race reported",'CLIENT ACTIVITY'!O13:O5000,"YES")</f>
        <v>0</v>
      </c>
      <c r="AU44" s="526"/>
      <c r="AV44" s="384"/>
      <c r="AW44" s="384"/>
      <c r="AX44" s="526"/>
      <c r="AY44" s="526"/>
      <c r="AZ44" s="544"/>
      <c r="BA44" s="544"/>
      <c r="BB44" s="526">
        <f>COUNTIFS('CLIENT ACTIVITY'!I13:I5000,"&gt;=65",'CLIENT ACTIVITY'!I13:I5000,"&lt;=74",'CLIENT ACTIVITY'!J13:J5000,"Female",'CLIENT ACTIVITY'!K13:K5000,"Unknown",'CLIENT ACTIVITY'!O13:O5000,"YES")</f>
        <v>0</v>
      </c>
      <c r="BC44" s="526"/>
      <c r="BD44" s="384"/>
      <c r="BE44" s="384"/>
      <c r="BF44" s="526"/>
      <c r="BG44" s="526"/>
      <c r="BH44" s="546"/>
      <c r="BI44" s="546"/>
      <c r="BJ44" s="540">
        <f t="shared" si="4"/>
        <v>0</v>
      </c>
      <c r="BK44" s="540"/>
      <c r="BL44" s="540"/>
      <c r="BM44" s="540"/>
      <c r="BN44" s="540"/>
      <c r="BO44" s="540"/>
      <c r="BP44" s="588" t="s">
        <v>139</v>
      </c>
      <c r="BQ44" s="589"/>
      <c r="BR44" s="590"/>
      <c r="BS44" s="539">
        <f>COUNTIFS('CLIENT ACTIVITY'!I13:I5000,"&gt;=65",'CLIENT ACTIVITY'!I13:I5000,"&lt;=74",'CLIENT ACTIVITY'!J13:J5000,"Female",'CLIENT ACTIVITY'!M13:M5000,"Not Hispanic or Latino", 'CLIENT ACTIVITY'!O13:O5000,"YES")</f>
        <v>0</v>
      </c>
      <c r="BT44" s="539"/>
      <c r="BU44" s="542"/>
      <c r="BV44" s="542"/>
      <c r="BW44" s="539"/>
      <c r="BX44" s="539"/>
      <c r="BY44" s="544"/>
      <c r="BZ44" s="544"/>
      <c r="CA44" s="539">
        <f>COUNTIFS('CLIENT ACTIVITY'!I13:I5000,"&gt;=65",'CLIENT ACTIVITY'!I13:I5000,"&lt;=74",'CLIENT ACTIVITY'!J13:J5000,"Female",'CLIENT ACTIVITY'!M13:M5000,"Hispanic-Latino ", 'CLIENT ACTIVITY'!O13:O5000,"YES")</f>
        <v>0</v>
      </c>
      <c r="CB44" s="539"/>
      <c r="CC44" s="542"/>
      <c r="CD44" s="542"/>
      <c r="CE44" s="539"/>
      <c r="CF44" s="539"/>
      <c r="CG44" s="544"/>
      <c r="CH44" s="544"/>
      <c r="CI44" s="539">
        <f>COUNTIFS('CLIENT ACTIVITY'!I13:I5000,"&gt;=65",'CLIENT ACTIVITY'!I13:I5000,"&lt;=74",'CLIENT ACTIVITY'!J13:J5000,"Female",'CLIENT ACTIVITY'!M13:M5000,"Unknown", 'CLIENT ACTIVITY'!O13:O5000,"YES")</f>
        <v>0</v>
      </c>
      <c r="CJ44" s="539"/>
      <c r="CK44" s="542"/>
      <c r="CL44" s="542"/>
      <c r="CM44" s="539"/>
      <c r="CN44" s="539"/>
      <c r="CO44" s="546"/>
      <c r="CP44" s="546"/>
      <c r="CQ44" s="561">
        <f t="shared" si="5"/>
        <v>0</v>
      </c>
      <c r="CR44" s="561"/>
      <c r="CS44" s="546"/>
      <c r="CT44" s="546"/>
      <c r="CU44" s="546"/>
      <c r="CV44" s="546"/>
    </row>
    <row r="45" spans="1:100" x14ac:dyDescent="0.25">
      <c r="A45" s="583" t="s">
        <v>471</v>
      </c>
      <c r="B45" s="584"/>
      <c r="C45" s="585"/>
      <c r="D45" s="544"/>
      <c r="E45" s="544"/>
      <c r="F45" s="586">
        <f>COUNTIFS('CLIENT ACTIVITY'!I13:I5000,"&gt;=75",'CLIENT ACTIVITY'!I13:I5000,"&lt;=150",'CLIENT ACTIVITY'!J13:J5000,"Female",'CLIENT ACTIVITY'!K13:K5000,"White", 'CLIENT ACTIVITY'!O13:O5000,"YES")</f>
        <v>0</v>
      </c>
      <c r="G45" s="586"/>
      <c r="H45" s="384"/>
      <c r="I45" s="384"/>
      <c r="J45" s="526"/>
      <c r="K45" s="526"/>
      <c r="L45" s="544"/>
      <c r="M45" s="544"/>
      <c r="N45" s="587">
        <f>COUNTIFS('CLIENT ACTIVITY'!I13:I5000,"&gt;=75",'CLIENT ACTIVITY'!I13:I5000,"&lt;=150",'CLIENT ACTIVITY'!J13:J5000,"Female",'CLIENT ACTIVITY'!K13:K5000,"African American /Black", 'CLIENT ACTIVITY'!O13:O5000,"YES")</f>
        <v>0</v>
      </c>
      <c r="O45" s="587"/>
      <c r="P45" s="384"/>
      <c r="Q45" s="384"/>
      <c r="R45" s="526"/>
      <c r="S45" s="526"/>
      <c r="T45" s="544"/>
      <c r="U45" s="544"/>
      <c r="V45" s="526">
        <f>COUNTIFS('CLIENT ACTIVITY'!I13:I5000,"&gt;=75",'CLIENT ACTIVITY'!I13:I5000,"&lt;=150",'CLIENT ACTIVITY'!J13:J5000,"Female",'CLIENT ACTIVITY'!K13:K5000,"Native Hawaiian / Other Pacific Islander", 'CLIENT ACTIVITY'!O13:O5000,"YES")</f>
        <v>0</v>
      </c>
      <c r="W45" s="526"/>
      <c r="X45" s="384"/>
      <c r="Y45" s="384"/>
      <c r="Z45" s="526"/>
      <c r="AA45" s="526"/>
      <c r="AB45" s="544"/>
      <c r="AC45" s="544"/>
      <c r="AD45" s="526">
        <f>COUNTIFS('CLIENT ACTIVITY'!I13:I5000,"&gt;=75",'CLIENT ACTIVITY'!I13:I5000,"&lt;=150",'CLIENT ACTIVITY'!J13:J5000,"Female",'CLIENT ACTIVITY'!K13:K5000,"Asian ",'CLIENT ACTIVITY'!O13:O5000,"YES")</f>
        <v>0</v>
      </c>
      <c r="AE45" s="526"/>
      <c r="AF45" s="384"/>
      <c r="AG45" s="384"/>
      <c r="AH45" s="526"/>
      <c r="AI45" s="526"/>
      <c r="AJ45" s="544"/>
      <c r="AK45" s="544"/>
      <c r="AL45" s="526">
        <f>COUNTIFS('CLIENT ACTIVITY'!I13:I5000,"&gt;=75",'CLIENT ACTIVITY'!I13:I5000,"&lt;=150",'CLIENT ACTIVITY'!J13:J5000,"Female",'CLIENT ACTIVITY'!K13:K5000,"American Indian / Alaska Native", 'CLIENT ACTIVITY'!O13:O5000,"YES")</f>
        <v>0</v>
      </c>
      <c r="AM45" s="526"/>
      <c r="AN45" s="384"/>
      <c r="AO45" s="384"/>
      <c r="AP45" s="526"/>
      <c r="AQ45" s="526"/>
      <c r="AR45" s="544"/>
      <c r="AS45" s="544"/>
      <c r="AT45" s="526">
        <f>COUNTIFS('CLIENT ACTIVITY'!I13:I5000,"&gt;=75",'CLIENT ACTIVITY'!I13:I5000,"&lt;=150",'CLIENT ACTIVITY'!J13:J5000,"Female",'CLIENT ACTIVITY'!K13:K5000,"More than one race reported", 'CLIENT ACTIVITY'!O13:O5000,"YES")</f>
        <v>0</v>
      </c>
      <c r="AU45" s="526"/>
      <c r="AV45" s="384"/>
      <c r="AW45" s="384"/>
      <c r="AX45" s="526"/>
      <c r="AY45" s="526"/>
      <c r="AZ45" s="544"/>
      <c r="BA45" s="544"/>
      <c r="BB45" s="526">
        <f>COUNTIFS('CLIENT ACTIVITY'!I13:I5000,"&gt;=75",'CLIENT ACTIVITY'!I13:I5000,"&lt;=150",'CLIENT ACTIVITY'!J13:J5000,"Female",'CLIENT ACTIVITY'!K13:K5000,"Unknown", 'CLIENT ACTIVITY'!O13:O5000,"YES")</f>
        <v>0</v>
      </c>
      <c r="BC45" s="526"/>
      <c r="BD45" s="384"/>
      <c r="BE45" s="384"/>
      <c r="BF45" s="526"/>
      <c r="BG45" s="526"/>
      <c r="BH45" s="546"/>
      <c r="BI45" s="546"/>
      <c r="BJ45" s="540">
        <f t="shared" si="4"/>
        <v>0</v>
      </c>
      <c r="BK45" s="540"/>
      <c r="BL45" s="540"/>
      <c r="BM45" s="540"/>
      <c r="BN45" s="540"/>
      <c r="BO45" s="540"/>
      <c r="BP45" s="588" t="s">
        <v>471</v>
      </c>
      <c r="BQ45" s="589"/>
      <c r="BR45" s="590"/>
      <c r="BS45" s="539">
        <f>COUNTIFS('CLIENT ACTIVITY'!I13:I5000,"&gt;=75",'CLIENT ACTIVITY'!I13:I5000,"&lt;=150",'CLIENT ACTIVITY'!J13:J5000,"Female",'CLIENT ACTIVITY'!M13:M5000,"Not Hispanic or Latino", 'CLIENT ACTIVITY'!O13:O5000,"YES")</f>
        <v>0</v>
      </c>
      <c r="BT45" s="539"/>
      <c r="BU45" s="542"/>
      <c r="BV45" s="542"/>
      <c r="BW45" s="539"/>
      <c r="BX45" s="539"/>
      <c r="BY45" s="544"/>
      <c r="BZ45" s="544"/>
      <c r="CA45" s="539">
        <f>COUNTIFS('CLIENT ACTIVITY'!I13:I5000,"&gt;=75",'CLIENT ACTIVITY'!I13:I5000,"&lt;=150",'CLIENT ACTIVITY'!J13:J5000,"Female",'CLIENT ACTIVITY'!M13:M5000,"Hispanic-Latino ", 'CLIENT ACTIVITY'!O13:O5000,"YES")</f>
        <v>0</v>
      </c>
      <c r="CB45" s="539"/>
      <c r="CC45" s="542"/>
      <c r="CD45" s="542"/>
      <c r="CE45" s="539"/>
      <c r="CF45" s="539"/>
      <c r="CG45" s="544"/>
      <c r="CH45" s="544"/>
      <c r="CI45" s="539">
        <f>COUNTIFS('CLIENT ACTIVITY'!I13:I5000,"&gt;=75",'CLIENT ACTIVITY'!I13:I5000,"&lt;=150",'CLIENT ACTIVITY'!J13:J5000,"Female",'CLIENT ACTIVITY'!M13:M5000,"Unknown", 'CLIENT ACTIVITY'!O13:O5000,"YES")</f>
        <v>0</v>
      </c>
      <c r="CJ45" s="539"/>
      <c r="CK45" s="542"/>
      <c r="CL45" s="542"/>
      <c r="CM45" s="539"/>
      <c r="CN45" s="539"/>
      <c r="CO45" s="546"/>
      <c r="CP45" s="546"/>
      <c r="CQ45" s="561">
        <f t="shared" si="5"/>
        <v>0</v>
      </c>
      <c r="CR45" s="561"/>
      <c r="CS45" s="546"/>
      <c r="CT45" s="546"/>
      <c r="CU45" s="546"/>
      <c r="CV45" s="546"/>
    </row>
    <row r="46" spans="1:100" ht="18.75" x14ac:dyDescent="0.25">
      <c r="A46" s="592" t="s">
        <v>141</v>
      </c>
      <c r="B46" s="593"/>
      <c r="C46" s="594"/>
      <c r="D46" s="595"/>
      <c r="E46" s="595"/>
      <c r="F46" s="591">
        <f>SUM(F36:F45)</f>
        <v>0</v>
      </c>
      <c r="G46" s="591"/>
      <c r="H46" s="591"/>
      <c r="I46" s="591"/>
      <c r="J46" s="591"/>
      <c r="K46" s="591"/>
      <c r="L46" s="596"/>
      <c r="M46" s="596"/>
      <c r="N46" s="591">
        <f>SUM(N36:N45)</f>
        <v>0</v>
      </c>
      <c r="O46" s="591"/>
      <c r="P46" s="591"/>
      <c r="Q46" s="591"/>
      <c r="R46" s="591"/>
      <c r="S46" s="591"/>
      <c r="T46" s="596"/>
      <c r="U46" s="596"/>
      <c r="V46" s="591">
        <f>SUM(V36:V45)</f>
        <v>0</v>
      </c>
      <c r="W46" s="591"/>
      <c r="X46" s="591"/>
      <c r="Y46" s="591"/>
      <c r="Z46" s="591"/>
      <c r="AA46" s="591"/>
      <c r="AB46" s="596"/>
      <c r="AC46" s="596"/>
      <c r="AD46" s="591">
        <f>SUM(AD36:AD45)</f>
        <v>0</v>
      </c>
      <c r="AE46" s="591"/>
      <c r="AF46" s="591"/>
      <c r="AG46" s="591"/>
      <c r="AH46" s="591"/>
      <c r="AI46" s="591"/>
      <c r="AJ46" s="596"/>
      <c r="AK46" s="596"/>
      <c r="AL46" s="591">
        <f>SUM(AL36:AL45)</f>
        <v>0</v>
      </c>
      <c r="AM46" s="591"/>
      <c r="AN46" s="591"/>
      <c r="AO46" s="591"/>
      <c r="AP46" s="591"/>
      <c r="AQ46" s="591"/>
      <c r="AR46" s="596"/>
      <c r="AS46" s="596"/>
      <c r="AT46" s="591">
        <f>SUM(AT36:AT45)</f>
        <v>0</v>
      </c>
      <c r="AU46" s="591"/>
      <c r="AV46" s="591"/>
      <c r="AW46" s="591"/>
      <c r="AX46" s="591"/>
      <c r="AY46" s="591"/>
      <c r="AZ46" s="596"/>
      <c r="BA46" s="596"/>
      <c r="BB46" s="591">
        <f>SUM(BB36:BB45)</f>
        <v>0</v>
      </c>
      <c r="BC46" s="591"/>
      <c r="BD46" s="591"/>
      <c r="BE46" s="591"/>
      <c r="BF46" s="591"/>
      <c r="BG46" s="591"/>
      <c r="BH46" s="596"/>
      <c r="BI46" s="596"/>
      <c r="BJ46" s="591">
        <f>SUM(BJ36:BJ45)</f>
        <v>0</v>
      </c>
      <c r="BK46" s="591"/>
      <c r="BL46" s="591"/>
      <c r="BM46" s="591"/>
      <c r="BN46" s="591"/>
      <c r="BO46" s="591"/>
      <c r="BP46" s="588" t="s">
        <v>141</v>
      </c>
      <c r="BQ46" s="589"/>
      <c r="BR46" s="590"/>
      <c r="BS46" s="563">
        <f>SUM(BS36:BS45)</f>
        <v>0</v>
      </c>
      <c r="BT46" s="563"/>
      <c r="BU46" s="563"/>
      <c r="BV46" s="563"/>
      <c r="BW46" s="563"/>
      <c r="BX46" s="563"/>
      <c r="BY46" s="595"/>
      <c r="BZ46" s="595"/>
      <c r="CA46" s="563">
        <f>SUM(CA36:CA45)</f>
        <v>0</v>
      </c>
      <c r="CB46" s="563"/>
      <c r="CC46" s="563"/>
      <c r="CD46" s="563"/>
      <c r="CE46" s="563"/>
      <c r="CF46" s="563"/>
      <c r="CG46" s="595"/>
      <c r="CH46" s="595"/>
      <c r="CI46" s="563">
        <f>SUM(CI36:CI45)</f>
        <v>0</v>
      </c>
      <c r="CJ46" s="563"/>
      <c r="CK46" s="563"/>
      <c r="CL46" s="563"/>
      <c r="CM46" s="563"/>
      <c r="CN46" s="563"/>
      <c r="CO46" s="595"/>
      <c r="CP46" s="595"/>
      <c r="CQ46" s="561">
        <f t="shared" si="5"/>
        <v>0</v>
      </c>
      <c r="CR46" s="561"/>
      <c r="CS46" s="595"/>
      <c r="CT46" s="595"/>
      <c r="CU46" s="595"/>
      <c r="CV46" s="595"/>
    </row>
    <row r="47" spans="1:100" ht="18.75" x14ac:dyDescent="0.25">
      <c r="A47" s="502" t="s">
        <v>469</v>
      </c>
      <c r="B47" s="502"/>
      <c r="C47" s="502"/>
      <c r="D47" s="502"/>
      <c r="E47" s="502"/>
      <c r="F47" s="502"/>
      <c r="G47" s="502"/>
      <c r="H47" s="502"/>
      <c r="I47" s="502"/>
      <c r="J47" s="502"/>
      <c r="K47" s="502"/>
      <c r="L47" s="502"/>
      <c r="M47" s="502"/>
      <c r="N47" s="502"/>
      <c r="O47" s="502"/>
      <c r="P47" s="502"/>
      <c r="Q47" s="502"/>
      <c r="R47" s="502"/>
      <c r="S47" s="502"/>
      <c r="T47" s="502"/>
      <c r="U47" s="502"/>
      <c r="V47" s="502"/>
      <c r="W47" s="502"/>
      <c r="X47" s="502"/>
      <c r="Y47" s="502"/>
      <c r="Z47" s="502"/>
      <c r="AA47" s="502"/>
      <c r="AB47" s="502"/>
      <c r="AC47" s="502"/>
      <c r="AD47" s="502"/>
      <c r="AE47" s="502"/>
      <c r="AF47" s="502"/>
      <c r="AG47" s="502"/>
      <c r="AH47" s="502"/>
      <c r="AI47" s="502"/>
      <c r="AJ47" s="502"/>
      <c r="AK47" s="502"/>
      <c r="AL47" s="502"/>
      <c r="AM47" s="502"/>
      <c r="AN47" s="502"/>
      <c r="AO47" s="502"/>
      <c r="AP47" s="502"/>
      <c r="AQ47" s="502"/>
      <c r="AR47" s="502"/>
      <c r="AS47" s="502"/>
      <c r="AT47" s="502"/>
      <c r="AU47" s="502"/>
      <c r="AV47" s="502"/>
      <c r="AW47" s="502"/>
      <c r="AX47" s="502"/>
      <c r="AY47" s="502"/>
      <c r="AZ47" s="502"/>
      <c r="BA47" s="502"/>
      <c r="BB47" s="502"/>
      <c r="BC47" s="502"/>
      <c r="BD47" s="502"/>
      <c r="BE47" s="502"/>
      <c r="BF47" s="502"/>
      <c r="BG47" s="502"/>
      <c r="BH47" s="503">
        <f>BJ46</f>
        <v>0</v>
      </c>
      <c r="BI47" s="503"/>
      <c r="BJ47" s="503"/>
      <c r="BK47" s="503"/>
      <c r="BL47" s="503"/>
      <c r="BM47" s="503"/>
      <c r="BN47" s="503"/>
      <c r="BO47" s="503"/>
      <c r="BP47" s="52"/>
      <c r="BQ47" s="52"/>
      <c r="BR47" s="52"/>
      <c r="BS47" s="602" t="s">
        <v>472</v>
      </c>
      <c r="BT47" s="602"/>
      <c r="BU47" s="602"/>
      <c r="BV47" s="602"/>
      <c r="BW47" s="602"/>
      <c r="BX47" s="602"/>
      <c r="BY47" s="602"/>
      <c r="BZ47" s="602"/>
      <c r="CA47" s="602"/>
      <c r="CB47" s="602"/>
      <c r="CC47" s="602"/>
      <c r="CD47" s="602"/>
      <c r="CE47" s="602"/>
      <c r="CF47" s="602"/>
      <c r="CG47" s="602"/>
      <c r="CH47" s="602"/>
      <c r="CI47" s="602"/>
      <c r="CJ47" s="602"/>
      <c r="CK47" s="602"/>
      <c r="CL47" s="602"/>
      <c r="CM47" s="602"/>
      <c r="CN47" s="603"/>
      <c r="CO47" s="509">
        <f>CQ46</f>
        <v>0</v>
      </c>
      <c r="CP47" s="510"/>
      <c r="CQ47" s="510"/>
      <c r="CR47" s="510"/>
      <c r="CS47" s="510"/>
      <c r="CT47" s="510"/>
      <c r="CU47" s="510"/>
      <c r="CV47" s="511"/>
    </row>
    <row r="48" spans="1:100" ht="39.950000000000003" customHeight="1" x14ac:dyDescent="0.25">
      <c r="A48" s="504" t="s">
        <v>470</v>
      </c>
      <c r="B48" s="505"/>
      <c r="C48" s="505"/>
      <c r="D48" s="505"/>
      <c r="E48" s="505"/>
      <c r="F48" s="505"/>
      <c r="G48" s="505"/>
      <c r="H48" s="505"/>
      <c r="I48" s="505"/>
      <c r="J48" s="505"/>
      <c r="K48" s="505"/>
      <c r="L48" s="505"/>
      <c r="M48" s="505"/>
      <c r="N48" s="505"/>
      <c r="O48" s="505"/>
      <c r="P48" s="505"/>
      <c r="Q48" s="505"/>
      <c r="R48" s="505"/>
      <c r="S48" s="505"/>
      <c r="T48" s="505"/>
      <c r="U48" s="505"/>
      <c r="V48" s="505"/>
      <c r="W48" s="505"/>
      <c r="X48" s="505"/>
      <c r="Y48" s="505"/>
      <c r="Z48" s="505"/>
      <c r="AA48" s="505"/>
      <c r="AB48" s="505"/>
      <c r="AC48" s="505"/>
      <c r="AD48" s="505"/>
      <c r="AE48" s="505"/>
      <c r="AF48" s="505"/>
      <c r="AG48" s="505"/>
      <c r="AH48" s="505"/>
      <c r="AI48" s="505"/>
      <c r="AJ48" s="505"/>
      <c r="AK48" s="505"/>
      <c r="AL48" s="505"/>
      <c r="AM48" s="505"/>
      <c r="AN48" s="505"/>
      <c r="AO48" s="505"/>
      <c r="AP48" s="505"/>
      <c r="AQ48" s="505"/>
      <c r="AR48" s="505"/>
      <c r="AS48" s="505"/>
      <c r="AT48" s="505"/>
      <c r="AU48" s="505"/>
      <c r="AV48" s="505"/>
      <c r="AW48" s="505"/>
      <c r="AX48" s="505"/>
      <c r="AY48" s="505"/>
      <c r="AZ48" s="505"/>
      <c r="BA48" s="505"/>
      <c r="BB48" s="505"/>
      <c r="BC48" s="505"/>
      <c r="BD48" s="505"/>
      <c r="BE48" s="505"/>
      <c r="BF48" s="505"/>
      <c r="BG48" s="505"/>
      <c r="BH48" s="506">
        <f>BH32+BH47</f>
        <v>0</v>
      </c>
      <c r="BI48" s="506"/>
      <c r="BJ48" s="506"/>
      <c r="BK48" s="506"/>
      <c r="BL48" s="506"/>
      <c r="BM48" s="506"/>
      <c r="BN48" s="506"/>
      <c r="BO48" s="506"/>
      <c r="BP48" s="9"/>
      <c r="BQ48" s="9"/>
      <c r="BR48" s="9"/>
      <c r="BS48" s="512" t="s">
        <v>470</v>
      </c>
      <c r="BT48" s="513"/>
      <c r="BU48" s="513"/>
      <c r="BV48" s="513"/>
      <c r="BW48" s="513"/>
      <c r="BX48" s="513"/>
      <c r="BY48" s="513"/>
      <c r="BZ48" s="513"/>
      <c r="CA48" s="513"/>
      <c r="CB48" s="513"/>
      <c r="CC48" s="513"/>
      <c r="CD48" s="513"/>
      <c r="CE48" s="513"/>
      <c r="CF48" s="513"/>
      <c r="CG48" s="513"/>
      <c r="CH48" s="513"/>
      <c r="CI48" s="513"/>
      <c r="CJ48" s="513"/>
      <c r="CK48" s="513"/>
      <c r="CL48" s="513"/>
      <c r="CM48" s="513"/>
      <c r="CN48" s="514"/>
      <c r="CO48" s="515">
        <f>CO32+CO47</f>
        <v>0</v>
      </c>
      <c r="CP48" s="516"/>
      <c r="CQ48" s="516"/>
      <c r="CR48" s="516"/>
      <c r="CS48" s="516"/>
      <c r="CT48" s="516"/>
      <c r="CU48" s="516"/>
      <c r="CV48" s="517"/>
    </row>
    <row r="49" spans="1:100" ht="15" customHeight="1" x14ac:dyDescent="0.25">
      <c r="A49" s="61"/>
      <c r="B49" s="56"/>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7"/>
      <c r="BI49" s="57"/>
      <c r="BJ49" s="57"/>
      <c r="BK49" s="57"/>
      <c r="BL49" s="57"/>
      <c r="BM49" s="57"/>
      <c r="BN49" s="57"/>
      <c r="BO49" s="57"/>
      <c r="BP49" s="58"/>
      <c r="BQ49" s="58"/>
      <c r="BR49" s="58"/>
      <c r="BS49" s="59"/>
      <c r="BT49" s="60"/>
      <c r="BU49" s="60"/>
      <c r="BV49" s="60"/>
      <c r="BW49" s="60"/>
      <c r="BX49" s="60"/>
      <c r="BY49" s="60"/>
      <c r="BZ49" s="60"/>
      <c r="CA49" s="60"/>
      <c r="CB49" s="60"/>
      <c r="CC49" s="60"/>
      <c r="CD49" s="60"/>
      <c r="CE49" s="60"/>
      <c r="CF49" s="60"/>
      <c r="CG49" s="60"/>
      <c r="CH49" s="60"/>
      <c r="CI49" s="60"/>
      <c r="CJ49" s="60"/>
      <c r="CK49" s="60"/>
      <c r="CL49" s="60"/>
      <c r="CM49" s="60"/>
      <c r="CN49" s="60"/>
      <c r="CO49" s="57"/>
      <c r="CP49" s="57"/>
      <c r="CQ49" s="57"/>
      <c r="CR49" s="57"/>
      <c r="CS49" s="57"/>
      <c r="CT49" s="57"/>
      <c r="CU49" s="57"/>
      <c r="CV49" s="57"/>
    </row>
    <row r="50" spans="1:100" ht="15" customHeight="1" x14ac:dyDescent="0.25">
      <c r="A50" s="61"/>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c r="BF50" s="56"/>
      <c r="BG50" s="56"/>
      <c r="BH50" s="57"/>
      <c r="BI50" s="57"/>
      <c r="BJ50" s="57"/>
      <c r="BK50" s="57"/>
      <c r="BL50" s="57"/>
      <c r="BM50" s="57"/>
      <c r="BN50" s="57"/>
      <c r="BO50" s="57"/>
      <c r="BP50" s="58"/>
      <c r="BQ50" s="58"/>
      <c r="BR50" s="58"/>
      <c r="BS50" s="59"/>
      <c r="BT50" s="60"/>
      <c r="BU50" s="60"/>
      <c r="BV50" s="60"/>
      <c r="BW50" s="60"/>
      <c r="BX50" s="60"/>
      <c r="BY50" s="60"/>
      <c r="BZ50" s="60"/>
      <c r="CA50" s="60"/>
      <c r="CB50" s="60"/>
      <c r="CC50" s="60"/>
      <c r="CD50" s="60"/>
      <c r="CE50" s="60"/>
      <c r="CF50" s="60"/>
      <c r="CG50" s="60"/>
      <c r="CH50" s="60"/>
      <c r="CI50" s="60"/>
      <c r="CJ50" s="60"/>
      <c r="CK50" s="60"/>
      <c r="CL50" s="60"/>
      <c r="CM50" s="60"/>
      <c r="CN50" s="60"/>
      <c r="CO50" s="57"/>
      <c r="CP50" s="57"/>
      <c r="CQ50" s="57"/>
      <c r="CR50" s="57"/>
      <c r="CS50" s="57"/>
      <c r="CT50" s="57"/>
      <c r="CU50" s="57"/>
      <c r="CV50" s="57"/>
    </row>
    <row r="51" spans="1:100" ht="30" customHeight="1" x14ac:dyDescent="0.25">
      <c r="A51" s="601" t="s">
        <v>476</v>
      </c>
      <c r="B51" s="601"/>
      <c r="C51" s="601"/>
      <c r="D51" s="601"/>
      <c r="E51" s="601"/>
      <c r="F51" s="601"/>
      <c r="G51" s="601"/>
      <c r="H51" s="601"/>
      <c r="I51" s="601"/>
      <c r="J51" s="601"/>
      <c r="K51" s="601"/>
      <c r="L51" s="601"/>
      <c r="M51" s="601"/>
      <c r="N51" s="601"/>
      <c r="O51" s="601"/>
      <c r="P51" s="601"/>
      <c r="Q51" s="601"/>
      <c r="AH51" s="601" t="s">
        <v>495</v>
      </c>
      <c r="AI51" s="601"/>
      <c r="AJ51" s="601"/>
      <c r="AK51" s="601"/>
      <c r="AL51" s="601"/>
      <c r="AM51" s="601"/>
      <c r="AN51" s="601"/>
      <c r="AO51" s="601"/>
      <c r="AP51" s="601"/>
      <c r="AQ51" s="601"/>
      <c r="AR51" s="601"/>
      <c r="AS51" s="601"/>
      <c r="AT51" s="601"/>
      <c r="AU51" s="601"/>
      <c r="AV51" s="601"/>
      <c r="AW51" s="601"/>
      <c r="AX51" s="601"/>
      <c r="BK51" s="601" t="s">
        <v>493</v>
      </c>
      <c r="BL51" s="601"/>
      <c r="BM51" s="601"/>
      <c r="BN51" s="601"/>
      <c r="BO51" s="601"/>
      <c r="BP51" s="601"/>
      <c r="BQ51" s="601"/>
      <c r="BR51" s="601"/>
      <c r="BS51" s="601"/>
      <c r="BT51" s="601"/>
      <c r="BU51" s="601"/>
      <c r="BV51" s="601"/>
      <c r="BW51" s="601"/>
      <c r="BX51" s="601"/>
      <c r="BY51" s="601"/>
      <c r="BZ51" s="601"/>
      <c r="CA51" s="601"/>
    </row>
    <row r="52" spans="1:100" ht="30" customHeight="1" x14ac:dyDescent="0.25">
      <c r="A52" s="597" t="s">
        <v>473</v>
      </c>
      <c r="B52" s="597"/>
      <c r="C52" s="597"/>
      <c r="D52" s="597"/>
      <c r="E52" s="597"/>
      <c r="F52" s="597"/>
      <c r="G52" s="597"/>
      <c r="H52" s="597"/>
      <c r="I52" s="597"/>
      <c r="J52" s="597"/>
      <c r="K52" s="597"/>
      <c r="L52" s="598">
        <f>COUNTIFS('CLIENT ACTIVITY'!Q13:Q5000,"YES")</f>
        <v>0</v>
      </c>
      <c r="M52" s="598"/>
      <c r="N52" s="598"/>
      <c r="O52" s="598"/>
      <c r="P52" s="598"/>
      <c r="Q52" s="598"/>
      <c r="AH52" s="616" t="s">
        <v>496</v>
      </c>
      <c r="AI52" s="616"/>
      <c r="AJ52" s="616"/>
      <c r="AK52" s="616"/>
      <c r="AL52" s="616"/>
      <c r="AM52" s="616"/>
      <c r="AN52" s="616"/>
      <c r="AO52" s="616"/>
      <c r="AP52" s="616"/>
      <c r="AQ52" s="616"/>
      <c r="AR52" s="616"/>
      <c r="AS52" s="598">
        <f>COUNTIFS('CLIENT ACTIVITY'!G13:G5000,"&gt;=1/2015",'CLIENT ACTIVITY'!G13:G5000,"&lt;=07/01/2025")</f>
        <v>0</v>
      </c>
      <c r="AT52" s="598"/>
      <c r="AU52" s="598"/>
      <c r="AV52" s="598"/>
      <c r="AW52" s="598"/>
      <c r="AX52" s="598"/>
      <c r="BK52" s="616" t="s">
        <v>497</v>
      </c>
      <c r="BL52" s="616"/>
      <c r="BM52" s="616"/>
      <c r="BN52" s="616"/>
      <c r="BO52" s="616"/>
      <c r="BP52" s="616"/>
      <c r="BQ52" s="616"/>
      <c r="BR52" s="616"/>
      <c r="BS52" s="616"/>
      <c r="BT52" s="616"/>
      <c r="BU52" s="616"/>
      <c r="BV52" s="598">
        <f>SUMIF('CLIENT ACTIVITY'!CI13:CI5000,"&gt;1")</f>
        <v>0</v>
      </c>
      <c r="BW52" s="598"/>
      <c r="BX52" s="598"/>
      <c r="BY52" s="598"/>
      <c r="BZ52" s="598"/>
      <c r="CA52" s="598"/>
    </row>
    <row r="53" spans="1:100" ht="30" customHeight="1" x14ac:dyDescent="0.25">
      <c r="A53" s="597" t="s">
        <v>474</v>
      </c>
      <c r="B53" s="597"/>
      <c r="C53" s="597"/>
      <c r="D53" s="597"/>
      <c r="E53" s="597"/>
      <c r="F53" s="597"/>
      <c r="G53" s="597"/>
      <c r="H53" s="597"/>
      <c r="I53" s="597"/>
      <c r="J53" s="597"/>
      <c r="K53" s="597"/>
      <c r="L53" s="598">
        <f>COUNTIFS('CLIENT ACTIVITY'!Q13:Q5000,"NO")</f>
        <v>0</v>
      </c>
      <c r="M53" s="598"/>
      <c r="N53" s="598"/>
      <c r="O53" s="598"/>
      <c r="P53" s="598"/>
      <c r="Q53" s="598"/>
      <c r="AH53" s="617"/>
      <c r="AI53" s="617"/>
      <c r="AJ53" s="617"/>
      <c r="AK53" s="617"/>
      <c r="AL53" s="617"/>
      <c r="AM53" s="617"/>
      <c r="AN53" s="617"/>
      <c r="AO53" s="617"/>
      <c r="AP53" s="617"/>
      <c r="AQ53" s="617"/>
      <c r="AR53" s="617"/>
      <c r="AS53" s="598"/>
      <c r="AT53" s="598"/>
      <c r="AU53" s="598"/>
      <c r="AV53" s="598"/>
      <c r="AW53" s="598"/>
      <c r="AX53" s="598"/>
      <c r="BK53" s="617" t="s">
        <v>494</v>
      </c>
      <c r="BL53" s="617"/>
      <c r="BM53" s="617"/>
      <c r="BN53" s="617"/>
      <c r="BO53" s="617"/>
      <c r="BP53" s="617"/>
      <c r="BQ53" s="617"/>
      <c r="BR53" s="617"/>
      <c r="BS53" s="617"/>
      <c r="BT53" s="617"/>
      <c r="BU53" s="617"/>
      <c r="BV53" s="598" t="e">
        <f>BV52/AS52</f>
        <v>#DIV/0!</v>
      </c>
      <c r="BW53" s="598"/>
      <c r="BX53" s="598"/>
      <c r="BY53" s="598"/>
      <c r="BZ53" s="598"/>
      <c r="CA53" s="598"/>
    </row>
    <row r="54" spans="1:100" ht="30" customHeight="1" x14ac:dyDescent="0.3">
      <c r="A54" s="599" t="s">
        <v>475</v>
      </c>
      <c r="B54" s="599"/>
      <c r="C54" s="599"/>
      <c r="D54" s="599"/>
      <c r="E54" s="599"/>
      <c r="F54" s="599"/>
      <c r="G54" s="599"/>
      <c r="H54" s="599"/>
      <c r="I54" s="599"/>
      <c r="J54" s="599"/>
      <c r="K54" s="599"/>
      <c r="L54" s="600">
        <f>SUM(L52:L53)</f>
        <v>0</v>
      </c>
      <c r="M54" s="600"/>
      <c r="N54" s="600"/>
      <c r="O54" s="600"/>
      <c r="P54" s="600"/>
      <c r="Q54" s="600"/>
      <c r="AH54" s="599" t="s">
        <v>475</v>
      </c>
      <c r="AI54" s="599"/>
      <c r="AJ54" s="599"/>
      <c r="AK54" s="599"/>
      <c r="AL54" s="599"/>
      <c r="AM54" s="599"/>
      <c r="AN54" s="599"/>
      <c r="AO54" s="599"/>
      <c r="AP54" s="599"/>
      <c r="AQ54" s="599"/>
      <c r="AR54" s="599"/>
      <c r="AS54" s="600">
        <f>SUM(AS52:AS53)</f>
        <v>0</v>
      </c>
      <c r="AT54" s="600"/>
      <c r="AU54" s="600"/>
      <c r="AV54" s="600"/>
      <c r="AW54" s="600"/>
      <c r="AX54" s="600"/>
      <c r="BK54" s="599" t="s">
        <v>475</v>
      </c>
      <c r="BL54" s="599"/>
      <c r="BM54" s="599"/>
      <c r="BN54" s="599"/>
      <c r="BO54" s="599"/>
      <c r="BP54" s="599"/>
      <c r="BQ54" s="599"/>
      <c r="BR54" s="599"/>
      <c r="BS54" s="599"/>
      <c r="BT54" s="599"/>
      <c r="BU54" s="599"/>
      <c r="BV54" s="600" t="e">
        <f>SUM(BV52:BV53)</f>
        <v>#DIV/0!</v>
      </c>
      <c r="BW54" s="600"/>
      <c r="BX54" s="600"/>
      <c r="BY54" s="600"/>
      <c r="BZ54" s="600"/>
      <c r="CA54" s="600"/>
    </row>
    <row r="56" spans="1:100" ht="30" customHeight="1" x14ac:dyDescent="0.25">
      <c r="A56" s="601" t="s">
        <v>489</v>
      </c>
      <c r="B56" s="601"/>
      <c r="C56" s="601"/>
      <c r="D56" s="601"/>
      <c r="E56" s="601"/>
      <c r="F56" s="601"/>
      <c r="G56" s="601"/>
      <c r="H56" s="601"/>
      <c r="I56" s="601"/>
      <c r="J56" s="601"/>
      <c r="K56" s="601"/>
      <c r="L56" s="601"/>
      <c r="M56" s="601"/>
      <c r="N56" s="601"/>
      <c r="O56" s="601"/>
      <c r="P56" s="601"/>
      <c r="Q56" s="601"/>
      <c r="R56" s="601"/>
      <c r="S56" s="601"/>
      <c r="T56" s="601"/>
      <c r="U56" s="601"/>
      <c r="V56" s="601"/>
      <c r="W56" s="601"/>
      <c r="X56" s="55"/>
      <c r="Y56" s="55"/>
      <c r="Z56" s="55"/>
      <c r="AA56" s="55"/>
      <c r="AB56" s="55"/>
      <c r="AC56" s="55"/>
    </row>
    <row r="57" spans="1:100" ht="39.950000000000003" customHeight="1" x14ac:dyDescent="0.25">
      <c r="A57" s="608" t="s">
        <v>27</v>
      </c>
      <c r="B57" s="608"/>
      <c r="C57" s="608"/>
      <c r="D57" s="608"/>
      <c r="E57" s="608"/>
      <c r="F57" s="608"/>
      <c r="G57" s="608"/>
      <c r="H57" s="608"/>
      <c r="I57" s="608"/>
      <c r="J57" s="608"/>
      <c r="K57" s="608"/>
      <c r="L57" s="607" t="s">
        <v>447</v>
      </c>
      <c r="M57" s="607"/>
      <c r="N57" s="607"/>
      <c r="O57" s="607"/>
      <c r="P57" s="607"/>
      <c r="Q57" s="607"/>
      <c r="R57" s="607" t="s">
        <v>448</v>
      </c>
      <c r="S57" s="608"/>
      <c r="T57" s="608"/>
      <c r="U57" s="608"/>
      <c r="V57" s="608"/>
      <c r="W57" s="608"/>
      <c r="AH57" s="613" t="s">
        <v>490</v>
      </c>
      <c r="AI57" s="613"/>
      <c r="AJ57" s="613"/>
      <c r="AK57" s="613"/>
      <c r="AL57" s="613"/>
      <c r="AM57" s="613"/>
      <c r="AN57" s="613"/>
      <c r="AO57" s="613"/>
      <c r="AP57" s="613"/>
      <c r="AQ57" s="613"/>
      <c r="AR57" s="613"/>
      <c r="AS57" s="613"/>
      <c r="AT57" s="613"/>
      <c r="AU57" s="613"/>
      <c r="AV57" s="613"/>
      <c r="AW57" s="613"/>
      <c r="AX57" s="613"/>
      <c r="AY57" s="614" t="s">
        <v>491</v>
      </c>
      <c r="AZ57" s="614"/>
      <c r="BA57" s="614"/>
      <c r="BB57" s="614"/>
      <c r="BC57" s="614"/>
      <c r="BD57" s="614"/>
    </row>
    <row r="58" spans="1:100" x14ac:dyDescent="0.25">
      <c r="A58" s="610" t="s">
        <v>477</v>
      </c>
      <c r="B58" s="610"/>
      <c r="C58" s="610"/>
      <c r="D58" s="610"/>
      <c r="E58" s="610"/>
      <c r="F58" s="610"/>
      <c r="G58" s="610"/>
      <c r="H58" s="610"/>
      <c r="I58" s="610"/>
      <c r="J58" s="610"/>
      <c r="K58" s="610"/>
      <c r="L58" s="598">
        <f>SUMIF('CLIENT ACTIVITY'!S13:S5000,"&gt;1")</f>
        <v>0</v>
      </c>
      <c r="M58" s="598"/>
      <c r="N58" s="598"/>
      <c r="O58" s="598"/>
      <c r="P58" s="598"/>
      <c r="Q58" s="598"/>
      <c r="R58" s="609">
        <f>SUMIF('CLIENT ACTIVITY'!U13:U5000,"&gt;1")</f>
        <v>0</v>
      </c>
      <c r="S58" s="609"/>
      <c r="T58" s="609"/>
      <c r="U58" s="609"/>
      <c r="V58" s="609"/>
      <c r="W58" s="609"/>
      <c r="AH58" s="611" t="s">
        <v>254</v>
      </c>
      <c r="AI58" s="611"/>
      <c r="AJ58" s="611"/>
      <c r="AK58" s="611"/>
      <c r="AL58" s="611"/>
      <c r="AM58" s="611"/>
      <c r="AN58" s="611"/>
      <c r="AO58" s="611"/>
      <c r="AP58" s="611"/>
      <c r="AQ58" s="611"/>
      <c r="AR58" s="611"/>
      <c r="AS58" s="611"/>
      <c r="AT58" s="611"/>
      <c r="AU58" s="611"/>
      <c r="AV58" s="611"/>
      <c r="AW58" s="611"/>
      <c r="AX58" s="611"/>
      <c r="AY58" s="612">
        <f>COUNTIFS('CLIENT ACTIVITY'!BO13:BO5000,"Methadone")</f>
        <v>0</v>
      </c>
      <c r="AZ58" s="612"/>
      <c r="BA58" s="612"/>
      <c r="BB58" s="612"/>
      <c r="BC58" s="612"/>
      <c r="BD58" s="612"/>
    </row>
    <row r="59" spans="1:100" x14ac:dyDescent="0.25">
      <c r="A59" s="610" t="s">
        <v>478</v>
      </c>
      <c r="B59" s="610"/>
      <c r="C59" s="610"/>
      <c r="D59" s="610"/>
      <c r="E59" s="610"/>
      <c r="F59" s="610"/>
      <c r="G59" s="610"/>
      <c r="H59" s="610"/>
      <c r="I59" s="610"/>
      <c r="J59" s="610"/>
      <c r="K59" s="610"/>
      <c r="L59" s="598">
        <f>SUMIF('CLIENT ACTIVITY'!W13:W5000,"&gt;1")</f>
        <v>0</v>
      </c>
      <c r="M59" s="598"/>
      <c r="N59" s="598"/>
      <c r="O59" s="598"/>
      <c r="P59" s="598"/>
      <c r="Q59" s="598"/>
      <c r="R59" s="609">
        <f>SUMIF('CLIENT ACTIVITY'!Y13:Y5000,"&gt;1")</f>
        <v>0</v>
      </c>
      <c r="S59" s="609"/>
      <c r="T59" s="609"/>
      <c r="U59" s="609"/>
      <c r="V59" s="609"/>
      <c r="W59" s="609"/>
      <c r="AH59" s="611" t="s">
        <v>255</v>
      </c>
      <c r="AI59" s="611"/>
      <c r="AJ59" s="611"/>
      <c r="AK59" s="611"/>
      <c r="AL59" s="611"/>
      <c r="AM59" s="611"/>
      <c r="AN59" s="611"/>
      <c r="AO59" s="611"/>
      <c r="AP59" s="611"/>
      <c r="AQ59" s="611"/>
      <c r="AR59" s="611"/>
      <c r="AS59" s="611"/>
      <c r="AT59" s="611"/>
      <c r="AU59" s="611"/>
      <c r="AV59" s="611"/>
      <c r="AW59" s="611"/>
      <c r="AX59" s="611"/>
      <c r="AY59" s="612">
        <f>COUNTIFS('CLIENT ACTIVITY'!BO13:BO5000,"Buprenorphine Oral")</f>
        <v>0</v>
      </c>
      <c r="AZ59" s="612"/>
      <c r="BA59" s="612"/>
      <c r="BB59" s="612"/>
      <c r="BC59" s="612"/>
      <c r="BD59" s="612"/>
    </row>
    <row r="60" spans="1:100" x14ac:dyDescent="0.25">
      <c r="A60" s="610" t="s">
        <v>479</v>
      </c>
      <c r="B60" s="610"/>
      <c r="C60" s="610"/>
      <c r="D60" s="610"/>
      <c r="E60" s="610"/>
      <c r="F60" s="610"/>
      <c r="G60" s="610"/>
      <c r="H60" s="610"/>
      <c r="I60" s="610"/>
      <c r="J60" s="610"/>
      <c r="K60" s="610"/>
      <c r="L60" s="598">
        <f>SUMIF('CLIENT ACTIVITY'!AA13:AA5000,"&gt;1")</f>
        <v>0</v>
      </c>
      <c r="M60" s="598"/>
      <c r="N60" s="598"/>
      <c r="O60" s="598"/>
      <c r="P60" s="598"/>
      <c r="Q60" s="598"/>
      <c r="R60" s="609">
        <f>SUMIF('CLIENT ACTIVITY'!AC13:AC5000,"&gt;1")</f>
        <v>0</v>
      </c>
      <c r="S60" s="609"/>
      <c r="T60" s="609"/>
      <c r="U60" s="609"/>
      <c r="V60" s="609"/>
      <c r="W60" s="609"/>
      <c r="AH60" s="611" t="s">
        <v>256</v>
      </c>
      <c r="AI60" s="611"/>
      <c r="AJ60" s="611"/>
      <c r="AK60" s="611"/>
      <c r="AL60" s="611"/>
      <c r="AM60" s="611"/>
      <c r="AN60" s="611"/>
      <c r="AO60" s="611"/>
      <c r="AP60" s="611"/>
      <c r="AQ60" s="611"/>
      <c r="AR60" s="611"/>
      <c r="AS60" s="611"/>
      <c r="AT60" s="611"/>
      <c r="AU60" s="611"/>
      <c r="AV60" s="611"/>
      <c r="AW60" s="611"/>
      <c r="AX60" s="611"/>
      <c r="AY60" s="612">
        <f>COUNTIFS('CLIENT ACTIVITY'!BO13:BO5000,"Buprenorphine - Injectable")</f>
        <v>0</v>
      </c>
      <c r="AZ60" s="612"/>
      <c r="BA60" s="612"/>
      <c r="BB60" s="612"/>
      <c r="BC60" s="612"/>
      <c r="BD60" s="612"/>
    </row>
    <row r="61" spans="1:100" x14ac:dyDescent="0.25">
      <c r="A61" s="610" t="s">
        <v>480</v>
      </c>
      <c r="B61" s="610"/>
      <c r="C61" s="610"/>
      <c r="D61" s="610"/>
      <c r="E61" s="610"/>
      <c r="F61" s="610"/>
      <c r="G61" s="610"/>
      <c r="H61" s="610"/>
      <c r="I61" s="610"/>
      <c r="J61" s="610"/>
      <c r="K61" s="610"/>
      <c r="L61" s="598">
        <f>SUMIF('CLIENT ACTIVITY'!AE13:AE5000,"&gt;1")</f>
        <v>0</v>
      </c>
      <c r="M61" s="598"/>
      <c r="N61" s="598"/>
      <c r="O61" s="598"/>
      <c r="P61" s="598"/>
      <c r="Q61" s="598"/>
      <c r="R61" s="609">
        <f>SUMIF('CLIENT ACTIVITY'!AG13:AG5000,"&gt;1")</f>
        <v>0</v>
      </c>
      <c r="S61" s="609"/>
      <c r="T61" s="609"/>
      <c r="U61" s="609"/>
      <c r="V61" s="609"/>
      <c r="W61" s="609"/>
      <c r="AH61" s="611" t="s">
        <v>257</v>
      </c>
      <c r="AI61" s="611"/>
      <c r="AJ61" s="611"/>
      <c r="AK61" s="611"/>
      <c r="AL61" s="611"/>
      <c r="AM61" s="611"/>
      <c r="AN61" s="611"/>
      <c r="AO61" s="611"/>
      <c r="AP61" s="611"/>
      <c r="AQ61" s="611"/>
      <c r="AR61" s="611"/>
      <c r="AS61" s="611"/>
      <c r="AT61" s="611"/>
      <c r="AU61" s="611"/>
      <c r="AV61" s="611"/>
      <c r="AW61" s="611"/>
      <c r="AX61" s="611"/>
      <c r="AY61" s="612">
        <f>COUNTIFS('CLIENT ACTIVITY'!BO13:BO5000,"Buprenorphine Implant")</f>
        <v>0</v>
      </c>
      <c r="AZ61" s="612"/>
      <c r="BA61" s="612"/>
      <c r="BB61" s="612"/>
      <c r="BC61" s="612"/>
      <c r="BD61" s="612"/>
    </row>
    <row r="62" spans="1:100" x14ac:dyDescent="0.25">
      <c r="A62" s="610" t="s">
        <v>481</v>
      </c>
      <c r="B62" s="610"/>
      <c r="C62" s="610"/>
      <c r="D62" s="610"/>
      <c r="E62" s="610"/>
      <c r="F62" s="610"/>
      <c r="G62" s="610"/>
      <c r="H62" s="610"/>
      <c r="I62" s="610"/>
      <c r="J62" s="610"/>
      <c r="K62" s="610"/>
      <c r="L62" s="598">
        <f>SUMIF('CLIENT ACTIVITY'!AI13:AI5000,"&gt;1")</f>
        <v>0</v>
      </c>
      <c r="M62" s="598"/>
      <c r="N62" s="598"/>
      <c r="O62" s="598"/>
      <c r="P62" s="598"/>
      <c r="Q62" s="598"/>
      <c r="R62" s="609">
        <f>SUMIF('CLIENT ACTIVITY'!AK13:AK5000,"&gt;1")</f>
        <v>0</v>
      </c>
      <c r="S62" s="609"/>
      <c r="T62" s="609"/>
      <c r="U62" s="609"/>
      <c r="V62" s="609"/>
      <c r="W62" s="609"/>
      <c r="AH62" s="611" t="s">
        <v>258</v>
      </c>
      <c r="AI62" s="611"/>
      <c r="AJ62" s="611"/>
      <c r="AK62" s="611"/>
      <c r="AL62" s="611"/>
      <c r="AM62" s="611"/>
      <c r="AN62" s="611"/>
      <c r="AO62" s="611"/>
      <c r="AP62" s="611"/>
      <c r="AQ62" s="611"/>
      <c r="AR62" s="611"/>
      <c r="AS62" s="611"/>
      <c r="AT62" s="611"/>
      <c r="AU62" s="611"/>
      <c r="AV62" s="611"/>
      <c r="AW62" s="611"/>
      <c r="AX62" s="611"/>
      <c r="AY62" s="612">
        <f>COUNTIFS('CLIENT ACTIVITY'!BO13:BO5000,"Naltrexone - Oral")</f>
        <v>0</v>
      </c>
      <c r="AZ62" s="612"/>
      <c r="BA62" s="612"/>
      <c r="BB62" s="612"/>
      <c r="BC62" s="612"/>
      <c r="BD62" s="612"/>
    </row>
    <row r="63" spans="1:100" x14ac:dyDescent="0.25">
      <c r="A63" s="610" t="s">
        <v>482</v>
      </c>
      <c r="B63" s="610"/>
      <c r="C63" s="610"/>
      <c r="D63" s="610"/>
      <c r="E63" s="610"/>
      <c r="F63" s="610"/>
      <c r="G63" s="610"/>
      <c r="H63" s="610"/>
      <c r="I63" s="610"/>
      <c r="J63" s="610"/>
      <c r="K63" s="610"/>
      <c r="L63" s="598">
        <f>SUMIF('CLIENT ACTIVITY'!AM13:AM5000,"&gt;1")</f>
        <v>0</v>
      </c>
      <c r="M63" s="598"/>
      <c r="N63" s="598"/>
      <c r="O63" s="598"/>
      <c r="P63" s="598"/>
      <c r="Q63" s="598"/>
      <c r="R63" s="609">
        <f>SUMIF('CLIENT ACTIVITY'!AO13:AO5000,"&gt;1")</f>
        <v>0</v>
      </c>
      <c r="S63" s="609"/>
      <c r="T63" s="609"/>
      <c r="U63" s="609"/>
      <c r="V63" s="609"/>
      <c r="W63" s="609"/>
      <c r="AH63" s="611" t="s">
        <v>259</v>
      </c>
      <c r="AI63" s="611"/>
      <c r="AJ63" s="611"/>
      <c r="AK63" s="611"/>
      <c r="AL63" s="611"/>
      <c r="AM63" s="611"/>
      <c r="AN63" s="611"/>
      <c r="AO63" s="611"/>
      <c r="AP63" s="611"/>
      <c r="AQ63" s="611"/>
      <c r="AR63" s="611"/>
      <c r="AS63" s="611"/>
      <c r="AT63" s="611"/>
      <c r="AU63" s="611"/>
      <c r="AV63" s="611"/>
      <c r="AW63" s="611"/>
      <c r="AX63" s="611"/>
      <c r="AY63" s="612">
        <f>COUNTIFS('CLIENT ACTIVITY'!BO13:BO5000,"Naltrexone - Injectable ")</f>
        <v>0</v>
      </c>
      <c r="AZ63" s="612"/>
      <c r="BA63" s="612"/>
      <c r="BB63" s="612"/>
      <c r="BC63" s="612"/>
      <c r="BD63" s="612"/>
    </row>
    <row r="64" spans="1:100" x14ac:dyDescent="0.25">
      <c r="A64" s="610" t="s">
        <v>483</v>
      </c>
      <c r="B64" s="610"/>
      <c r="C64" s="610"/>
      <c r="D64" s="610"/>
      <c r="E64" s="610"/>
      <c r="F64" s="610"/>
      <c r="G64" s="610"/>
      <c r="H64" s="610"/>
      <c r="I64" s="610"/>
      <c r="J64" s="610"/>
      <c r="K64" s="610"/>
      <c r="L64" s="598">
        <f>SUMIF('CLIENT ACTIVITY'!AQ13:AQ5000,"&gt;1")</f>
        <v>0</v>
      </c>
      <c r="M64" s="598"/>
      <c r="N64" s="598"/>
      <c r="O64" s="598"/>
      <c r="P64" s="598"/>
      <c r="Q64" s="598"/>
      <c r="R64" s="609">
        <f>SUMIF('CLIENT ACTIVITY'!AS13:AS5000,"&gt;1")</f>
        <v>0</v>
      </c>
      <c r="S64" s="609"/>
      <c r="T64" s="609"/>
      <c r="U64" s="609"/>
      <c r="V64" s="609"/>
      <c r="W64" s="609"/>
      <c r="AH64" s="611" t="s">
        <v>260</v>
      </c>
      <c r="AI64" s="611"/>
      <c r="AJ64" s="611"/>
      <c r="AK64" s="611"/>
      <c r="AL64" s="611"/>
      <c r="AM64" s="611"/>
      <c r="AN64" s="611"/>
      <c r="AO64" s="611"/>
      <c r="AP64" s="611"/>
      <c r="AQ64" s="611"/>
      <c r="AR64" s="611"/>
      <c r="AS64" s="611"/>
      <c r="AT64" s="611"/>
      <c r="AU64" s="611"/>
      <c r="AV64" s="611"/>
      <c r="AW64" s="611"/>
      <c r="AX64" s="611"/>
      <c r="AY64" s="612">
        <f>COUNTIFS('CLIENT ACTIVITY'!BO13:BO5000,"Did not use MAT ")</f>
        <v>0</v>
      </c>
      <c r="AZ64" s="612"/>
      <c r="BA64" s="612"/>
      <c r="BB64" s="612"/>
      <c r="BC64" s="612"/>
      <c r="BD64" s="612"/>
    </row>
    <row r="65" spans="1:100" x14ac:dyDescent="0.25">
      <c r="A65" s="610" t="s">
        <v>484</v>
      </c>
      <c r="B65" s="610"/>
      <c r="C65" s="610"/>
      <c r="D65" s="610"/>
      <c r="E65" s="610"/>
      <c r="F65" s="610"/>
      <c r="G65" s="610"/>
      <c r="H65" s="610"/>
      <c r="I65" s="610"/>
      <c r="J65" s="610"/>
      <c r="K65" s="610"/>
      <c r="L65" s="598">
        <f>SUMIF('CLIENT ACTIVITY'!AU12:AU5000,"&gt;1")</f>
        <v>0</v>
      </c>
      <c r="M65" s="598"/>
      <c r="N65" s="598"/>
      <c r="O65" s="598"/>
      <c r="P65" s="598"/>
      <c r="Q65" s="598"/>
      <c r="R65" s="609">
        <f>SUMIF('CLIENT ACTIVITY'!AW13:AW5000,"&gt;1")</f>
        <v>0</v>
      </c>
      <c r="S65" s="609"/>
      <c r="T65" s="609"/>
      <c r="U65" s="609"/>
      <c r="V65" s="609"/>
      <c r="W65" s="609"/>
      <c r="AH65" s="611" t="s">
        <v>261</v>
      </c>
      <c r="AI65" s="611"/>
      <c r="AJ65" s="611"/>
      <c r="AK65" s="611"/>
      <c r="AL65" s="611"/>
      <c r="AM65" s="611"/>
      <c r="AN65" s="611"/>
      <c r="AO65" s="611"/>
      <c r="AP65" s="611"/>
      <c r="AQ65" s="611"/>
      <c r="AR65" s="611"/>
      <c r="AS65" s="611"/>
      <c r="AT65" s="611"/>
      <c r="AU65" s="611"/>
      <c r="AV65" s="611"/>
      <c r="AW65" s="611"/>
      <c r="AX65" s="611"/>
      <c r="AY65" s="612">
        <f>COUNTIFS('CLIENT ACTIVITY'!BO13:BO5000,"Changed MAT Type (Explain in Notes) ")</f>
        <v>0</v>
      </c>
      <c r="AZ65" s="612"/>
      <c r="BA65" s="612"/>
      <c r="BB65" s="612"/>
      <c r="BC65" s="612"/>
      <c r="BD65" s="612"/>
    </row>
    <row r="66" spans="1:100" x14ac:dyDescent="0.25">
      <c r="A66" s="610" t="s">
        <v>485</v>
      </c>
      <c r="B66" s="610"/>
      <c r="C66" s="610"/>
      <c r="D66" s="610"/>
      <c r="E66" s="610"/>
      <c r="F66" s="610"/>
      <c r="G66" s="610"/>
      <c r="H66" s="610"/>
      <c r="I66" s="610"/>
      <c r="J66" s="610"/>
      <c r="K66" s="610"/>
      <c r="L66" s="598">
        <f>SUMIF('CLIENT ACTIVITY'!AY13:AY5000,"&gt;1")</f>
        <v>0</v>
      </c>
      <c r="M66" s="598"/>
      <c r="N66" s="598"/>
      <c r="O66" s="598"/>
      <c r="P66" s="598"/>
      <c r="Q66" s="598"/>
      <c r="R66" s="609">
        <f>SUMIF('CLIENT ACTIVITY'!BA13:BA5000,"&gt;1")</f>
        <v>0</v>
      </c>
      <c r="S66" s="609"/>
      <c r="T66" s="609"/>
      <c r="U66" s="609"/>
      <c r="V66" s="609"/>
      <c r="W66" s="609"/>
      <c r="AH66" s="611"/>
      <c r="AI66" s="611"/>
      <c r="AJ66" s="611"/>
      <c r="AK66" s="611"/>
      <c r="AL66" s="611"/>
      <c r="AM66" s="611"/>
      <c r="AN66" s="611"/>
      <c r="AO66" s="611"/>
      <c r="AP66" s="611"/>
      <c r="AQ66" s="611"/>
      <c r="AR66" s="611"/>
      <c r="AS66" s="611"/>
      <c r="AT66" s="611"/>
      <c r="AU66" s="611"/>
      <c r="AV66" s="611"/>
      <c r="AW66" s="611"/>
      <c r="AX66" s="611"/>
      <c r="AY66" s="612"/>
      <c r="AZ66" s="612"/>
      <c r="BA66" s="612"/>
      <c r="BB66" s="612"/>
      <c r="BC66" s="612"/>
      <c r="BD66" s="612"/>
    </row>
    <row r="67" spans="1:100" x14ac:dyDescent="0.25">
      <c r="A67" s="610" t="s">
        <v>488</v>
      </c>
      <c r="B67" s="610"/>
      <c r="C67" s="610"/>
      <c r="D67" s="610"/>
      <c r="E67" s="610"/>
      <c r="F67" s="610"/>
      <c r="G67" s="610"/>
      <c r="H67" s="610"/>
      <c r="I67" s="610"/>
      <c r="J67" s="610"/>
      <c r="K67" s="610"/>
      <c r="L67" s="598">
        <f>SUMIF('CLIENT ACTIVITY'!BC13:BC5000,"&gt;1")</f>
        <v>0</v>
      </c>
      <c r="M67" s="598"/>
      <c r="N67" s="598"/>
      <c r="O67" s="598"/>
      <c r="P67" s="598"/>
      <c r="Q67" s="598"/>
      <c r="R67" s="609">
        <f>SUMIF('CLIENT ACTIVITY'!BE13:BE5000,"&gt;1")</f>
        <v>0</v>
      </c>
      <c r="S67" s="609"/>
      <c r="T67" s="609"/>
      <c r="U67" s="609"/>
      <c r="V67" s="609"/>
      <c r="W67" s="609"/>
      <c r="AH67" s="611"/>
      <c r="AI67" s="611"/>
      <c r="AJ67" s="611"/>
      <c r="AK67" s="611"/>
      <c r="AL67" s="611"/>
      <c r="AM67" s="611"/>
      <c r="AN67" s="611"/>
      <c r="AO67" s="611"/>
      <c r="AP67" s="611"/>
      <c r="AQ67" s="611"/>
      <c r="AR67" s="611"/>
      <c r="AS67" s="611"/>
      <c r="AT67" s="611"/>
      <c r="AU67" s="611"/>
      <c r="AV67" s="611"/>
      <c r="AW67" s="611"/>
      <c r="AX67" s="611"/>
      <c r="AY67" s="612"/>
      <c r="AZ67" s="612"/>
      <c r="BA67" s="612"/>
      <c r="BB67" s="612"/>
      <c r="BC67" s="612"/>
      <c r="BD67" s="612"/>
    </row>
    <row r="68" spans="1:100" x14ac:dyDescent="0.25">
      <c r="A68" s="610" t="s">
        <v>486</v>
      </c>
      <c r="B68" s="610"/>
      <c r="C68" s="610"/>
      <c r="D68" s="610"/>
      <c r="E68" s="610"/>
      <c r="F68" s="610"/>
      <c r="G68" s="610"/>
      <c r="H68" s="610"/>
      <c r="I68" s="610"/>
      <c r="J68" s="610"/>
      <c r="K68" s="610"/>
      <c r="L68" s="598">
        <f>SUMIF('CLIENT ACTIVITY'!BG13:BG5000,"&gt;1")</f>
        <v>0</v>
      </c>
      <c r="M68" s="598"/>
      <c r="N68" s="598"/>
      <c r="O68" s="598"/>
      <c r="P68" s="598"/>
      <c r="Q68" s="598"/>
      <c r="R68" s="609">
        <f>SUMIF('CLIENT ACTIVITY'!BI13:BI5000,"&gt;1")</f>
        <v>0</v>
      </c>
      <c r="S68" s="609"/>
      <c r="T68" s="609"/>
      <c r="U68" s="609"/>
      <c r="V68" s="609"/>
      <c r="W68" s="609"/>
      <c r="AH68" s="611"/>
      <c r="AI68" s="611"/>
      <c r="AJ68" s="611"/>
      <c r="AK68" s="611"/>
      <c r="AL68" s="611"/>
      <c r="AM68" s="611"/>
      <c r="AN68" s="611"/>
      <c r="AO68" s="611"/>
      <c r="AP68" s="611"/>
      <c r="AQ68" s="611"/>
      <c r="AR68" s="611"/>
      <c r="AS68" s="611"/>
      <c r="AT68" s="611"/>
      <c r="AU68" s="611"/>
      <c r="AV68" s="611"/>
      <c r="AW68" s="611"/>
      <c r="AX68" s="611"/>
      <c r="AY68" s="612"/>
      <c r="AZ68" s="612"/>
      <c r="BA68" s="612"/>
      <c r="BB68" s="612"/>
      <c r="BC68" s="612"/>
      <c r="BD68" s="612"/>
    </row>
    <row r="69" spans="1:100" x14ac:dyDescent="0.25">
      <c r="A69" s="610" t="s">
        <v>487</v>
      </c>
      <c r="B69" s="610"/>
      <c r="C69" s="610"/>
      <c r="D69" s="610"/>
      <c r="E69" s="610"/>
      <c r="F69" s="610"/>
      <c r="G69" s="610"/>
      <c r="H69" s="610"/>
      <c r="I69" s="610"/>
      <c r="J69" s="610"/>
      <c r="K69" s="610"/>
      <c r="L69" s="598">
        <f>SUMIF('CLIENT ACTIVITY'!BK13:BK5000,"&gt;1")</f>
        <v>0</v>
      </c>
      <c r="M69" s="598"/>
      <c r="N69" s="598"/>
      <c r="O69" s="598"/>
      <c r="P69" s="598"/>
      <c r="Q69" s="598"/>
      <c r="R69" s="609">
        <f>SUMIF('CLIENT ACTIVITY'!BM13:BM5000,"&gt;1")</f>
        <v>0</v>
      </c>
      <c r="S69" s="609"/>
      <c r="T69" s="609"/>
      <c r="U69" s="609"/>
      <c r="V69" s="609"/>
      <c r="W69" s="609"/>
      <c r="AH69" s="611"/>
      <c r="AI69" s="611"/>
      <c r="AJ69" s="611"/>
      <c r="AK69" s="611"/>
      <c r="AL69" s="611"/>
      <c r="AM69" s="611"/>
      <c r="AN69" s="611"/>
      <c r="AO69" s="611"/>
      <c r="AP69" s="611"/>
      <c r="AQ69" s="611"/>
      <c r="AR69" s="611"/>
      <c r="AS69" s="611"/>
      <c r="AT69" s="611"/>
      <c r="AU69" s="611"/>
      <c r="AV69" s="611"/>
      <c r="AW69" s="611"/>
      <c r="AX69" s="611"/>
      <c r="AY69" s="612"/>
      <c r="AZ69" s="612"/>
      <c r="BA69" s="612"/>
      <c r="BB69" s="612"/>
      <c r="BC69" s="612"/>
      <c r="BD69" s="612"/>
    </row>
    <row r="70" spans="1:100" ht="30" customHeight="1" x14ac:dyDescent="0.4">
      <c r="A70" s="604" t="s">
        <v>475</v>
      </c>
      <c r="B70" s="604"/>
      <c r="C70" s="604"/>
      <c r="D70" s="604"/>
      <c r="E70" s="604"/>
      <c r="F70" s="604"/>
      <c r="G70" s="604"/>
      <c r="H70" s="604"/>
      <c r="I70" s="604"/>
      <c r="J70" s="604"/>
      <c r="K70" s="604"/>
      <c r="L70" s="605">
        <f>SUM(L58:L69)</f>
        <v>0</v>
      </c>
      <c r="M70" s="605"/>
      <c r="N70" s="605"/>
      <c r="O70" s="605"/>
      <c r="P70" s="605"/>
      <c r="Q70" s="605"/>
      <c r="R70" s="606">
        <f>SUM(R58:R69)</f>
        <v>0</v>
      </c>
      <c r="S70" s="606"/>
      <c r="T70" s="606"/>
      <c r="U70" s="606"/>
      <c r="V70" s="606"/>
      <c r="W70" s="606"/>
      <c r="AH70" s="639" t="s">
        <v>475</v>
      </c>
      <c r="AI70" s="640"/>
      <c r="AJ70" s="640"/>
      <c r="AK70" s="640"/>
      <c r="AL70" s="640"/>
      <c r="AM70" s="640"/>
      <c r="AN70" s="640"/>
      <c r="AO70" s="640"/>
      <c r="AP70" s="640"/>
      <c r="AQ70" s="640"/>
      <c r="AR70" s="640"/>
      <c r="AS70" s="640"/>
      <c r="AT70" s="640"/>
      <c r="AU70" s="640"/>
      <c r="AV70" s="640"/>
      <c r="AW70" s="640"/>
      <c r="AX70" s="640"/>
      <c r="AY70" s="615">
        <f>SUM(AY58:AY69)</f>
        <v>0</v>
      </c>
      <c r="AZ70" s="615"/>
      <c r="BA70" s="615"/>
      <c r="BB70" s="615"/>
      <c r="BC70" s="615"/>
      <c r="BD70" s="615"/>
    </row>
    <row r="73" spans="1:100" ht="21" x14ac:dyDescent="0.35">
      <c r="A73" s="619" t="s">
        <v>499</v>
      </c>
      <c r="B73" s="619"/>
      <c r="C73" s="619"/>
      <c r="D73" s="619"/>
      <c r="E73" s="619"/>
      <c r="F73" s="619"/>
      <c r="G73" s="619"/>
      <c r="H73" s="619"/>
      <c r="I73" s="619"/>
      <c r="J73" s="619"/>
      <c r="K73" s="619"/>
      <c r="L73" s="619"/>
      <c r="M73" s="619"/>
      <c r="N73" s="619"/>
      <c r="O73" s="619"/>
      <c r="P73" s="619"/>
      <c r="Q73" s="619"/>
      <c r="R73" s="619"/>
      <c r="S73" s="619"/>
      <c r="T73" s="619"/>
      <c r="U73" s="619"/>
      <c r="V73" s="619"/>
      <c r="W73" s="619"/>
      <c r="X73" s="619"/>
      <c r="Y73" s="619"/>
      <c r="Z73" s="619"/>
      <c r="AA73" s="619"/>
      <c r="AB73" s="619"/>
      <c r="AC73" s="619"/>
      <c r="AD73" s="619"/>
      <c r="AE73" s="619"/>
      <c r="AF73" s="619"/>
      <c r="AG73" s="619"/>
      <c r="AH73" s="619"/>
      <c r="AI73" s="619"/>
      <c r="AJ73" s="619"/>
      <c r="AK73" s="619"/>
      <c r="AL73" s="619"/>
      <c r="AM73" s="619"/>
      <c r="AN73" s="619"/>
      <c r="AO73" s="619"/>
      <c r="AP73" s="619"/>
      <c r="AQ73" s="619"/>
      <c r="AR73" s="619"/>
      <c r="AS73" s="619"/>
      <c r="AT73" s="619"/>
      <c r="AU73" s="619"/>
      <c r="AV73" s="619"/>
      <c r="AW73" s="619"/>
      <c r="AX73" s="619"/>
      <c r="AY73" s="619"/>
      <c r="AZ73" s="619"/>
      <c r="BA73" s="619"/>
      <c r="BB73" s="619"/>
      <c r="BC73" s="619"/>
      <c r="BD73" s="619"/>
      <c r="BE73" s="619"/>
      <c r="BF73" s="619"/>
      <c r="BG73" s="619"/>
      <c r="BH73" s="619"/>
      <c r="BI73" s="619"/>
      <c r="BJ73" s="619"/>
      <c r="BK73" s="619"/>
      <c r="BL73" s="619"/>
      <c r="BM73" s="619"/>
      <c r="BN73" s="619"/>
      <c r="BO73" s="619"/>
      <c r="BP73" s="619"/>
      <c r="BQ73" s="619"/>
      <c r="BR73" s="619"/>
      <c r="BS73" s="619"/>
      <c r="BT73" s="619"/>
      <c r="BU73" s="619"/>
      <c r="BV73" s="619"/>
      <c r="BW73" s="619"/>
      <c r="BX73" s="619"/>
      <c r="BY73" s="619"/>
      <c r="BZ73" s="619"/>
      <c r="CA73" s="619"/>
      <c r="CB73" s="619"/>
      <c r="CC73" s="619"/>
      <c r="CD73" s="619"/>
      <c r="CE73" s="619"/>
      <c r="CF73" s="619"/>
      <c r="CG73" s="619"/>
      <c r="CH73" s="619"/>
      <c r="CI73" s="619"/>
      <c r="CJ73" s="619"/>
      <c r="CK73" s="619"/>
      <c r="CL73" s="619"/>
      <c r="CM73" s="619"/>
      <c r="CN73" s="619"/>
      <c r="CO73" s="619"/>
      <c r="CP73" s="619"/>
      <c r="CQ73" s="619"/>
      <c r="CR73" s="619"/>
      <c r="CS73" s="619"/>
      <c r="CT73" s="619"/>
      <c r="CU73" s="619"/>
      <c r="CV73" s="619"/>
    </row>
    <row r="74" spans="1:100" ht="15" customHeight="1" x14ac:dyDescent="0.25">
      <c r="AP74" s="69"/>
      <c r="AQ74" s="69"/>
      <c r="AR74" s="69"/>
      <c r="AS74" s="69"/>
      <c r="AT74" s="69"/>
      <c r="AU74" s="69"/>
      <c r="AV74" s="69"/>
      <c r="AW74" s="69"/>
      <c r="AX74" s="69"/>
    </row>
    <row r="75" spans="1:100" ht="18.75" x14ac:dyDescent="0.25">
      <c r="A75" s="620" t="s">
        <v>500</v>
      </c>
      <c r="B75" s="621"/>
      <c r="C75" s="621"/>
      <c r="D75" s="621"/>
      <c r="E75" s="621"/>
      <c r="F75" s="621"/>
      <c r="G75" s="621"/>
      <c r="H75" s="621"/>
      <c r="I75" s="621"/>
      <c r="J75" s="621"/>
      <c r="K75" s="621"/>
      <c r="L75" s="622"/>
      <c r="M75" s="626"/>
      <c r="N75" s="627"/>
      <c r="O75" s="627"/>
      <c r="P75" s="627"/>
      <c r="Q75" s="627"/>
      <c r="R75" s="628"/>
    </row>
    <row r="76" spans="1:100" x14ac:dyDescent="0.25">
      <c r="A76" s="623" t="s">
        <v>182</v>
      </c>
      <c r="B76" s="624"/>
      <c r="C76" s="624"/>
      <c r="D76" s="624"/>
      <c r="E76" s="624"/>
      <c r="F76" s="624"/>
      <c r="G76" s="624"/>
      <c r="H76" s="624"/>
      <c r="I76" s="624"/>
      <c r="J76" s="624"/>
      <c r="K76" s="624"/>
      <c r="L76" s="625"/>
      <c r="M76" s="629">
        <f>COUNTIFS(TRAINING!D12:D5000,"Mandatory")</f>
        <v>0</v>
      </c>
      <c r="N76" s="630"/>
      <c r="O76" s="630"/>
      <c r="P76" s="630"/>
      <c r="Q76" s="630"/>
      <c r="R76" s="631"/>
    </row>
    <row r="77" spans="1:100" x14ac:dyDescent="0.25">
      <c r="A77" s="623" t="s">
        <v>368</v>
      </c>
      <c r="B77" s="624"/>
      <c r="C77" s="624"/>
      <c r="D77" s="624"/>
      <c r="E77" s="624"/>
      <c r="F77" s="624"/>
      <c r="G77" s="624"/>
      <c r="H77" s="624"/>
      <c r="I77" s="624"/>
      <c r="J77" s="624"/>
      <c r="K77" s="624"/>
      <c r="L77" s="625"/>
      <c r="M77" s="629">
        <f>COUNTIFS(TRAINING!D12:D5000,"Evidence Based Training (EBT)")</f>
        <v>0</v>
      </c>
      <c r="N77" s="630"/>
      <c r="O77" s="630"/>
      <c r="P77" s="630"/>
      <c r="Q77" s="630"/>
      <c r="R77" s="631"/>
    </row>
    <row r="78" spans="1:100" x14ac:dyDescent="0.25">
      <c r="A78" s="623" t="s">
        <v>183</v>
      </c>
      <c r="B78" s="624"/>
      <c r="C78" s="624"/>
      <c r="D78" s="624"/>
      <c r="E78" s="624"/>
      <c r="F78" s="624"/>
      <c r="G78" s="624"/>
      <c r="H78" s="624"/>
      <c r="I78" s="624"/>
      <c r="J78" s="624"/>
      <c r="K78" s="624"/>
      <c r="L78" s="625"/>
      <c r="M78" s="629">
        <f>COUNTIFS(TRAINING!D12:D5000,"Both Mandatory and EBT")</f>
        <v>0</v>
      </c>
      <c r="N78" s="630"/>
      <c r="O78" s="630"/>
      <c r="P78" s="630"/>
      <c r="Q78" s="630"/>
      <c r="R78" s="631"/>
    </row>
    <row r="79" spans="1:100" x14ac:dyDescent="0.25">
      <c r="A79" s="623" t="s">
        <v>184</v>
      </c>
      <c r="B79" s="624"/>
      <c r="C79" s="624"/>
      <c r="D79" s="624"/>
      <c r="E79" s="624"/>
      <c r="F79" s="624"/>
      <c r="G79" s="624"/>
      <c r="H79" s="624"/>
      <c r="I79" s="624"/>
      <c r="J79" s="624"/>
      <c r="K79" s="624"/>
      <c r="L79" s="625"/>
      <c r="M79" s="629">
        <f>COUNTIFS(TRAINING!D12:D5000,"Other (Specify in Notes)")</f>
        <v>0</v>
      </c>
      <c r="N79" s="630"/>
      <c r="O79" s="630"/>
      <c r="P79" s="630"/>
      <c r="Q79" s="630"/>
      <c r="R79" s="631"/>
    </row>
    <row r="80" spans="1:100" ht="18.75" x14ac:dyDescent="0.3">
      <c r="A80" s="633" t="s">
        <v>475</v>
      </c>
      <c r="B80" s="634"/>
      <c r="C80" s="634"/>
      <c r="D80" s="634"/>
      <c r="E80" s="634"/>
      <c r="F80" s="634"/>
      <c r="G80" s="634"/>
      <c r="H80" s="634"/>
      <c r="I80" s="634"/>
      <c r="J80" s="634"/>
      <c r="K80" s="634"/>
      <c r="L80" s="635"/>
      <c r="M80" s="636">
        <f>SUM(M76:M79)</f>
        <v>0</v>
      </c>
      <c r="N80" s="637"/>
      <c r="O80" s="637"/>
      <c r="P80" s="637"/>
      <c r="Q80" s="637"/>
      <c r="R80" s="638"/>
    </row>
    <row r="83" spans="1:47" ht="18.75" x14ac:dyDescent="0.25">
      <c r="A83" s="632" t="s">
        <v>511</v>
      </c>
      <c r="B83" s="632"/>
      <c r="C83" s="632"/>
      <c r="D83" s="632"/>
      <c r="E83" s="632"/>
      <c r="F83" s="632"/>
      <c r="G83" s="632"/>
      <c r="H83" s="632"/>
      <c r="I83" s="632"/>
      <c r="J83" s="632"/>
      <c r="K83" s="632"/>
      <c r="L83" s="632"/>
      <c r="M83" s="632"/>
      <c r="N83" s="632"/>
      <c r="O83" s="632"/>
      <c r="P83" s="632"/>
      <c r="Q83" s="632"/>
      <c r="R83" s="632"/>
      <c r="S83" s="632"/>
      <c r="T83" s="632"/>
      <c r="U83" s="632"/>
      <c r="V83" s="632"/>
      <c r="W83" s="632"/>
    </row>
    <row r="84" spans="1:47" x14ac:dyDescent="0.25">
      <c r="A84" s="611" t="s">
        <v>501</v>
      </c>
      <c r="B84" s="611"/>
      <c r="C84" s="611"/>
      <c r="D84" s="611"/>
      <c r="E84" s="611"/>
      <c r="F84" s="611"/>
      <c r="G84" s="611"/>
      <c r="H84" s="611"/>
      <c r="I84" s="611"/>
      <c r="J84" s="611"/>
      <c r="K84" s="611"/>
      <c r="L84" s="611"/>
      <c r="M84" s="611"/>
      <c r="N84" s="611"/>
      <c r="O84" s="611"/>
      <c r="P84" s="611"/>
      <c r="Q84" s="611"/>
      <c r="R84" s="611"/>
      <c r="S84" s="612">
        <f>COUNTIFS(TRAINING!AU12:AU5000,"YES")</f>
        <v>0</v>
      </c>
      <c r="T84" s="612"/>
      <c r="U84" s="612"/>
      <c r="V84" s="612"/>
      <c r="W84" s="612"/>
    </row>
    <row r="85" spans="1:47" x14ac:dyDescent="0.25">
      <c r="A85" s="611" t="s">
        <v>502</v>
      </c>
      <c r="B85" s="611"/>
      <c r="C85" s="611"/>
      <c r="D85" s="611"/>
      <c r="E85" s="611"/>
      <c r="F85" s="611"/>
      <c r="G85" s="611"/>
      <c r="H85" s="611"/>
      <c r="I85" s="611"/>
      <c r="J85" s="611"/>
      <c r="K85" s="611"/>
      <c r="L85" s="611"/>
      <c r="M85" s="611"/>
      <c r="N85" s="611"/>
      <c r="O85" s="611"/>
      <c r="P85" s="611"/>
      <c r="Q85" s="611"/>
      <c r="R85" s="611"/>
      <c r="S85" s="612">
        <f>COUNTIFS(TRAINING!AU12:AU5000,"NO")</f>
        <v>0</v>
      </c>
      <c r="T85" s="612"/>
      <c r="U85" s="612"/>
      <c r="V85" s="612"/>
      <c r="W85" s="612"/>
    </row>
    <row r="86" spans="1:47" s="55" customFormat="1" x14ac:dyDescent="0.25">
      <c r="A86" s="642" t="s">
        <v>475</v>
      </c>
      <c r="B86" s="642"/>
      <c r="C86" s="642"/>
      <c r="D86" s="642"/>
      <c r="E86" s="642"/>
      <c r="F86" s="642"/>
      <c r="G86" s="642"/>
      <c r="H86" s="642"/>
      <c r="I86" s="642"/>
      <c r="J86" s="642"/>
      <c r="K86" s="642"/>
      <c r="L86" s="642"/>
      <c r="M86" s="642"/>
      <c r="N86" s="642"/>
      <c r="O86" s="642"/>
      <c r="P86" s="642"/>
      <c r="Q86" s="642"/>
      <c r="R86" s="642"/>
      <c r="S86" s="643">
        <f>SUM(S84:S85)</f>
        <v>0</v>
      </c>
      <c r="T86" s="643"/>
      <c r="U86" s="643"/>
      <c r="V86" s="643"/>
      <c r="W86" s="643"/>
    </row>
    <row r="87" spans="1:47" s="55" customFormat="1" x14ac:dyDescent="0.25">
      <c r="A87" s="67"/>
      <c r="B87" s="67"/>
      <c r="C87" s="67"/>
      <c r="D87" s="67"/>
      <c r="E87" s="67"/>
      <c r="F87" s="67"/>
      <c r="G87" s="67"/>
      <c r="H87" s="67"/>
      <c r="I87" s="67"/>
      <c r="J87" s="67"/>
      <c r="K87" s="67"/>
      <c r="L87" s="67"/>
      <c r="M87" s="67"/>
      <c r="N87" s="67"/>
      <c r="O87" s="67"/>
      <c r="P87" s="67"/>
      <c r="Q87" s="67"/>
      <c r="R87" s="67"/>
      <c r="S87" s="68"/>
      <c r="T87" s="68"/>
      <c r="U87" s="68"/>
      <c r="V87" s="68"/>
      <c r="W87" s="68"/>
    </row>
    <row r="89" spans="1:47" ht="18.75" x14ac:dyDescent="0.25">
      <c r="A89" s="632" t="s">
        <v>461</v>
      </c>
      <c r="B89" s="632"/>
      <c r="C89" s="632"/>
      <c r="D89" s="632"/>
      <c r="E89" s="632"/>
      <c r="F89" s="632"/>
      <c r="G89" s="632"/>
      <c r="H89" s="632"/>
      <c r="I89" s="632"/>
      <c r="J89" s="632"/>
      <c r="K89" s="632"/>
      <c r="L89" s="632"/>
      <c r="M89" s="632"/>
      <c r="N89" s="632"/>
      <c r="O89" s="632"/>
      <c r="P89" s="632"/>
      <c r="Q89" s="632"/>
      <c r="R89" s="632"/>
      <c r="S89" s="632"/>
      <c r="T89" s="632"/>
      <c r="U89" s="632"/>
      <c r="V89" s="632"/>
      <c r="W89" s="632"/>
    </row>
    <row r="90" spans="1:47" x14ac:dyDescent="0.25">
      <c r="A90" s="611" t="s">
        <v>503</v>
      </c>
      <c r="B90" s="611"/>
      <c r="C90" s="611"/>
      <c r="D90" s="611"/>
      <c r="E90" s="611"/>
      <c r="F90" s="611"/>
      <c r="G90" s="611"/>
      <c r="H90" s="611"/>
      <c r="I90" s="611"/>
      <c r="J90" s="611"/>
      <c r="K90" s="611"/>
      <c r="L90" s="611"/>
      <c r="M90" s="611"/>
      <c r="N90" s="611"/>
      <c r="O90" s="611"/>
      <c r="P90" s="611"/>
      <c r="Q90" s="611"/>
      <c r="R90" s="611"/>
      <c r="S90" s="612">
        <f>COUNTIFS(TRAINING!AX12:AX5000,"YES")</f>
        <v>0</v>
      </c>
      <c r="T90" s="612"/>
      <c r="U90" s="612"/>
      <c r="V90" s="612"/>
      <c r="W90" s="612"/>
    </row>
    <row r="91" spans="1:47" x14ac:dyDescent="0.25">
      <c r="A91" s="611" t="s">
        <v>504</v>
      </c>
      <c r="B91" s="611"/>
      <c r="C91" s="611"/>
      <c r="D91" s="611"/>
      <c r="E91" s="611"/>
      <c r="F91" s="611"/>
      <c r="G91" s="611"/>
      <c r="H91" s="611"/>
      <c r="I91" s="611"/>
      <c r="J91" s="611"/>
      <c r="K91" s="611"/>
      <c r="L91" s="611"/>
      <c r="M91" s="611"/>
      <c r="N91" s="611"/>
      <c r="O91" s="611"/>
      <c r="P91" s="611"/>
      <c r="Q91" s="611"/>
      <c r="R91" s="611"/>
      <c r="S91" s="612">
        <f>COUNTIFS(TRAINING!AX12:AX5000,"NO")</f>
        <v>0</v>
      </c>
      <c r="T91" s="612"/>
      <c r="U91" s="612"/>
      <c r="V91" s="612"/>
      <c r="W91" s="612"/>
    </row>
    <row r="92" spans="1:47" s="55" customFormat="1" x14ac:dyDescent="0.25">
      <c r="A92" s="642" t="s">
        <v>508</v>
      </c>
      <c r="B92" s="642"/>
      <c r="C92" s="642"/>
      <c r="D92" s="642"/>
      <c r="E92" s="642"/>
      <c r="F92" s="642"/>
      <c r="G92" s="642"/>
      <c r="H92" s="642"/>
      <c r="I92" s="642"/>
      <c r="J92" s="642"/>
      <c r="K92" s="642"/>
      <c r="L92" s="642"/>
      <c r="M92" s="642"/>
      <c r="N92" s="642"/>
      <c r="O92" s="642"/>
      <c r="P92" s="642"/>
      <c r="Q92" s="642"/>
      <c r="R92" s="642"/>
      <c r="S92" s="643">
        <f>SUM(S90:S91)</f>
        <v>0</v>
      </c>
      <c r="T92" s="643"/>
      <c r="U92" s="643"/>
      <c r="V92" s="643"/>
      <c r="W92" s="643"/>
    </row>
    <row r="93" spans="1:47" s="55" customFormat="1" x14ac:dyDescent="0.25">
      <c r="A93" s="67"/>
      <c r="B93" s="67"/>
      <c r="C93" s="67"/>
      <c r="D93" s="67"/>
      <c r="E93" s="67"/>
      <c r="F93" s="67"/>
      <c r="G93" s="67"/>
      <c r="H93" s="67"/>
      <c r="I93" s="67"/>
      <c r="J93" s="67"/>
      <c r="K93" s="67"/>
      <c r="L93" s="67"/>
      <c r="M93" s="67"/>
      <c r="N93" s="67"/>
      <c r="O93" s="67"/>
      <c r="P93" s="67"/>
      <c r="Q93" s="67"/>
      <c r="R93" s="67"/>
      <c r="S93" s="68"/>
      <c r="T93" s="68"/>
      <c r="U93" s="68"/>
      <c r="V93" s="68"/>
      <c r="W93" s="68"/>
    </row>
    <row r="95" spans="1:47" ht="50.1" customHeight="1" x14ac:dyDescent="0.25">
      <c r="A95" s="491" t="s">
        <v>505</v>
      </c>
      <c r="B95" s="492"/>
      <c r="C95" s="492"/>
      <c r="D95" s="492"/>
      <c r="E95" s="492"/>
      <c r="F95" s="492"/>
      <c r="G95" s="492"/>
      <c r="H95" s="492"/>
      <c r="I95" s="492"/>
      <c r="J95" s="492"/>
      <c r="K95" s="492"/>
      <c r="L95" s="493"/>
      <c r="M95" s="500" t="s">
        <v>182</v>
      </c>
      <c r="N95" s="500"/>
      <c r="O95" s="500"/>
      <c r="P95" s="500"/>
      <c r="Q95" s="500"/>
      <c r="R95" s="500"/>
      <c r="S95" s="500"/>
      <c r="T95" s="501" t="s">
        <v>368</v>
      </c>
      <c r="U95" s="501"/>
      <c r="V95" s="501"/>
      <c r="W95" s="501"/>
      <c r="X95" s="501"/>
      <c r="Y95" s="501"/>
      <c r="Z95" s="501"/>
      <c r="AA95" s="501" t="s">
        <v>183</v>
      </c>
      <c r="AB95" s="501"/>
      <c r="AC95" s="501"/>
      <c r="AD95" s="501"/>
      <c r="AE95" s="501"/>
      <c r="AF95" s="501"/>
      <c r="AG95" s="501"/>
      <c r="AH95" s="501" t="s">
        <v>184</v>
      </c>
      <c r="AI95" s="501"/>
      <c r="AJ95" s="501"/>
      <c r="AK95" s="501"/>
      <c r="AL95" s="501"/>
      <c r="AM95" s="501"/>
      <c r="AN95" s="501"/>
      <c r="AO95" s="483" t="s">
        <v>129</v>
      </c>
      <c r="AP95" s="484"/>
      <c r="AQ95" s="484"/>
      <c r="AR95" s="484"/>
      <c r="AS95" s="484"/>
      <c r="AT95" s="484"/>
      <c r="AU95" s="485"/>
    </row>
    <row r="96" spans="1:47" x14ac:dyDescent="0.25">
      <c r="A96" s="152">
        <f>'BASE GRANTEE INFO &amp; UPDATES'!B11</f>
        <v>0</v>
      </c>
      <c r="B96" s="153"/>
      <c r="C96" s="153"/>
      <c r="D96" s="153"/>
      <c r="E96" s="153"/>
      <c r="F96" s="153"/>
      <c r="G96" s="153"/>
      <c r="H96" s="153"/>
      <c r="I96" s="153"/>
      <c r="J96" s="153"/>
      <c r="K96" s="153"/>
      <c r="L96" s="154"/>
      <c r="M96" s="489">
        <f>COUNTIFS(TRAINING!D12:D5000,"Mandatory",TRAINING!AZ12:AZ5000,"x")</f>
        <v>0</v>
      </c>
      <c r="N96" s="489"/>
      <c r="O96" s="489"/>
      <c r="P96" s="489"/>
      <c r="Q96" s="489"/>
      <c r="R96" s="489"/>
      <c r="S96" s="489"/>
      <c r="T96" s="489">
        <f>COUNTIFS(TRAINING!D12:D5000,"Evidence Based Training (EBT)",TRAINING!AZ12:AZ5000,"x")</f>
        <v>0</v>
      </c>
      <c r="U96" s="489"/>
      <c r="V96" s="489"/>
      <c r="W96" s="489"/>
      <c r="X96" s="489"/>
      <c r="Y96" s="489"/>
      <c r="Z96" s="489"/>
      <c r="AA96" s="489">
        <f>COUNTIFS(TRAINING!D12:D5000,"Both Mandatory and EBT",TRAINING!AZ12:AZ5000,"x")</f>
        <v>0</v>
      </c>
      <c r="AB96" s="489"/>
      <c r="AC96" s="489"/>
      <c r="AD96" s="489"/>
      <c r="AE96" s="489"/>
      <c r="AF96" s="489"/>
      <c r="AG96" s="489"/>
      <c r="AH96" s="489">
        <f>COUNTIFS(TRAINING!D12:D5000,"Other (Specify in Notes)",TRAINING!AZ12:AZ5000,"x")</f>
        <v>0</v>
      </c>
      <c r="AI96" s="489"/>
      <c r="AJ96" s="489"/>
      <c r="AK96" s="489"/>
      <c r="AL96" s="489"/>
      <c r="AM96" s="489"/>
      <c r="AN96" s="489"/>
      <c r="AO96" s="486">
        <f>SUM(M96:AN96)</f>
        <v>0</v>
      </c>
      <c r="AP96" s="487"/>
      <c r="AQ96" s="487"/>
      <c r="AR96" s="487"/>
      <c r="AS96" s="487"/>
      <c r="AT96" s="487"/>
      <c r="AU96" s="488"/>
    </row>
    <row r="97" spans="1:47" x14ac:dyDescent="0.25">
      <c r="A97" s="152">
        <f>'BASE GRANTEE INFO &amp; UPDATES'!B12</f>
        <v>0</v>
      </c>
      <c r="B97" s="153"/>
      <c r="C97" s="153"/>
      <c r="D97" s="153"/>
      <c r="E97" s="153"/>
      <c r="F97" s="153"/>
      <c r="G97" s="153"/>
      <c r="H97" s="153"/>
      <c r="I97" s="153"/>
      <c r="J97" s="153"/>
      <c r="K97" s="153"/>
      <c r="L97" s="154"/>
      <c r="M97" s="489">
        <f>COUNTIFS(TRAINING!D12:D5000,"Mandatory",TRAINING!BA12:BA5000,"x")</f>
        <v>0</v>
      </c>
      <c r="N97" s="489"/>
      <c r="O97" s="489"/>
      <c r="P97" s="489"/>
      <c r="Q97" s="489"/>
      <c r="R97" s="489"/>
      <c r="S97" s="489"/>
      <c r="T97" s="489">
        <f>COUNTIFS(TRAINING!D12:D5000,"Evidence Based Training (EBT)",TRAINING!BA12:BA5000,"x")</f>
        <v>0</v>
      </c>
      <c r="U97" s="489"/>
      <c r="V97" s="489"/>
      <c r="W97" s="489"/>
      <c r="X97" s="489"/>
      <c r="Y97" s="489"/>
      <c r="Z97" s="489"/>
      <c r="AA97" s="489">
        <f>COUNTIFS(TRAINING!D12:D5000,"Both Mandatory and EBT",TRAINING!BA12:BA5000,"x")</f>
        <v>0</v>
      </c>
      <c r="AB97" s="489"/>
      <c r="AC97" s="489"/>
      <c r="AD97" s="489"/>
      <c r="AE97" s="489"/>
      <c r="AF97" s="489"/>
      <c r="AG97" s="489"/>
      <c r="AH97" s="489">
        <f>COUNTIFS(TRAINING!D12:D5000,"Other (Specify in Notes)",TRAINING!BA12:BA5000,"x")</f>
        <v>0</v>
      </c>
      <c r="AI97" s="489"/>
      <c r="AJ97" s="489"/>
      <c r="AK97" s="489"/>
      <c r="AL97" s="489"/>
      <c r="AM97" s="489"/>
      <c r="AN97" s="489"/>
      <c r="AO97" s="486">
        <f t="shared" ref="AO97:AO104" si="6">SUM(M97:AN97)</f>
        <v>0</v>
      </c>
      <c r="AP97" s="487"/>
      <c r="AQ97" s="487"/>
      <c r="AR97" s="487"/>
      <c r="AS97" s="487"/>
      <c r="AT97" s="487"/>
      <c r="AU97" s="488"/>
    </row>
    <row r="98" spans="1:47" x14ac:dyDescent="0.25">
      <c r="A98" s="152">
        <f>'BASE GRANTEE INFO &amp; UPDATES'!B13</f>
        <v>0</v>
      </c>
      <c r="B98" s="153"/>
      <c r="C98" s="153"/>
      <c r="D98" s="153"/>
      <c r="E98" s="153"/>
      <c r="F98" s="153"/>
      <c r="G98" s="153"/>
      <c r="H98" s="153"/>
      <c r="I98" s="153"/>
      <c r="J98" s="153"/>
      <c r="K98" s="153"/>
      <c r="L98" s="154"/>
      <c r="M98" s="489">
        <f>COUNTIFS(TRAINING!D12:D5000,"Mandatory",TRAINING!BB12:BB5000,"x")</f>
        <v>0</v>
      </c>
      <c r="N98" s="489"/>
      <c r="O98" s="489"/>
      <c r="P98" s="489"/>
      <c r="Q98" s="489"/>
      <c r="R98" s="489"/>
      <c r="S98" s="489"/>
      <c r="T98" s="489">
        <f>COUNTIFS(TRAINING!D12:D5000,"Evidence Based Training (EBT)",TRAINING!BB12:BB5000,"x")</f>
        <v>0</v>
      </c>
      <c r="U98" s="489"/>
      <c r="V98" s="489"/>
      <c r="W98" s="489"/>
      <c r="X98" s="489"/>
      <c r="Y98" s="489"/>
      <c r="Z98" s="489"/>
      <c r="AA98" s="489">
        <f>COUNTIFS(TRAINING!D12:D5000,"Both Mandatory and EBT",TRAINING!BB12:BB5000,"x")</f>
        <v>0</v>
      </c>
      <c r="AB98" s="489"/>
      <c r="AC98" s="489"/>
      <c r="AD98" s="489"/>
      <c r="AE98" s="489"/>
      <c r="AF98" s="489"/>
      <c r="AG98" s="489"/>
      <c r="AH98" s="489">
        <f>COUNTIFS(TRAINING!D12:D5000,"Other (Specify in Notes)",TRAINING!BB12:BB5000,"x")</f>
        <v>0</v>
      </c>
      <c r="AI98" s="489"/>
      <c r="AJ98" s="489"/>
      <c r="AK98" s="489"/>
      <c r="AL98" s="489"/>
      <c r="AM98" s="489"/>
      <c r="AN98" s="489"/>
      <c r="AO98" s="486">
        <f t="shared" si="6"/>
        <v>0</v>
      </c>
      <c r="AP98" s="487"/>
      <c r="AQ98" s="487"/>
      <c r="AR98" s="487"/>
      <c r="AS98" s="487"/>
      <c r="AT98" s="487"/>
      <c r="AU98" s="488"/>
    </row>
    <row r="99" spans="1:47" x14ac:dyDescent="0.25">
      <c r="A99" s="152">
        <f>'BASE GRANTEE INFO &amp; UPDATES'!B14</f>
        <v>0</v>
      </c>
      <c r="B99" s="153"/>
      <c r="C99" s="153"/>
      <c r="D99" s="153"/>
      <c r="E99" s="153"/>
      <c r="F99" s="153"/>
      <c r="G99" s="153"/>
      <c r="H99" s="153"/>
      <c r="I99" s="153"/>
      <c r="J99" s="153"/>
      <c r="K99" s="153"/>
      <c r="L99" s="154"/>
      <c r="M99" s="489">
        <f>COUNTIFS(TRAINING!D12:D5000,"Mandatory",TRAINING!BC12:BC5000,"x")</f>
        <v>0</v>
      </c>
      <c r="N99" s="489"/>
      <c r="O99" s="489"/>
      <c r="P99" s="489"/>
      <c r="Q99" s="489"/>
      <c r="R99" s="489"/>
      <c r="S99" s="489"/>
      <c r="T99" s="489">
        <f>COUNTIFS(TRAINING!D12:D5000,"Evidence Based Training (EBT)",TRAINING!BC12:BC5000,"x")</f>
        <v>0</v>
      </c>
      <c r="U99" s="489"/>
      <c r="V99" s="489"/>
      <c r="W99" s="489"/>
      <c r="X99" s="489"/>
      <c r="Y99" s="489"/>
      <c r="Z99" s="489"/>
      <c r="AA99" s="489">
        <f>COUNTIFS(TRAINING!D12:D5000,"Both Mandatory and EBT",TRAINING!BC12:BC5000,"x")</f>
        <v>0</v>
      </c>
      <c r="AB99" s="489"/>
      <c r="AC99" s="489"/>
      <c r="AD99" s="489"/>
      <c r="AE99" s="489"/>
      <c r="AF99" s="489"/>
      <c r="AG99" s="489"/>
      <c r="AH99" s="489">
        <f>COUNTIFS(TRAINING!D12:D5000,"Other (Specify in Notes)",TRAINING!BC12:BC5000,"x")</f>
        <v>0</v>
      </c>
      <c r="AI99" s="489"/>
      <c r="AJ99" s="489"/>
      <c r="AK99" s="489"/>
      <c r="AL99" s="489"/>
      <c r="AM99" s="489"/>
      <c r="AN99" s="489"/>
      <c r="AO99" s="486">
        <f t="shared" si="6"/>
        <v>0</v>
      </c>
      <c r="AP99" s="487"/>
      <c r="AQ99" s="487"/>
      <c r="AR99" s="487"/>
      <c r="AS99" s="487"/>
      <c r="AT99" s="487"/>
      <c r="AU99" s="488"/>
    </row>
    <row r="100" spans="1:47" x14ac:dyDescent="0.25">
      <c r="A100" s="152">
        <f>'BASE GRANTEE INFO &amp; UPDATES'!B15</f>
        <v>0</v>
      </c>
      <c r="B100" s="153"/>
      <c r="C100" s="153"/>
      <c r="D100" s="153"/>
      <c r="E100" s="153"/>
      <c r="F100" s="153"/>
      <c r="G100" s="153"/>
      <c r="H100" s="153"/>
      <c r="I100" s="153"/>
      <c r="J100" s="153"/>
      <c r="K100" s="153"/>
      <c r="L100" s="154"/>
      <c r="M100" s="489">
        <f>COUNTIFS(TRAINING!D12:D5000,"Mandatory",TRAINING!BD12:BD5000,"x")</f>
        <v>0</v>
      </c>
      <c r="N100" s="489"/>
      <c r="O100" s="489"/>
      <c r="P100" s="489"/>
      <c r="Q100" s="489"/>
      <c r="R100" s="489"/>
      <c r="S100" s="489"/>
      <c r="T100" s="489">
        <f>COUNTIFS(TRAINING!D12:D5000,"Evidence Based Training (EBT)",TRAINING!BD12:BD5000,"x")</f>
        <v>0</v>
      </c>
      <c r="U100" s="489"/>
      <c r="V100" s="489"/>
      <c r="W100" s="489"/>
      <c r="X100" s="489"/>
      <c r="Y100" s="489"/>
      <c r="Z100" s="489"/>
      <c r="AA100" s="489">
        <f>COUNTIFS(TRAINING!D12:D5000,"Both Mandatory and EBT",TRAINING!BD12:BD5000,"x")</f>
        <v>0</v>
      </c>
      <c r="AB100" s="489"/>
      <c r="AC100" s="489"/>
      <c r="AD100" s="489"/>
      <c r="AE100" s="489"/>
      <c r="AF100" s="489"/>
      <c r="AG100" s="489"/>
      <c r="AH100" s="489">
        <f>COUNTIFS(TRAINING!D12:D5000,"Other (Specify in Notes)",TRAINING!BD12:BD5000,"x")</f>
        <v>0</v>
      </c>
      <c r="AI100" s="489"/>
      <c r="AJ100" s="489"/>
      <c r="AK100" s="489"/>
      <c r="AL100" s="489"/>
      <c r="AM100" s="489"/>
      <c r="AN100" s="489"/>
      <c r="AO100" s="486">
        <f t="shared" si="6"/>
        <v>0</v>
      </c>
      <c r="AP100" s="487"/>
      <c r="AQ100" s="487"/>
      <c r="AR100" s="487"/>
      <c r="AS100" s="487"/>
      <c r="AT100" s="487"/>
      <c r="AU100" s="488"/>
    </row>
    <row r="101" spans="1:47" x14ac:dyDescent="0.25">
      <c r="A101" s="152">
        <f>'BASE GRANTEE INFO &amp; UPDATES'!B16</f>
        <v>0</v>
      </c>
      <c r="B101" s="153"/>
      <c r="C101" s="153"/>
      <c r="D101" s="153"/>
      <c r="E101" s="153"/>
      <c r="F101" s="153"/>
      <c r="G101" s="153"/>
      <c r="H101" s="153"/>
      <c r="I101" s="153"/>
      <c r="J101" s="153"/>
      <c r="K101" s="153"/>
      <c r="L101" s="154"/>
      <c r="M101" s="489">
        <f>COUNTIFS(TRAINING!D12:D5000,"Mandatory",TRAINING!BE12:BE5000,"x")</f>
        <v>0</v>
      </c>
      <c r="N101" s="489"/>
      <c r="O101" s="489"/>
      <c r="P101" s="489"/>
      <c r="Q101" s="489"/>
      <c r="R101" s="489"/>
      <c r="S101" s="489"/>
      <c r="T101" s="489">
        <f>COUNTIFS(TRAINING!D12:D5000,"Evidence Based Training (EBT)",TRAINING!BE12:BE5000,"x")</f>
        <v>0</v>
      </c>
      <c r="U101" s="489"/>
      <c r="V101" s="489"/>
      <c r="W101" s="489"/>
      <c r="X101" s="489"/>
      <c r="Y101" s="489"/>
      <c r="Z101" s="489"/>
      <c r="AA101" s="489">
        <f>COUNTIFS(TRAINING!D12:D5000,"Both Mandatory and EBT",TRAINING!BE12:BE5000,"x")</f>
        <v>0</v>
      </c>
      <c r="AB101" s="489"/>
      <c r="AC101" s="489"/>
      <c r="AD101" s="489"/>
      <c r="AE101" s="489"/>
      <c r="AF101" s="489"/>
      <c r="AG101" s="489"/>
      <c r="AH101" s="489">
        <f>COUNTIFS(TRAINING!D12:D5000,"Other (Specify in Notes)",TRAINING!BE12:BE5000,"x")</f>
        <v>0</v>
      </c>
      <c r="AI101" s="489"/>
      <c r="AJ101" s="489"/>
      <c r="AK101" s="489"/>
      <c r="AL101" s="489"/>
      <c r="AM101" s="489"/>
      <c r="AN101" s="489"/>
      <c r="AO101" s="486">
        <f t="shared" si="6"/>
        <v>0</v>
      </c>
      <c r="AP101" s="487"/>
      <c r="AQ101" s="487"/>
      <c r="AR101" s="487"/>
      <c r="AS101" s="487"/>
      <c r="AT101" s="487"/>
      <c r="AU101" s="488"/>
    </row>
    <row r="102" spans="1:47" x14ac:dyDescent="0.25">
      <c r="A102" s="152">
        <f>'BASE GRANTEE INFO &amp; UPDATES'!X11</f>
        <v>0</v>
      </c>
      <c r="B102" s="153"/>
      <c r="C102" s="153"/>
      <c r="D102" s="153"/>
      <c r="E102" s="153"/>
      <c r="F102" s="153"/>
      <c r="G102" s="153"/>
      <c r="H102" s="153"/>
      <c r="I102" s="153"/>
      <c r="J102" s="153"/>
      <c r="K102" s="153"/>
      <c r="L102" s="154"/>
      <c r="M102" s="489">
        <f>COUNTIFS(TRAINING!D12:D5000,"Mandatory",TRAINING!BF12:BF5000,"x")</f>
        <v>0</v>
      </c>
      <c r="N102" s="489"/>
      <c r="O102" s="489"/>
      <c r="P102" s="489"/>
      <c r="Q102" s="489"/>
      <c r="R102" s="489"/>
      <c r="S102" s="489"/>
      <c r="T102" s="489">
        <f>COUNTIFS(TRAINING!D12:D5000,"Evidence Based Training (EBT)",TRAINING!BF12:BF5000,"x")</f>
        <v>0</v>
      </c>
      <c r="U102" s="489"/>
      <c r="V102" s="489"/>
      <c r="W102" s="489"/>
      <c r="X102" s="489"/>
      <c r="Y102" s="489"/>
      <c r="Z102" s="489"/>
      <c r="AA102" s="489">
        <f>COUNTIFS(TRAINING!D12:D5000,"Both Mandatory and EBT",TRAINING!BF12:BF5000,"x")</f>
        <v>0</v>
      </c>
      <c r="AB102" s="489"/>
      <c r="AC102" s="489"/>
      <c r="AD102" s="489"/>
      <c r="AE102" s="489"/>
      <c r="AF102" s="489"/>
      <c r="AG102" s="489"/>
      <c r="AH102" s="489">
        <f>COUNTIFS(TRAINING!D12:D5000,"Other (Specify in Notes)",TRAINING!BF12:BF5000,"x")</f>
        <v>0</v>
      </c>
      <c r="AI102" s="489"/>
      <c r="AJ102" s="489"/>
      <c r="AK102" s="489"/>
      <c r="AL102" s="489"/>
      <c r="AM102" s="489"/>
      <c r="AN102" s="489"/>
      <c r="AO102" s="486">
        <f t="shared" si="6"/>
        <v>0</v>
      </c>
      <c r="AP102" s="487"/>
      <c r="AQ102" s="487"/>
      <c r="AR102" s="487"/>
      <c r="AS102" s="487"/>
      <c r="AT102" s="487"/>
      <c r="AU102" s="488"/>
    </row>
    <row r="103" spans="1:47" x14ac:dyDescent="0.25">
      <c r="A103" s="152">
        <f>'BASE GRANTEE INFO &amp; UPDATES'!X12</f>
        <v>0</v>
      </c>
      <c r="B103" s="153"/>
      <c r="C103" s="153"/>
      <c r="D103" s="153"/>
      <c r="E103" s="153"/>
      <c r="F103" s="153"/>
      <c r="G103" s="153"/>
      <c r="H103" s="153"/>
      <c r="I103" s="153"/>
      <c r="J103" s="153"/>
      <c r="K103" s="153"/>
      <c r="L103" s="154"/>
      <c r="M103" s="489">
        <f>COUNTIFS(TRAINING!D12:D5000,"Mandatory",TRAINING!BG12:BG5000,"x")</f>
        <v>0</v>
      </c>
      <c r="N103" s="489"/>
      <c r="O103" s="489"/>
      <c r="P103" s="489"/>
      <c r="Q103" s="489"/>
      <c r="R103" s="489"/>
      <c r="S103" s="489"/>
      <c r="T103" s="489">
        <f>COUNTIFS(TRAINING!D12:D5000,"Evidence Based Training (EBT)",TRAINING!BG12:BG5000,"x")</f>
        <v>0</v>
      </c>
      <c r="U103" s="489"/>
      <c r="V103" s="489"/>
      <c r="W103" s="489"/>
      <c r="X103" s="489"/>
      <c r="Y103" s="489"/>
      <c r="Z103" s="489"/>
      <c r="AA103" s="489">
        <f>COUNTIFS(TRAINING!D12:D5000,"Both Mandatory and EBT",TRAINING!BG12:BG5000,"x")</f>
        <v>0</v>
      </c>
      <c r="AB103" s="489"/>
      <c r="AC103" s="489"/>
      <c r="AD103" s="489"/>
      <c r="AE103" s="489"/>
      <c r="AF103" s="489"/>
      <c r="AG103" s="489"/>
      <c r="AH103" s="489">
        <f>COUNTIFS(TRAINING!D12:D5000,"Other (Specify in Notes)",TRAINING!BG12:BG5000,"x")</f>
        <v>0</v>
      </c>
      <c r="AI103" s="489"/>
      <c r="AJ103" s="489"/>
      <c r="AK103" s="489"/>
      <c r="AL103" s="489"/>
      <c r="AM103" s="489"/>
      <c r="AN103" s="489"/>
      <c r="AO103" s="486">
        <f t="shared" si="6"/>
        <v>0</v>
      </c>
      <c r="AP103" s="487"/>
      <c r="AQ103" s="487"/>
      <c r="AR103" s="487"/>
      <c r="AS103" s="487"/>
      <c r="AT103" s="487"/>
      <c r="AU103" s="488"/>
    </row>
    <row r="104" spans="1:47" x14ac:dyDescent="0.25">
      <c r="A104" s="152">
        <f>'BASE GRANTEE INFO &amp; UPDATES'!X13</f>
        <v>0</v>
      </c>
      <c r="B104" s="153"/>
      <c r="C104" s="153"/>
      <c r="D104" s="153"/>
      <c r="E104" s="153"/>
      <c r="F104" s="153"/>
      <c r="G104" s="153"/>
      <c r="H104" s="153"/>
      <c r="I104" s="153"/>
      <c r="J104" s="153"/>
      <c r="K104" s="153"/>
      <c r="L104" s="154"/>
      <c r="M104" s="489">
        <f>COUNTIFS(TRAINING!D12:D5000,"Mandatory",TRAINING!BH12:BH5000,"x")</f>
        <v>0</v>
      </c>
      <c r="N104" s="489"/>
      <c r="O104" s="489"/>
      <c r="P104" s="489"/>
      <c r="Q104" s="489"/>
      <c r="R104" s="489"/>
      <c r="S104" s="489"/>
      <c r="T104" s="489">
        <f>COUNTIFS(TRAINING!D12:D5000,"Evidence Based Training (EBT)",TRAINING!BH12:BH5000,"x")</f>
        <v>0</v>
      </c>
      <c r="U104" s="489"/>
      <c r="V104" s="489"/>
      <c r="W104" s="489"/>
      <c r="X104" s="489"/>
      <c r="Y104" s="489"/>
      <c r="Z104" s="489"/>
      <c r="AA104" s="489">
        <f>COUNTIFS(TRAINING!D12:D5000,"Both Mandatory and EBT",TRAINING!BH12:BH5000,"x")</f>
        <v>0</v>
      </c>
      <c r="AB104" s="489"/>
      <c r="AC104" s="489"/>
      <c r="AD104" s="489"/>
      <c r="AE104" s="489"/>
      <c r="AF104" s="489"/>
      <c r="AG104" s="489"/>
      <c r="AH104" s="489">
        <f>COUNTIFS(TRAINING!D12:D5000,"Other (Specify in Notes)",TRAINING!BH12:BH5000,"x")</f>
        <v>0</v>
      </c>
      <c r="AI104" s="489"/>
      <c r="AJ104" s="489"/>
      <c r="AK104" s="489"/>
      <c r="AL104" s="489"/>
      <c r="AM104" s="489"/>
      <c r="AN104" s="489"/>
      <c r="AO104" s="486">
        <f t="shared" si="6"/>
        <v>0</v>
      </c>
      <c r="AP104" s="487"/>
      <c r="AQ104" s="487"/>
      <c r="AR104" s="487"/>
      <c r="AS104" s="487"/>
      <c r="AT104" s="487"/>
      <c r="AU104" s="488"/>
    </row>
    <row r="105" spans="1:47" x14ac:dyDescent="0.25">
      <c r="A105" s="152"/>
      <c r="B105" s="153"/>
      <c r="C105" s="153"/>
      <c r="D105" s="153"/>
      <c r="E105" s="153"/>
      <c r="F105" s="153"/>
      <c r="G105" s="153"/>
      <c r="H105" s="153"/>
      <c r="I105" s="153"/>
      <c r="J105" s="153"/>
      <c r="K105" s="153"/>
      <c r="L105" s="154"/>
      <c r="M105" s="489"/>
      <c r="N105" s="489"/>
      <c r="O105" s="489"/>
      <c r="P105" s="489"/>
      <c r="Q105" s="489"/>
      <c r="R105" s="489"/>
      <c r="S105" s="489"/>
      <c r="T105" s="489"/>
      <c r="U105" s="489"/>
      <c r="V105" s="489"/>
      <c r="W105" s="489"/>
      <c r="X105" s="489"/>
      <c r="Y105" s="489"/>
      <c r="Z105" s="489"/>
      <c r="AA105" s="489"/>
      <c r="AB105" s="489"/>
      <c r="AC105" s="489"/>
      <c r="AD105" s="489"/>
      <c r="AE105" s="489"/>
      <c r="AF105" s="489"/>
      <c r="AG105" s="489"/>
      <c r="AH105" s="155"/>
      <c r="AI105" s="155"/>
      <c r="AJ105" s="155"/>
      <c r="AK105" s="155"/>
      <c r="AL105" s="155"/>
      <c r="AM105" s="155"/>
      <c r="AN105" s="155"/>
      <c r="AO105" s="486"/>
      <c r="AP105" s="487"/>
      <c r="AQ105" s="487"/>
      <c r="AR105" s="487"/>
      <c r="AS105" s="487"/>
      <c r="AT105" s="487"/>
      <c r="AU105" s="488"/>
    </row>
    <row r="106" spans="1:47" ht="18.75" x14ac:dyDescent="0.3">
      <c r="A106" s="497" t="s">
        <v>475</v>
      </c>
      <c r="B106" s="498"/>
      <c r="C106" s="498"/>
      <c r="D106" s="498"/>
      <c r="E106" s="498"/>
      <c r="F106" s="498"/>
      <c r="G106" s="498"/>
      <c r="H106" s="498"/>
      <c r="I106" s="498"/>
      <c r="J106" s="498"/>
      <c r="K106" s="498"/>
      <c r="L106" s="499"/>
      <c r="M106" s="490">
        <f>SUM(M96:M105)</f>
        <v>0</v>
      </c>
      <c r="N106" s="490"/>
      <c r="O106" s="490"/>
      <c r="P106" s="490"/>
      <c r="Q106" s="490"/>
      <c r="R106" s="490"/>
      <c r="S106" s="490"/>
      <c r="T106" s="490">
        <f>SUM(T96:T105)</f>
        <v>0</v>
      </c>
      <c r="U106" s="490"/>
      <c r="V106" s="490"/>
      <c r="W106" s="490"/>
      <c r="X106" s="490"/>
      <c r="Y106" s="490"/>
      <c r="Z106" s="490"/>
      <c r="AA106" s="490">
        <f>SUM(AA96:AA105)</f>
        <v>0</v>
      </c>
      <c r="AB106" s="490"/>
      <c r="AC106" s="490"/>
      <c r="AD106" s="490"/>
      <c r="AE106" s="490"/>
      <c r="AF106" s="490"/>
      <c r="AG106" s="490"/>
      <c r="AH106" s="490">
        <f>SUM(AH96:AH105)</f>
        <v>0</v>
      </c>
      <c r="AI106" s="490"/>
      <c r="AJ106" s="490"/>
      <c r="AK106" s="490"/>
      <c r="AL106" s="490"/>
      <c r="AM106" s="490"/>
      <c r="AN106" s="490"/>
      <c r="AO106" s="494">
        <f>SUM(AO96:AO105)</f>
        <v>0</v>
      </c>
      <c r="AP106" s="495"/>
      <c r="AQ106" s="495"/>
      <c r="AR106" s="495"/>
      <c r="AS106" s="495"/>
      <c r="AT106" s="495"/>
      <c r="AU106" s="496"/>
    </row>
    <row r="108" spans="1:47" s="55" customFormat="1" x14ac:dyDescent="0.25"/>
    <row r="109" spans="1:47" ht="50.1" customHeight="1" x14ac:dyDescent="0.25">
      <c r="A109" s="491" t="s">
        <v>506</v>
      </c>
      <c r="B109" s="492"/>
      <c r="C109" s="492"/>
      <c r="D109" s="492"/>
      <c r="E109" s="492"/>
      <c r="F109" s="492"/>
      <c r="G109" s="492"/>
      <c r="H109" s="492"/>
      <c r="I109" s="492"/>
      <c r="J109" s="492"/>
      <c r="K109" s="492"/>
      <c r="L109" s="493"/>
      <c r="M109" s="500" t="s">
        <v>182</v>
      </c>
      <c r="N109" s="500"/>
      <c r="O109" s="500"/>
      <c r="P109" s="500"/>
      <c r="Q109" s="500"/>
      <c r="R109" s="500"/>
      <c r="S109" s="500"/>
      <c r="T109" s="501" t="s">
        <v>368</v>
      </c>
      <c r="U109" s="501"/>
      <c r="V109" s="501"/>
      <c r="W109" s="501"/>
      <c r="X109" s="501"/>
      <c r="Y109" s="501"/>
      <c r="Z109" s="501"/>
      <c r="AA109" s="501" t="s">
        <v>183</v>
      </c>
      <c r="AB109" s="501"/>
      <c r="AC109" s="501"/>
      <c r="AD109" s="501"/>
      <c r="AE109" s="501"/>
      <c r="AF109" s="501"/>
      <c r="AG109" s="501"/>
      <c r="AH109" s="501" t="s">
        <v>184</v>
      </c>
      <c r="AI109" s="501"/>
      <c r="AJ109" s="501"/>
      <c r="AK109" s="501"/>
      <c r="AL109" s="501"/>
      <c r="AM109" s="501"/>
      <c r="AN109" s="501"/>
      <c r="AO109" s="483" t="s">
        <v>129</v>
      </c>
      <c r="AP109" s="484"/>
      <c r="AQ109" s="484"/>
      <c r="AR109" s="484"/>
      <c r="AS109" s="484"/>
      <c r="AT109" s="484"/>
      <c r="AU109" s="485"/>
    </row>
    <row r="110" spans="1:47" x14ac:dyDescent="0.25">
      <c r="A110" s="152" t="s">
        <v>369</v>
      </c>
      <c r="B110" s="153"/>
      <c r="C110" s="153"/>
      <c r="D110" s="153"/>
      <c r="E110" s="153"/>
      <c r="F110" s="153"/>
      <c r="G110" s="153"/>
      <c r="H110" s="153"/>
      <c r="I110" s="153"/>
      <c r="J110" s="153"/>
      <c r="K110" s="153"/>
      <c r="L110" s="154"/>
      <c r="M110" s="489">
        <f>SUMIF(TRAINING!D12:D5000,"Mandatory",TRAINING!BI12:BI5000)</f>
        <v>0</v>
      </c>
      <c r="N110" s="489"/>
      <c r="O110" s="489"/>
      <c r="P110" s="489"/>
      <c r="Q110" s="489"/>
      <c r="R110" s="489"/>
      <c r="S110" s="489"/>
      <c r="T110" s="489">
        <f>SUMIF(TRAINING!D12:D5000,"Evidence Based Training (EBT)",TRAINING!BI12:BI5000)</f>
        <v>0</v>
      </c>
      <c r="U110" s="489"/>
      <c r="V110" s="489"/>
      <c r="W110" s="489"/>
      <c r="X110" s="489"/>
      <c r="Y110" s="489"/>
      <c r="Z110" s="489"/>
      <c r="AA110" s="489">
        <f>SUMIF(TRAINING!D12:D5000,"Both Mandatory and EBT",TRAINING!BI12:BI5000)</f>
        <v>0</v>
      </c>
      <c r="AB110" s="489"/>
      <c r="AC110" s="489"/>
      <c r="AD110" s="489"/>
      <c r="AE110" s="489"/>
      <c r="AF110" s="489"/>
      <c r="AG110" s="489"/>
      <c r="AH110" s="489">
        <f>SUMIF(TRAINING!D12:D5000,"Other (Specify in Notes)",TRAINING!BI12:BI5000)</f>
        <v>0</v>
      </c>
      <c r="AI110" s="489"/>
      <c r="AJ110" s="489"/>
      <c r="AK110" s="489"/>
      <c r="AL110" s="489"/>
      <c r="AM110" s="489"/>
      <c r="AN110" s="489"/>
      <c r="AO110" s="486">
        <f t="shared" ref="AO110:AO118" si="7">SUM(M110:AN110)</f>
        <v>0</v>
      </c>
      <c r="AP110" s="487"/>
      <c r="AQ110" s="487"/>
      <c r="AR110" s="487"/>
      <c r="AS110" s="487"/>
      <c r="AT110" s="487"/>
      <c r="AU110" s="488"/>
    </row>
    <row r="111" spans="1:47" x14ac:dyDescent="0.25">
      <c r="A111" s="152" t="s">
        <v>370</v>
      </c>
      <c r="B111" s="153"/>
      <c r="C111" s="153"/>
      <c r="D111" s="153"/>
      <c r="E111" s="153"/>
      <c r="F111" s="153"/>
      <c r="G111" s="153"/>
      <c r="H111" s="153"/>
      <c r="I111" s="153"/>
      <c r="J111" s="153"/>
      <c r="K111" s="153"/>
      <c r="L111" s="154"/>
      <c r="M111" s="489">
        <f>SUMIF(TRAINING!D12:D5000,"Mandatory",TRAINING!BJ12:BJ5000)</f>
        <v>0</v>
      </c>
      <c r="N111" s="489"/>
      <c r="O111" s="489"/>
      <c r="P111" s="489"/>
      <c r="Q111" s="489"/>
      <c r="R111" s="489"/>
      <c r="S111" s="489"/>
      <c r="T111" s="489">
        <f>SUMIF(TRAINING!D12:D5000,"Evidence Based Training (EBT)",TRAINING!BJ12:BJ5000)</f>
        <v>0</v>
      </c>
      <c r="U111" s="489"/>
      <c r="V111" s="489"/>
      <c r="W111" s="489"/>
      <c r="X111" s="489"/>
      <c r="Y111" s="489"/>
      <c r="Z111" s="489"/>
      <c r="AA111" s="489">
        <f>SUMIF(TRAINING!D12:D5000,"Both Mandatory and EBT",TRAINING!BJ12:BJ5000)</f>
        <v>0</v>
      </c>
      <c r="AB111" s="489"/>
      <c r="AC111" s="489"/>
      <c r="AD111" s="489"/>
      <c r="AE111" s="489"/>
      <c r="AF111" s="489"/>
      <c r="AG111" s="489"/>
      <c r="AH111" s="489">
        <f>SUMIF(TRAINING!D12:D5000,"Other (Specify in Notes)",TRAINING!BJ12:BJ5000)</f>
        <v>0</v>
      </c>
      <c r="AI111" s="489"/>
      <c r="AJ111" s="489"/>
      <c r="AK111" s="489"/>
      <c r="AL111" s="489"/>
      <c r="AM111" s="489"/>
      <c r="AN111" s="489"/>
      <c r="AO111" s="486">
        <f t="shared" si="7"/>
        <v>0</v>
      </c>
      <c r="AP111" s="487"/>
      <c r="AQ111" s="487"/>
      <c r="AR111" s="487"/>
      <c r="AS111" s="487"/>
      <c r="AT111" s="487"/>
      <c r="AU111" s="488"/>
    </row>
    <row r="112" spans="1:47" x14ac:dyDescent="0.25">
      <c r="A112" s="152" t="s">
        <v>371</v>
      </c>
      <c r="B112" s="153"/>
      <c r="C112" s="153"/>
      <c r="D112" s="153"/>
      <c r="E112" s="153"/>
      <c r="F112" s="153"/>
      <c r="G112" s="153"/>
      <c r="H112" s="153"/>
      <c r="I112" s="153"/>
      <c r="J112" s="153"/>
      <c r="K112" s="153"/>
      <c r="L112" s="154"/>
      <c r="M112" s="489">
        <f>SUMIF(TRAINING!D12:D5000,"Mandatory",TRAINING!BK12:BK5000)</f>
        <v>0</v>
      </c>
      <c r="N112" s="489"/>
      <c r="O112" s="489"/>
      <c r="P112" s="489"/>
      <c r="Q112" s="489"/>
      <c r="R112" s="489"/>
      <c r="S112" s="489"/>
      <c r="T112" s="489">
        <f>SUMIF(TRAINING!D12:D5000,"Evidence Based Training (EBT)",TRAINING!BK12:BK5000)</f>
        <v>0</v>
      </c>
      <c r="U112" s="489"/>
      <c r="V112" s="489"/>
      <c r="W112" s="489"/>
      <c r="X112" s="489"/>
      <c r="Y112" s="489"/>
      <c r="Z112" s="489"/>
      <c r="AA112" s="489">
        <f>SUMIF(TRAINING!D12:D5000,"Both Mandatory and EBT",TRAINING!BK12:BK5000)</f>
        <v>0</v>
      </c>
      <c r="AB112" s="489"/>
      <c r="AC112" s="489"/>
      <c r="AD112" s="489"/>
      <c r="AE112" s="489"/>
      <c r="AF112" s="489"/>
      <c r="AG112" s="489"/>
      <c r="AH112" s="489">
        <f>SUMIF(TRAINING!D12:D5000,"Other (Specify in Notes)",TRAINING!BK12:BK5000)</f>
        <v>0</v>
      </c>
      <c r="AI112" s="489"/>
      <c r="AJ112" s="489"/>
      <c r="AK112" s="489"/>
      <c r="AL112" s="489"/>
      <c r="AM112" s="489"/>
      <c r="AN112" s="489"/>
      <c r="AO112" s="486">
        <f t="shared" si="7"/>
        <v>0</v>
      </c>
      <c r="AP112" s="487"/>
      <c r="AQ112" s="487"/>
      <c r="AR112" s="487"/>
      <c r="AS112" s="487"/>
      <c r="AT112" s="487"/>
      <c r="AU112" s="488"/>
    </row>
    <row r="113" spans="1:100" x14ac:dyDescent="0.25">
      <c r="A113" s="152" t="s">
        <v>372</v>
      </c>
      <c r="B113" s="153"/>
      <c r="C113" s="153"/>
      <c r="D113" s="153"/>
      <c r="E113" s="153"/>
      <c r="F113" s="153"/>
      <c r="G113" s="153"/>
      <c r="H113" s="153"/>
      <c r="I113" s="153"/>
      <c r="J113" s="153"/>
      <c r="K113" s="153"/>
      <c r="L113" s="154"/>
      <c r="M113" s="489">
        <f>SUMIF(TRAINING!D12:D5000,"Mandatory",TRAINING!BL12:BL5000)</f>
        <v>0</v>
      </c>
      <c r="N113" s="489"/>
      <c r="O113" s="489"/>
      <c r="P113" s="489"/>
      <c r="Q113" s="489"/>
      <c r="R113" s="489"/>
      <c r="S113" s="489"/>
      <c r="T113" s="489">
        <f>SUMIF(TRAINING!D12:D5000,"Evidence Based Training (EBT)",TRAINING!BL12:BL5000)</f>
        <v>0</v>
      </c>
      <c r="U113" s="489"/>
      <c r="V113" s="489"/>
      <c r="W113" s="489"/>
      <c r="X113" s="489"/>
      <c r="Y113" s="489"/>
      <c r="Z113" s="489"/>
      <c r="AA113" s="489">
        <f>SUMIF(TRAINING!D12:D5000,"Both Mandatory and EBT",TRAINING!BL12:BL5000)</f>
        <v>0</v>
      </c>
      <c r="AB113" s="489"/>
      <c r="AC113" s="489"/>
      <c r="AD113" s="489"/>
      <c r="AE113" s="489"/>
      <c r="AF113" s="489"/>
      <c r="AG113" s="489"/>
      <c r="AH113" s="489">
        <f>SUMIF(TRAINING!D12:D5000,"Other (Specify in Notes)",TRAINING!BL12:BL5000)</f>
        <v>0</v>
      </c>
      <c r="AI113" s="489"/>
      <c r="AJ113" s="489"/>
      <c r="AK113" s="489"/>
      <c r="AL113" s="489"/>
      <c r="AM113" s="489"/>
      <c r="AN113" s="489"/>
      <c r="AO113" s="486">
        <f t="shared" si="7"/>
        <v>0</v>
      </c>
      <c r="AP113" s="487"/>
      <c r="AQ113" s="487"/>
      <c r="AR113" s="487"/>
      <c r="AS113" s="487"/>
      <c r="AT113" s="487"/>
      <c r="AU113" s="488"/>
    </row>
    <row r="114" spans="1:100" x14ac:dyDescent="0.25">
      <c r="A114" s="152" t="s">
        <v>373</v>
      </c>
      <c r="B114" s="153"/>
      <c r="C114" s="153"/>
      <c r="D114" s="153"/>
      <c r="E114" s="153"/>
      <c r="F114" s="153"/>
      <c r="G114" s="153"/>
      <c r="H114" s="153"/>
      <c r="I114" s="153"/>
      <c r="J114" s="153"/>
      <c r="K114" s="153"/>
      <c r="L114" s="154"/>
      <c r="M114" s="489">
        <f>SUMIF(TRAINING!D12:D5000,"Mandatory",TRAINING!BM12:BM5000)</f>
        <v>0</v>
      </c>
      <c r="N114" s="489"/>
      <c r="O114" s="489"/>
      <c r="P114" s="489"/>
      <c r="Q114" s="489"/>
      <c r="R114" s="489"/>
      <c r="S114" s="489"/>
      <c r="T114" s="489">
        <f>SUMIF(TRAINING!D12:D5000,"Evidence Based Training (EBT)",TRAINING!BM12:BM5000)</f>
        <v>0</v>
      </c>
      <c r="U114" s="489"/>
      <c r="V114" s="489"/>
      <c r="W114" s="489"/>
      <c r="X114" s="489"/>
      <c r="Y114" s="489"/>
      <c r="Z114" s="489"/>
      <c r="AA114" s="489">
        <f>SUMIF(TRAINING!D12:D5000,"Both Mandatory and EBT",TRAINING!BM12:BM5000)</f>
        <v>0</v>
      </c>
      <c r="AB114" s="489"/>
      <c r="AC114" s="489"/>
      <c r="AD114" s="489"/>
      <c r="AE114" s="489"/>
      <c r="AF114" s="489"/>
      <c r="AG114" s="489"/>
      <c r="AH114" s="489">
        <f>SUMIF(TRAINING!D12:D5000,"Other (Specify in Notes)",TRAINING!BM12:BM5000)</f>
        <v>0</v>
      </c>
      <c r="AI114" s="489"/>
      <c r="AJ114" s="489"/>
      <c r="AK114" s="489"/>
      <c r="AL114" s="489"/>
      <c r="AM114" s="489"/>
      <c r="AN114" s="489"/>
      <c r="AO114" s="486">
        <f t="shared" si="7"/>
        <v>0</v>
      </c>
      <c r="AP114" s="487"/>
      <c r="AQ114" s="487"/>
      <c r="AR114" s="487"/>
      <c r="AS114" s="487"/>
      <c r="AT114" s="487"/>
      <c r="AU114" s="488"/>
    </row>
    <row r="115" spans="1:100" x14ac:dyDescent="0.25">
      <c r="A115" s="152" t="s">
        <v>374</v>
      </c>
      <c r="B115" s="153"/>
      <c r="C115" s="153"/>
      <c r="D115" s="153"/>
      <c r="E115" s="153"/>
      <c r="F115" s="153"/>
      <c r="G115" s="153"/>
      <c r="H115" s="153"/>
      <c r="I115" s="153"/>
      <c r="J115" s="153"/>
      <c r="K115" s="153"/>
      <c r="L115" s="154"/>
      <c r="M115" s="489">
        <f>SUMIF(TRAINING!D12:D5000,"Mandatory",TRAINING!BN12:BN5000)</f>
        <v>0</v>
      </c>
      <c r="N115" s="489"/>
      <c r="O115" s="489"/>
      <c r="P115" s="489"/>
      <c r="Q115" s="489"/>
      <c r="R115" s="489"/>
      <c r="S115" s="489"/>
      <c r="T115" s="489">
        <f>SUMIF(TRAINING!D12:D5000,"Evidence Based Training (EBT)",TRAINING!BN12:BN5000)</f>
        <v>0</v>
      </c>
      <c r="U115" s="489"/>
      <c r="V115" s="489"/>
      <c r="W115" s="489"/>
      <c r="X115" s="489"/>
      <c r="Y115" s="489"/>
      <c r="Z115" s="489"/>
      <c r="AA115" s="489">
        <f>SUMIF(TRAINING!D12:D5000,"Both Mandatory and EBT",TRAINING!BN12:BN5000)</f>
        <v>0</v>
      </c>
      <c r="AB115" s="489"/>
      <c r="AC115" s="489"/>
      <c r="AD115" s="489"/>
      <c r="AE115" s="489"/>
      <c r="AF115" s="489"/>
      <c r="AG115" s="489"/>
      <c r="AH115" s="489">
        <f>SUMIF(TRAINING!D12:D5000,"Other (Specify in Notes)",TRAINING!BN12:BN5000)</f>
        <v>0</v>
      </c>
      <c r="AI115" s="489"/>
      <c r="AJ115" s="489"/>
      <c r="AK115" s="489"/>
      <c r="AL115" s="489"/>
      <c r="AM115" s="489"/>
      <c r="AN115" s="489"/>
      <c r="AO115" s="486">
        <f t="shared" si="7"/>
        <v>0</v>
      </c>
      <c r="AP115" s="487"/>
      <c r="AQ115" s="487"/>
      <c r="AR115" s="487"/>
      <c r="AS115" s="487"/>
      <c r="AT115" s="487"/>
      <c r="AU115" s="488"/>
    </row>
    <row r="116" spans="1:100" x14ac:dyDescent="0.25">
      <c r="A116" s="152" t="s">
        <v>375</v>
      </c>
      <c r="B116" s="153"/>
      <c r="C116" s="153"/>
      <c r="D116" s="153"/>
      <c r="E116" s="153"/>
      <c r="F116" s="153"/>
      <c r="G116" s="153"/>
      <c r="H116" s="153"/>
      <c r="I116" s="153"/>
      <c r="J116" s="153"/>
      <c r="K116" s="153"/>
      <c r="L116" s="154"/>
      <c r="M116" s="489">
        <f>SUMIF(TRAINING!D12:D5000,"Mandatory",TRAINING!BO12:BO5000)</f>
        <v>0</v>
      </c>
      <c r="N116" s="489"/>
      <c r="O116" s="489"/>
      <c r="P116" s="489"/>
      <c r="Q116" s="489"/>
      <c r="R116" s="489"/>
      <c r="S116" s="489"/>
      <c r="T116" s="489">
        <f>SUMIF(TRAINING!D12:D5000,"Evidence Based Training (EBT)",TRAINING!BO12:BO5000)</f>
        <v>0</v>
      </c>
      <c r="U116" s="489"/>
      <c r="V116" s="489"/>
      <c r="W116" s="489"/>
      <c r="X116" s="489"/>
      <c r="Y116" s="489"/>
      <c r="Z116" s="489"/>
      <c r="AA116" s="489">
        <f>SUMIF(TRAINING!D12:D5000,"Both Mandatory and EBT",TRAINING!BO12:BO5000)</f>
        <v>0</v>
      </c>
      <c r="AB116" s="489"/>
      <c r="AC116" s="489"/>
      <c r="AD116" s="489"/>
      <c r="AE116" s="489"/>
      <c r="AF116" s="489"/>
      <c r="AG116" s="489"/>
      <c r="AH116" s="489">
        <f>SUMIF(TRAINING!D12:D5000,"Other (Specify in Notes)",TRAINING!BO12:BO5000)</f>
        <v>0</v>
      </c>
      <c r="AI116" s="489"/>
      <c r="AJ116" s="489"/>
      <c r="AK116" s="489"/>
      <c r="AL116" s="489"/>
      <c r="AM116" s="489"/>
      <c r="AN116" s="489"/>
      <c r="AO116" s="486">
        <f t="shared" si="7"/>
        <v>0</v>
      </c>
      <c r="AP116" s="487"/>
      <c r="AQ116" s="487"/>
      <c r="AR116" s="487"/>
      <c r="AS116" s="487"/>
      <c r="AT116" s="487"/>
      <c r="AU116" s="488"/>
    </row>
    <row r="117" spans="1:100" x14ac:dyDescent="0.25">
      <c r="A117" s="152" t="s">
        <v>376</v>
      </c>
      <c r="B117" s="153"/>
      <c r="C117" s="153"/>
      <c r="D117" s="153"/>
      <c r="E117" s="153"/>
      <c r="F117" s="153"/>
      <c r="G117" s="153"/>
      <c r="H117" s="153"/>
      <c r="I117" s="153"/>
      <c r="J117" s="153"/>
      <c r="K117" s="153"/>
      <c r="L117" s="154"/>
      <c r="M117" s="489">
        <f>SUMIF(TRAINING!D12:D5000,"Mandatory",TRAINING!BP12:BP5000)</f>
        <v>0</v>
      </c>
      <c r="N117" s="489"/>
      <c r="O117" s="489"/>
      <c r="P117" s="489"/>
      <c r="Q117" s="489"/>
      <c r="R117" s="489"/>
      <c r="S117" s="489"/>
      <c r="T117" s="489">
        <f>SUMIF(TRAINING!D12:D5000,"Evidence Based Training (EBT)",TRAINING!BP12:BP5000)</f>
        <v>0</v>
      </c>
      <c r="U117" s="489"/>
      <c r="V117" s="489"/>
      <c r="W117" s="489"/>
      <c r="X117" s="489"/>
      <c r="Y117" s="489"/>
      <c r="Z117" s="489"/>
      <c r="AA117" s="489">
        <f>SUMIF(TRAINING!D12:D5000,"Both Mandatory and EBT",TRAINING!BP12:BP5000)</f>
        <v>0</v>
      </c>
      <c r="AB117" s="489"/>
      <c r="AC117" s="489"/>
      <c r="AD117" s="489"/>
      <c r="AE117" s="489"/>
      <c r="AF117" s="489"/>
      <c r="AG117" s="489"/>
      <c r="AH117" s="489">
        <f>SUMIF(TRAINING!D12:D5000,"Other (Specify in Notes)",TRAINING!BP12:BP5000)</f>
        <v>0</v>
      </c>
      <c r="AI117" s="489"/>
      <c r="AJ117" s="489"/>
      <c r="AK117" s="489"/>
      <c r="AL117" s="489"/>
      <c r="AM117" s="489"/>
      <c r="AN117" s="489"/>
      <c r="AO117" s="486">
        <f t="shared" si="7"/>
        <v>0</v>
      </c>
      <c r="AP117" s="487"/>
      <c r="AQ117" s="487"/>
      <c r="AR117" s="487"/>
      <c r="AS117" s="487"/>
      <c r="AT117" s="487"/>
      <c r="AU117" s="488"/>
    </row>
    <row r="118" spans="1:100" x14ac:dyDescent="0.25">
      <c r="A118" s="152" t="s">
        <v>377</v>
      </c>
      <c r="B118" s="153"/>
      <c r="C118" s="153"/>
      <c r="D118" s="153"/>
      <c r="E118" s="153"/>
      <c r="F118" s="153"/>
      <c r="G118" s="153"/>
      <c r="H118" s="153"/>
      <c r="I118" s="153"/>
      <c r="J118" s="153"/>
      <c r="K118" s="153"/>
      <c r="L118" s="154"/>
      <c r="M118" s="489">
        <f>SUMIF(TRAINING!D12:D5000,"Mandatory",TRAINING!BQ12:BQ5000)</f>
        <v>0</v>
      </c>
      <c r="N118" s="489"/>
      <c r="O118" s="489"/>
      <c r="P118" s="489"/>
      <c r="Q118" s="489"/>
      <c r="R118" s="489"/>
      <c r="S118" s="489"/>
      <c r="T118" s="489">
        <f>SUMIF(TRAINING!D12:D5000,"Evidence Based Training (EBT)",TRAINING!BQ12:BQ5000)</f>
        <v>0</v>
      </c>
      <c r="U118" s="489"/>
      <c r="V118" s="489"/>
      <c r="W118" s="489"/>
      <c r="X118" s="489"/>
      <c r="Y118" s="489"/>
      <c r="Z118" s="489"/>
      <c r="AA118" s="489">
        <f>SUMIF(TRAINING!D12:D5000,"Both Mandatory and EBT",TRAINING!BQ12:BQ5000)</f>
        <v>0</v>
      </c>
      <c r="AB118" s="489"/>
      <c r="AC118" s="489"/>
      <c r="AD118" s="489"/>
      <c r="AE118" s="489"/>
      <c r="AF118" s="489"/>
      <c r="AG118" s="489"/>
      <c r="AH118" s="489">
        <f>SUMIF(TRAINING!D12:D5000,"Other (Specify in Notes)",TRAINING!BQ12:BQ5000)</f>
        <v>0</v>
      </c>
      <c r="AI118" s="489"/>
      <c r="AJ118" s="489"/>
      <c r="AK118" s="489"/>
      <c r="AL118" s="489"/>
      <c r="AM118" s="489"/>
      <c r="AN118" s="489"/>
      <c r="AO118" s="486">
        <f t="shared" si="7"/>
        <v>0</v>
      </c>
      <c r="AP118" s="487"/>
      <c r="AQ118" s="487"/>
      <c r="AR118" s="487"/>
      <c r="AS118" s="487"/>
      <c r="AT118" s="487"/>
      <c r="AU118" s="488"/>
    </row>
    <row r="119" spans="1:100" ht="18.75" x14ac:dyDescent="0.3">
      <c r="A119" s="497" t="s">
        <v>475</v>
      </c>
      <c r="B119" s="498"/>
      <c r="C119" s="498"/>
      <c r="D119" s="498"/>
      <c r="E119" s="498"/>
      <c r="F119" s="498"/>
      <c r="G119" s="498"/>
      <c r="H119" s="498"/>
      <c r="I119" s="498"/>
      <c r="J119" s="498"/>
      <c r="K119" s="498"/>
      <c r="L119" s="499"/>
      <c r="M119" s="490">
        <f>SUM(M110:M118)</f>
        <v>0</v>
      </c>
      <c r="N119" s="490"/>
      <c r="O119" s="490"/>
      <c r="P119" s="490"/>
      <c r="Q119" s="490"/>
      <c r="R119" s="490"/>
      <c r="S119" s="490"/>
      <c r="T119" s="490">
        <f>SUM(T110:T118)</f>
        <v>0</v>
      </c>
      <c r="U119" s="490"/>
      <c r="V119" s="490"/>
      <c r="W119" s="490"/>
      <c r="X119" s="490"/>
      <c r="Y119" s="490"/>
      <c r="Z119" s="490"/>
      <c r="AA119" s="490">
        <f>SUM(AA110:AA118)</f>
        <v>0</v>
      </c>
      <c r="AB119" s="490"/>
      <c r="AC119" s="490"/>
      <c r="AD119" s="490"/>
      <c r="AE119" s="490"/>
      <c r="AF119" s="490"/>
      <c r="AG119" s="490"/>
      <c r="AH119" s="490">
        <f>SUM(AH110:AH118)</f>
        <v>0</v>
      </c>
      <c r="AI119" s="490"/>
      <c r="AJ119" s="490"/>
      <c r="AK119" s="490"/>
      <c r="AL119" s="490"/>
      <c r="AM119" s="490"/>
      <c r="AN119" s="490"/>
      <c r="AO119" s="486">
        <f>SUM(AO110:AO118)</f>
        <v>0</v>
      </c>
      <c r="AP119" s="487"/>
      <c r="AQ119" s="487"/>
      <c r="AR119" s="487"/>
      <c r="AS119" s="487"/>
      <c r="AT119" s="487"/>
      <c r="AU119" s="488"/>
    </row>
    <row r="122" spans="1:100" ht="21" x14ac:dyDescent="0.35">
      <c r="A122" s="641" t="s">
        <v>507</v>
      </c>
      <c r="B122" s="641"/>
      <c r="C122" s="641"/>
      <c r="D122" s="641"/>
      <c r="E122" s="641"/>
      <c r="F122" s="641"/>
      <c r="G122" s="641"/>
      <c r="H122" s="641"/>
      <c r="I122" s="641"/>
      <c r="J122" s="641"/>
      <c r="K122" s="641"/>
      <c r="L122" s="641"/>
      <c r="M122" s="641"/>
      <c r="N122" s="641"/>
      <c r="O122" s="641"/>
      <c r="P122" s="641"/>
      <c r="Q122" s="641"/>
      <c r="R122" s="641"/>
      <c r="S122" s="641"/>
      <c r="T122" s="641"/>
      <c r="U122" s="641"/>
      <c r="V122" s="641"/>
      <c r="W122" s="641"/>
      <c r="X122" s="641"/>
      <c r="Y122" s="641"/>
      <c r="Z122" s="641"/>
      <c r="AA122" s="641"/>
      <c r="AB122" s="641"/>
      <c r="AC122" s="641"/>
      <c r="AD122" s="641"/>
      <c r="AE122" s="641"/>
      <c r="AF122" s="641"/>
      <c r="AG122" s="641"/>
      <c r="AH122" s="641"/>
      <c r="AI122" s="641"/>
      <c r="AJ122" s="641"/>
      <c r="AK122" s="641"/>
      <c r="AL122" s="641"/>
      <c r="AM122" s="641"/>
      <c r="AN122" s="641"/>
      <c r="AO122" s="641"/>
      <c r="AP122" s="641"/>
      <c r="AQ122" s="641"/>
      <c r="AR122" s="641"/>
      <c r="AS122" s="641"/>
      <c r="AT122" s="641"/>
      <c r="AU122" s="641"/>
      <c r="AV122" s="641"/>
      <c r="AW122" s="641"/>
      <c r="AX122" s="641"/>
      <c r="AY122" s="641"/>
      <c r="AZ122" s="641"/>
      <c r="BA122" s="641"/>
      <c r="BB122" s="641"/>
      <c r="BC122" s="641"/>
      <c r="BD122" s="641"/>
      <c r="BE122" s="641"/>
      <c r="BF122" s="641"/>
      <c r="BG122" s="641"/>
      <c r="BH122" s="641"/>
      <c r="BI122" s="641"/>
      <c r="BJ122" s="641"/>
      <c r="BK122" s="641"/>
      <c r="BL122" s="641"/>
      <c r="BM122" s="641"/>
      <c r="BN122" s="641"/>
      <c r="BO122" s="641"/>
      <c r="BP122" s="641"/>
      <c r="BQ122" s="641"/>
      <c r="BR122" s="641"/>
      <c r="BS122" s="641"/>
      <c r="BT122" s="641"/>
      <c r="BU122" s="641"/>
      <c r="BV122" s="641"/>
      <c r="BW122" s="641"/>
      <c r="BX122" s="641"/>
      <c r="BY122" s="641"/>
      <c r="BZ122" s="641"/>
      <c r="CA122" s="641"/>
      <c r="CB122" s="641"/>
      <c r="CC122" s="641"/>
      <c r="CD122" s="641"/>
      <c r="CE122" s="641"/>
      <c r="CF122" s="641"/>
      <c r="CG122" s="641"/>
      <c r="CH122" s="641"/>
      <c r="CI122" s="641"/>
      <c r="CJ122" s="641"/>
      <c r="CK122" s="641"/>
      <c r="CL122" s="641"/>
      <c r="CM122" s="641"/>
      <c r="CN122" s="641"/>
      <c r="CO122" s="641"/>
      <c r="CP122" s="641"/>
      <c r="CQ122" s="641"/>
      <c r="CR122" s="641"/>
      <c r="CS122" s="641"/>
      <c r="CT122" s="641"/>
      <c r="CU122" s="641"/>
      <c r="CV122" s="641"/>
    </row>
    <row r="124" spans="1:100" ht="18.75" x14ac:dyDescent="0.3">
      <c r="A124" s="655" t="s">
        <v>509</v>
      </c>
      <c r="B124" s="656"/>
      <c r="C124" s="656"/>
      <c r="D124" s="656"/>
      <c r="E124" s="656"/>
      <c r="F124" s="656"/>
      <c r="G124" s="656"/>
      <c r="H124" s="656"/>
      <c r="I124" s="656"/>
      <c r="J124" s="656"/>
      <c r="K124" s="656"/>
      <c r="L124" s="656"/>
      <c r="M124" s="656"/>
      <c r="N124" s="656"/>
      <c r="O124" s="656"/>
      <c r="P124" s="656"/>
      <c r="Q124" s="656"/>
      <c r="R124" s="656"/>
      <c r="S124" s="656"/>
      <c r="T124" s="656"/>
      <c r="U124" s="656"/>
      <c r="V124" s="656"/>
      <c r="W124" s="656"/>
      <c r="X124" s="656"/>
      <c r="Y124" s="656"/>
      <c r="Z124" s="656"/>
      <c r="AA124" s="656"/>
      <c r="AB124" s="656"/>
      <c r="AC124" s="656"/>
      <c r="AD124" s="656"/>
      <c r="AE124" s="656"/>
      <c r="AF124" s="657"/>
      <c r="AG124" s="655" t="s">
        <v>510</v>
      </c>
      <c r="AH124" s="656"/>
      <c r="AI124" s="656"/>
      <c r="AJ124" s="656"/>
      <c r="AK124" s="656"/>
      <c r="AL124" s="656"/>
      <c r="AM124" s="656"/>
      <c r="AN124" s="656"/>
      <c r="AO124" s="656"/>
      <c r="AP124" s="656"/>
      <c r="AQ124" s="656"/>
      <c r="AR124" s="657"/>
    </row>
    <row r="125" spans="1:100" x14ac:dyDescent="0.25">
      <c r="A125" s="644" t="s">
        <v>186</v>
      </c>
      <c r="B125" s="645"/>
      <c r="C125" s="645"/>
      <c r="D125" s="645"/>
      <c r="E125" s="645"/>
      <c r="F125" s="645"/>
      <c r="G125" s="645"/>
      <c r="H125" s="645"/>
      <c r="I125" s="645"/>
      <c r="J125" s="645"/>
      <c r="K125" s="645"/>
      <c r="L125" s="645"/>
      <c r="M125" s="645"/>
      <c r="N125" s="645"/>
      <c r="O125" s="645"/>
      <c r="P125" s="645"/>
      <c r="Q125" s="645"/>
      <c r="R125" s="645"/>
      <c r="S125" s="645"/>
      <c r="T125" s="645"/>
      <c r="U125" s="645"/>
      <c r="V125" s="645"/>
      <c r="W125" s="645"/>
      <c r="X125" s="645"/>
      <c r="Y125" s="645"/>
      <c r="Z125" s="645"/>
      <c r="AA125" s="645"/>
      <c r="AB125" s="645"/>
      <c r="AC125" s="645"/>
      <c r="AD125" s="645"/>
      <c r="AE125" s="645"/>
      <c r="AF125" s="646"/>
      <c r="AG125" s="647">
        <f>SUMIF('ACTIVITIES MEETINGS EVENTS'!D12:D5000,"Cross Planning Initiatives",'ACTIVITIES MEETINGS EVENTS'!Y12:Y5000)</f>
        <v>0</v>
      </c>
      <c r="AH125" s="648"/>
      <c r="AI125" s="648"/>
      <c r="AJ125" s="648"/>
      <c r="AK125" s="648"/>
      <c r="AL125" s="648"/>
      <c r="AM125" s="648"/>
      <c r="AN125" s="648"/>
      <c r="AO125" s="648"/>
      <c r="AP125" s="648"/>
      <c r="AQ125" s="648"/>
      <c r="AR125" s="649"/>
    </row>
    <row r="126" spans="1:100" x14ac:dyDescent="0.25">
      <c r="A126" s="644" t="s">
        <v>187</v>
      </c>
      <c r="B126" s="645"/>
      <c r="C126" s="645"/>
      <c r="D126" s="645"/>
      <c r="E126" s="645"/>
      <c r="F126" s="645"/>
      <c r="G126" s="645"/>
      <c r="H126" s="645"/>
      <c r="I126" s="645"/>
      <c r="J126" s="645"/>
      <c r="K126" s="645"/>
      <c r="L126" s="645"/>
      <c r="M126" s="645"/>
      <c r="N126" s="645"/>
      <c r="O126" s="645"/>
      <c r="P126" s="645"/>
      <c r="Q126" s="645"/>
      <c r="R126" s="645"/>
      <c r="S126" s="645"/>
      <c r="T126" s="645"/>
      <c r="U126" s="645"/>
      <c r="V126" s="645"/>
      <c r="W126" s="645"/>
      <c r="X126" s="645"/>
      <c r="Y126" s="645"/>
      <c r="Z126" s="645"/>
      <c r="AA126" s="645"/>
      <c r="AB126" s="645"/>
      <c r="AC126" s="645"/>
      <c r="AD126" s="645"/>
      <c r="AE126" s="645"/>
      <c r="AF126" s="646"/>
      <c r="AG126" s="647">
        <f>SUMIF('ACTIVITIES MEETINGS EVENTS'!D12:D5000,"Service Activity Implemented with other sectors",'ACTIVITIES MEETINGS EVENTS'!Y12:Y5000)</f>
        <v>0</v>
      </c>
      <c r="AH126" s="648"/>
      <c r="AI126" s="648"/>
      <c r="AJ126" s="648"/>
      <c r="AK126" s="648"/>
      <c r="AL126" s="648"/>
      <c r="AM126" s="648"/>
      <c r="AN126" s="648"/>
      <c r="AO126" s="648"/>
      <c r="AP126" s="648"/>
      <c r="AQ126" s="648"/>
      <c r="AR126" s="649"/>
    </row>
    <row r="127" spans="1:100" x14ac:dyDescent="0.25">
      <c r="A127" s="644" t="s">
        <v>188</v>
      </c>
      <c r="B127" s="645"/>
      <c r="C127" s="645"/>
      <c r="D127" s="645"/>
      <c r="E127" s="645"/>
      <c r="F127" s="645"/>
      <c r="G127" s="645"/>
      <c r="H127" s="645"/>
      <c r="I127" s="645"/>
      <c r="J127" s="645"/>
      <c r="K127" s="645"/>
      <c r="L127" s="645"/>
      <c r="M127" s="645"/>
      <c r="N127" s="645"/>
      <c r="O127" s="645"/>
      <c r="P127" s="645"/>
      <c r="Q127" s="645"/>
      <c r="R127" s="645"/>
      <c r="S127" s="645"/>
      <c r="T127" s="645"/>
      <c r="U127" s="645"/>
      <c r="V127" s="645"/>
      <c r="W127" s="645"/>
      <c r="X127" s="645"/>
      <c r="Y127" s="645"/>
      <c r="Z127" s="645"/>
      <c r="AA127" s="645"/>
      <c r="AB127" s="645"/>
      <c r="AC127" s="645"/>
      <c r="AD127" s="645"/>
      <c r="AE127" s="645"/>
      <c r="AF127" s="646"/>
      <c r="AG127" s="647">
        <f>SUMIF('ACTIVITIES MEETINGS EVENTS'!D12:D5000,"Meeting Attended ",'ACTIVITIES MEETINGS EVENTS'!Y12:Y5000)</f>
        <v>0</v>
      </c>
      <c r="AH127" s="648"/>
      <c r="AI127" s="648"/>
      <c r="AJ127" s="648"/>
      <c r="AK127" s="648"/>
      <c r="AL127" s="648"/>
      <c r="AM127" s="648"/>
      <c r="AN127" s="648"/>
      <c r="AO127" s="648"/>
      <c r="AP127" s="648"/>
      <c r="AQ127" s="648"/>
      <c r="AR127" s="649"/>
    </row>
    <row r="128" spans="1:100" x14ac:dyDescent="0.25">
      <c r="A128" s="644" t="s">
        <v>189</v>
      </c>
      <c r="B128" s="645"/>
      <c r="C128" s="645"/>
      <c r="D128" s="645"/>
      <c r="E128" s="645"/>
      <c r="F128" s="645"/>
      <c r="G128" s="645"/>
      <c r="H128" s="645"/>
      <c r="I128" s="645"/>
      <c r="J128" s="645"/>
      <c r="K128" s="645"/>
      <c r="L128" s="645"/>
      <c r="M128" s="645"/>
      <c r="N128" s="645"/>
      <c r="O128" s="645"/>
      <c r="P128" s="645"/>
      <c r="Q128" s="645"/>
      <c r="R128" s="645"/>
      <c r="S128" s="645"/>
      <c r="T128" s="645"/>
      <c r="U128" s="645"/>
      <c r="V128" s="645"/>
      <c r="W128" s="645"/>
      <c r="X128" s="645"/>
      <c r="Y128" s="645"/>
      <c r="Z128" s="645"/>
      <c r="AA128" s="645"/>
      <c r="AB128" s="645"/>
      <c r="AC128" s="645"/>
      <c r="AD128" s="645"/>
      <c r="AE128" s="645"/>
      <c r="AF128" s="646"/>
      <c r="AG128" s="647">
        <f>SUMIF('ACTIVITIES MEETINGS EVENTS'!D12:D5000,"Specific Activities with goal  to Reach High-Risk Populations (Specify Population in Notes)",'ACTIVITIES MEETINGS EVENTS'!Y12:Y5000)</f>
        <v>0</v>
      </c>
      <c r="AH128" s="648"/>
      <c r="AI128" s="648"/>
      <c r="AJ128" s="648"/>
      <c r="AK128" s="648"/>
      <c r="AL128" s="648"/>
      <c r="AM128" s="648"/>
      <c r="AN128" s="648"/>
      <c r="AO128" s="648"/>
      <c r="AP128" s="648"/>
      <c r="AQ128" s="648"/>
      <c r="AR128" s="649"/>
    </row>
    <row r="129" spans="1:100" x14ac:dyDescent="0.25">
      <c r="A129" s="644" t="s">
        <v>190</v>
      </c>
      <c r="B129" s="645"/>
      <c r="C129" s="645"/>
      <c r="D129" s="645"/>
      <c r="E129" s="645"/>
      <c r="F129" s="645"/>
      <c r="G129" s="645"/>
      <c r="H129" s="645"/>
      <c r="I129" s="645"/>
      <c r="J129" s="645"/>
      <c r="K129" s="645"/>
      <c r="L129" s="645"/>
      <c r="M129" s="645"/>
      <c r="N129" s="645"/>
      <c r="O129" s="645"/>
      <c r="P129" s="645"/>
      <c r="Q129" s="645"/>
      <c r="R129" s="645"/>
      <c r="S129" s="645"/>
      <c r="T129" s="645"/>
      <c r="U129" s="645"/>
      <c r="V129" s="645"/>
      <c r="W129" s="645"/>
      <c r="X129" s="645"/>
      <c r="Y129" s="645"/>
      <c r="Z129" s="645"/>
      <c r="AA129" s="645"/>
      <c r="AB129" s="645"/>
      <c r="AC129" s="645"/>
      <c r="AD129" s="645"/>
      <c r="AE129" s="645"/>
      <c r="AF129" s="646"/>
      <c r="AG129" s="647">
        <f>SUMIF('ACTIVITIES MEETINGS EVENTS'!D12:D5000,"Peer Reviews",'ACTIVITIES MEETINGS EVENTS'!Y12:Y5000)</f>
        <v>0</v>
      </c>
      <c r="AH129" s="648"/>
      <c r="AI129" s="648"/>
      <c r="AJ129" s="648"/>
      <c r="AK129" s="648"/>
      <c r="AL129" s="648"/>
      <c r="AM129" s="648"/>
      <c r="AN129" s="648"/>
      <c r="AO129" s="648"/>
      <c r="AP129" s="648"/>
      <c r="AQ129" s="648"/>
      <c r="AR129" s="649"/>
    </row>
    <row r="130" spans="1:100" x14ac:dyDescent="0.25">
      <c r="A130" s="644" t="s">
        <v>191</v>
      </c>
      <c r="B130" s="645"/>
      <c r="C130" s="645"/>
      <c r="D130" s="645"/>
      <c r="E130" s="645"/>
      <c r="F130" s="645"/>
      <c r="G130" s="645"/>
      <c r="H130" s="645"/>
      <c r="I130" s="645"/>
      <c r="J130" s="645"/>
      <c r="K130" s="645"/>
      <c r="L130" s="645"/>
      <c r="M130" s="645"/>
      <c r="N130" s="645"/>
      <c r="O130" s="645"/>
      <c r="P130" s="645"/>
      <c r="Q130" s="645"/>
      <c r="R130" s="645"/>
      <c r="S130" s="645"/>
      <c r="T130" s="645"/>
      <c r="U130" s="645"/>
      <c r="V130" s="645"/>
      <c r="W130" s="645"/>
      <c r="X130" s="645"/>
      <c r="Y130" s="645"/>
      <c r="Z130" s="645"/>
      <c r="AA130" s="645"/>
      <c r="AB130" s="645"/>
      <c r="AC130" s="645"/>
      <c r="AD130" s="645"/>
      <c r="AE130" s="645"/>
      <c r="AF130" s="646"/>
      <c r="AG130" s="647">
        <f>SUMIF('ACTIVITIES MEETINGS EVENTS'!D12:D5000,"Peer Support Groups",'ACTIVITIES MEETINGS EVENTS'!Y12:Y5000)</f>
        <v>0</v>
      </c>
      <c r="AH130" s="648"/>
      <c r="AI130" s="648"/>
      <c r="AJ130" s="648"/>
      <c r="AK130" s="648"/>
      <c r="AL130" s="648"/>
      <c r="AM130" s="648"/>
      <c r="AN130" s="648"/>
      <c r="AO130" s="648"/>
      <c r="AP130" s="648"/>
      <c r="AQ130" s="648"/>
      <c r="AR130" s="649"/>
    </row>
    <row r="131" spans="1:100" x14ac:dyDescent="0.25">
      <c r="A131" s="644" t="s">
        <v>192</v>
      </c>
      <c r="B131" s="645"/>
      <c r="C131" s="645"/>
      <c r="D131" s="645"/>
      <c r="E131" s="645"/>
      <c r="F131" s="645"/>
      <c r="G131" s="645"/>
      <c r="H131" s="645"/>
      <c r="I131" s="645"/>
      <c r="J131" s="645"/>
      <c r="K131" s="645"/>
      <c r="L131" s="645"/>
      <c r="M131" s="645"/>
      <c r="N131" s="645"/>
      <c r="O131" s="645"/>
      <c r="P131" s="645"/>
      <c r="Q131" s="645"/>
      <c r="R131" s="645"/>
      <c r="S131" s="645"/>
      <c r="T131" s="645"/>
      <c r="U131" s="645"/>
      <c r="V131" s="645"/>
      <c r="W131" s="645"/>
      <c r="X131" s="645"/>
      <c r="Y131" s="645"/>
      <c r="Z131" s="645"/>
      <c r="AA131" s="645"/>
      <c r="AB131" s="645"/>
      <c r="AC131" s="645"/>
      <c r="AD131" s="645"/>
      <c r="AE131" s="645"/>
      <c r="AF131" s="646"/>
      <c r="AG131" s="647">
        <f>SUMIF('ACTIVITIES MEETINGS EVENTS'!D12:D5000,"Coalitions",'ACTIVITIES MEETINGS EVENTS'!Y12:Y5000)</f>
        <v>0</v>
      </c>
      <c r="AH131" s="648"/>
      <c r="AI131" s="648"/>
      <c r="AJ131" s="648"/>
      <c r="AK131" s="648"/>
      <c r="AL131" s="648"/>
      <c r="AM131" s="648"/>
      <c r="AN131" s="648"/>
      <c r="AO131" s="648"/>
      <c r="AP131" s="648"/>
      <c r="AQ131" s="648"/>
      <c r="AR131" s="649"/>
    </row>
    <row r="132" spans="1:100" x14ac:dyDescent="0.25">
      <c r="A132" s="644" t="s">
        <v>193</v>
      </c>
      <c r="B132" s="645"/>
      <c r="C132" s="645"/>
      <c r="D132" s="645"/>
      <c r="E132" s="645"/>
      <c r="F132" s="645"/>
      <c r="G132" s="645"/>
      <c r="H132" s="645"/>
      <c r="I132" s="645"/>
      <c r="J132" s="645"/>
      <c r="K132" s="645"/>
      <c r="L132" s="645"/>
      <c r="M132" s="645"/>
      <c r="N132" s="645"/>
      <c r="O132" s="645"/>
      <c r="P132" s="645"/>
      <c r="Q132" s="645"/>
      <c r="R132" s="645"/>
      <c r="S132" s="645"/>
      <c r="T132" s="645"/>
      <c r="U132" s="645"/>
      <c r="V132" s="645"/>
      <c r="W132" s="645"/>
      <c r="X132" s="645"/>
      <c r="Y132" s="645"/>
      <c r="Z132" s="645"/>
      <c r="AA132" s="645"/>
      <c r="AB132" s="645"/>
      <c r="AC132" s="645"/>
      <c r="AD132" s="645"/>
      <c r="AE132" s="645"/>
      <c r="AF132" s="646"/>
      <c r="AG132" s="647">
        <f>SUMIF('ACTIVITIES MEETINGS EVENTS'!D12:D5000,"Materials Distributed (specify kind &amp; amount in notes) ",'ACTIVITIES MEETINGS EVENTS'!Y12:Y5000)</f>
        <v>0</v>
      </c>
      <c r="AH132" s="648"/>
      <c r="AI132" s="648"/>
      <c r="AJ132" s="648"/>
      <c r="AK132" s="648"/>
      <c r="AL132" s="648"/>
      <c r="AM132" s="648"/>
      <c r="AN132" s="648"/>
      <c r="AO132" s="648"/>
      <c r="AP132" s="648"/>
      <c r="AQ132" s="648"/>
      <c r="AR132" s="649"/>
    </row>
    <row r="133" spans="1:100" x14ac:dyDescent="0.25">
      <c r="A133" s="644" t="s">
        <v>194</v>
      </c>
      <c r="B133" s="645"/>
      <c r="C133" s="645"/>
      <c r="D133" s="645"/>
      <c r="E133" s="645"/>
      <c r="F133" s="645"/>
      <c r="G133" s="645"/>
      <c r="H133" s="645"/>
      <c r="I133" s="645"/>
      <c r="J133" s="645"/>
      <c r="K133" s="645"/>
      <c r="L133" s="645"/>
      <c r="M133" s="645"/>
      <c r="N133" s="645"/>
      <c r="O133" s="645"/>
      <c r="P133" s="645"/>
      <c r="Q133" s="645"/>
      <c r="R133" s="645"/>
      <c r="S133" s="645"/>
      <c r="T133" s="645"/>
      <c r="U133" s="645"/>
      <c r="V133" s="645"/>
      <c r="W133" s="645"/>
      <c r="X133" s="645"/>
      <c r="Y133" s="645"/>
      <c r="Z133" s="645"/>
      <c r="AA133" s="645"/>
      <c r="AB133" s="645"/>
      <c r="AC133" s="645"/>
      <c r="AD133" s="645"/>
      <c r="AE133" s="645"/>
      <c r="AF133" s="646"/>
      <c r="AG133" s="647">
        <f>SUMIF('ACTIVITIES MEETINGS EVENTS'!D12:D5000,"Other (Specify in Notes) ",'ACTIVITIES MEETINGS EVENTS'!Y12:Y5000)</f>
        <v>0</v>
      </c>
      <c r="AH133" s="648"/>
      <c r="AI133" s="648"/>
      <c r="AJ133" s="648"/>
      <c r="AK133" s="648"/>
      <c r="AL133" s="648"/>
      <c r="AM133" s="648"/>
      <c r="AN133" s="648"/>
      <c r="AO133" s="648"/>
      <c r="AP133" s="648"/>
      <c r="AQ133" s="648"/>
      <c r="AR133" s="649"/>
    </row>
    <row r="134" spans="1:100" ht="18.75" x14ac:dyDescent="0.3">
      <c r="A134" s="658" t="s">
        <v>475</v>
      </c>
      <c r="B134" s="659"/>
      <c r="C134" s="659"/>
      <c r="D134" s="659"/>
      <c r="E134" s="659"/>
      <c r="F134" s="659"/>
      <c r="G134" s="659"/>
      <c r="H134" s="659"/>
      <c r="I134" s="659"/>
      <c r="J134" s="659"/>
      <c r="K134" s="659"/>
      <c r="L134" s="659"/>
      <c r="M134" s="659"/>
      <c r="N134" s="659"/>
      <c r="O134" s="659"/>
      <c r="P134" s="659"/>
      <c r="Q134" s="659"/>
      <c r="R134" s="659"/>
      <c r="S134" s="659"/>
      <c r="T134" s="659"/>
      <c r="U134" s="659"/>
      <c r="V134" s="659"/>
      <c r="W134" s="659"/>
      <c r="X134" s="659"/>
      <c r="Y134" s="659"/>
      <c r="Z134" s="659"/>
      <c r="AA134" s="659"/>
      <c r="AB134" s="659"/>
      <c r="AC134" s="659"/>
      <c r="AD134" s="659"/>
      <c r="AE134" s="659"/>
      <c r="AF134" s="660"/>
      <c r="AG134" s="661">
        <f>SUM(AG125:AG133)</f>
        <v>0</v>
      </c>
      <c r="AH134" s="662"/>
      <c r="AI134" s="662"/>
      <c r="AJ134" s="662"/>
      <c r="AK134" s="662"/>
      <c r="AL134" s="662"/>
      <c r="AM134" s="662"/>
      <c r="AN134" s="662"/>
      <c r="AO134" s="662"/>
      <c r="AP134" s="662"/>
      <c r="AQ134" s="662"/>
      <c r="AR134" s="663"/>
    </row>
    <row r="137" spans="1:100" ht="18.75" x14ac:dyDescent="0.25">
      <c r="A137" s="664" t="s">
        <v>511</v>
      </c>
      <c r="B137" s="664"/>
      <c r="C137" s="664"/>
      <c r="D137" s="664"/>
      <c r="E137" s="664"/>
      <c r="F137" s="664"/>
      <c r="G137" s="664"/>
      <c r="H137" s="664"/>
      <c r="I137" s="664"/>
      <c r="J137" s="664"/>
      <c r="K137" s="664"/>
      <c r="L137" s="664"/>
      <c r="M137" s="664"/>
      <c r="N137" s="664"/>
      <c r="O137" s="664"/>
      <c r="P137" s="664"/>
      <c r="Q137" s="664"/>
      <c r="R137" s="664"/>
      <c r="S137" s="664"/>
      <c r="T137" s="664"/>
      <c r="U137" s="664"/>
      <c r="V137" s="664"/>
      <c r="W137" s="664"/>
    </row>
    <row r="138" spans="1:100" x14ac:dyDescent="0.25">
      <c r="A138" s="665" t="s">
        <v>501</v>
      </c>
      <c r="B138" s="665"/>
      <c r="C138" s="665"/>
      <c r="D138" s="665"/>
      <c r="E138" s="665"/>
      <c r="F138" s="665"/>
      <c r="G138" s="665"/>
      <c r="H138" s="665"/>
      <c r="I138" s="665"/>
      <c r="J138" s="665"/>
      <c r="K138" s="665"/>
      <c r="L138" s="665"/>
      <c r="M138" s="665"/>
      <c r="N138" s="665"/>
      <c r="O138" s="665"/>
      <c r="P138" s="665"/>
      <c r="Q138" s="665"/>
      <c r="R138" s="665"/>
      <c r="S138" s="666">
        <f>COUNTIFS('ACTIVITIES MEETINGS EVENTS'!AW12:AW5000,"YES")</f>
        <v>0</v>
      </c>
      <c r="T138" s="666"/>
      <c r="U138" s="666"/>
      <c r="V138" s="666"/>
      <c r="W138" s="666"/>
    </row>
    <row r="139" spans="1:100" x14ac:dyDescent="0.25">
      <c r="A139" s="665" t="s">
        <v>502</v>
      </c>
      <c r="B139" s="665"/>
      <c r="C139" s="665"/>
      <c r="D139" s="665"/>
      <c r="E139" s="665"/>
      <c r="F139" s="665"/>
      <c r="G139" s="665"/>
      <c r="H139" s="665"/>
      <c r="I139" s="665"/>
      <c r="J139" s="665"/>
      <c r="K139" s="665"/>
      <c r="L139" s="665"/>
      <c r="M139" s="665"/>
      <c r="N139" s="665"/>
      <c r="O139" s="665"/>
      <c r="P139" s="665"/>
      <c r="Q139" s="665"/>
      <c r="R139" s="665"/>
      <c r="S139" s="666">
        <f>COUNTIFS('ACTIVITIES MEETINGS EVENTS'!AW12:AW5000,"NO")</f>
        <v>0</v>
      </c>
      <c r="T139" s="666"/>
      <c r="U139" s="666"/>
      <c r="V139" s="666"/>
      <c r="W139" s="666"/>
    </row>
    <row r="140" spans="1:100" x14ac:dyDescent="0.25">
      <c r="A140" s="667" t="s">
        <v>475</v>
      </c>
      <c r="B140" s="667"/>
      <c r="C140" s="667"/>
      <c r="D140" s="667"/>
      <c r="E140" s="667"/>
      <c r="F140" s="667"/>
      <c r="G140" s="667"/>
      <c r="H140" s="667"/>
      <c r="I140" s="667"/>
      <c r="J140" s="667"/>
      <c r="K140" s="667"/>
      <c r="L140" s="667"/>
      <c r="M140" s="667"/>
      <c r="N140" s="667"/>
      <c r="O140" s="667"/>
      <c r="P140" s="667"/>
      <c r="Q140" s="667"/>
      <c r="R140" s="667"/>
      <c r="S140" s="668">
        <f>SUM(S138:S139)</f>
        <v>0</v>
      </c>
      <c r="T140" s="668"/>
      <c r="U140" s="668"/>
      <c r="V140" s="668"/>
      <c r="W140" s="668"/>
    </row>
    <row r="144" spans="1:100" ht="21" x14ac:dyDescent="0.35">
      <c r="A144" s="669" t="s">
        <v>512</v>
      </c>
      <c r="B144" s="669"/>
      <c r="C144" s="669"/>
      <c r="D144" s="669"/>
      <c r="E144" s="669"/>
      <c r="F144" s="669"/>
      <c r="G144" s="669"/>
      <c r="H144" s="669"/>
      <c r="I144" s="669"/>
      <c r="J144" s="669"/>
      <c r="K144" s="669"/>
      <c r="L144" s="669"/>
      <c r="M144" s="669"/>
      <c r="N144" s="669"/>
      <c r="O144" s="669"/>
      <c r="P144" s="669"/>
      <c r="Q144" s="669"/>
      <c r="R144" s="669"/>
      <c r="S144" s="669"/>
      <c r="T144" s="669"/>
      <c r="U144" s="669"/>
      <c r="V144" s="669"/>
      <c r="W144" s="669"/>
      <c r="X144" s="669"/>
      <c r="Y144" s="669"/>
      <c r="Z144" s="669"/>
      <c r="AA144" s="669"/>
      <c r="AB144" s="669"/>
      <c r="AC144" s="669"/>
      <c r="AD144" s="669"/>
      <c r="AE144" s="669"/>
      <c r="AF144" s="669"/>
      <c r="AG144" s="669"/>
      <c r="AH144" s="669"/>
      <c r="AI144" s="669"/>
      <c r="AJ144" s="669"/>
      <c r="AK144" s="669"/>
      <c r="AL144" s="669"/>
      <c r="AM144" s="669"/>
      <c r="AN144" s="669"/>
      <c r="AO144" s="669"/>
      <c r="AP144" s="669"/>
      <c r="AQ144" s="669"/>
      <c r="AR144" s="669"/>
      <c r="AS144" s="669"/>
      <c r="AT144" s="669"/>
      <c r="AU144" s="669"/>
      <c r="AV144" s="669"/>
      <c r="AW144" s="669"/>
      <c r="AX144" s="669"/>
      <c r="AY144" s="669"/>
      <c r="AZ144" s="669"/>
      <c r="BA144" s="669"/>
      <c r="BB144" s="669"/>
      <c r="BC144" s="669"/>
      <c r="BD144" s="669"/>
      <c r="BE144" s="669"/>
      <c r="BF144" s="669"/>
      <c r="BG144" s="669"/>
      <c r="BH144" s="669"/>
      <c r="BI144" s="669"/>
      <c r="BJ144" s="669"/>
      <c r="BK144" s="669"/>
      <c r="BL144" s="669"/>
      <c r="BM144" s="669"/>
      <c r="BN144" s="669"/>
      <c r="BO144" s="669"/>
      <c r="BP144" s="669"/>
      <c r="BQ144" s="669"/>
      <c r="BR144" s="669"/>
      <c r="BS144" s="669"/>
      <c r="BT144" s="669"/>
      <c r="BU144" s="669"/>
      <c r="BV144" s="669"/>
      <c r="BW144" s="669"/>
      <c r="BX144" s="669"/>
      <c r="BY144" s="669"/>
      <c r="BZ144" s="669"/>
      <c r="CA144" s="669"/>
      <c r="CB144" s="669"/>
      <c r="CC144" s="669"/>
      <c r="CD144" s="669"/>
      <c r="CE144" s="669"/>
      <c r="CF144" s="669"/>
      <c r="CG144" s="669"/>
      <c r="CH144" s="669"/>
      <c r="CI144" s="669"/>
      <c r="CJ144" s="669"/>
      <c r="CK144" s="669"/>
      <c r="CL144" s="669"/>
      <c r="CM144" s="669"/>
      <c r="CN144" s="669"/>
      <c r="CO144" s="669"/>
      <c r="CP144" s="669"/>
      <c r="CQ144" s="669"/>
      <c r="CR144" s="669"/>
      <c r="CS144" s="669"/>
      <c r="CT144" s="669"/>
      <c r="CU144" s="669"/>
      <c r="CV144" s="669"/>
    </row>
    <row r="146" spans="1:23" s="55" customFormat="1" ht="18.75" x14ac:dyDescent="0.25">
      <c r="A146" s="651" t="s">
        <v>513</v>
      </c>
      <c r="B146" s="651"/>
      <c r="C146" s="651"/>
      <c r="D146" s="651"/>
      <c r="E146" s="651"/>
      <c r="F146" s="651"/>
      <c r="G146" s="651"/>
      <c r="H146" s="651"/>
      <c r="I146" s="651"/>
      <c r="J146" s="651"/>
      <c r="K146" s="651"/>
      <c r="L146" s="651"/>
      <c r="M146" s="651"/>
      <c r="N146" s="651"/>
      <c r="O146" s="651" t="s">
        <v>491</v>
      </c>
      <c r="P146" s="651"/>
      <c r="Q146" s="651"/>
      <c r="R146" s="651"/>
      <c r="S146" s="651"/>
      <c r="T146" s="651"/>
      <c r="U146" s="651"/>
    </row>
    <row r="147" spans="1:23" x14ac:dyDescent="0.25">
      <c r="A147" s="611" t="s">
        <v>226</v>
      </c>
      <c r="B147" s="611"/>
      <c r="C147" s="611"/>
      <c r="D147" s="611"/>
      <c r="E147" s="611"/>
      <c r="F147" s="611"/>
      <c r="G147" s="611"/>
      <c r="H147" s="611"/>
      <c r="I147" s="611"/>
      <c r="J147" s="611"/>
      <c r="K147" s="611"/>
      <c r="L147" s="611"/>
      <c r="M147" s="611"/>
      <c r="N147" s="611"/>
      <c r="O147" s="612">
        <f>COUNTIFS('CONSUMER FEEDBACK'!E12:E5000,"Focus group")</f>
        <v>0</v>
      </c>
      <c r="P147" s="612"/>
      <c r="Q147" s="612"/>
      <c r="R147" s="612"/>
      <c r="S147" s="612"/>
      <c r="T147" s="612"/>
      <c r="U147" s="612"/>
    </row>
    <row r="148" spans="1:23" x14ac:dyDescent="0.25">
      <c r="A148" s="611" t="s">
        <v>227</v>
      </c>
      <c r="B148" s="611"/>
      <c r="C148" s="611"/>
      <c r="D148" s="611"/>
      <c r="E148" s="611"/>
      <c r="F148" s="611"/>
      <c r="G148" s="611"/>
      <c r="H148" s="611"/>
      <c r="I148" s="611"/>
      <c r="J148" s="611"/>
      <c r="K148" s="611"/>
      <c r="L148" s="611"/>
      <c r="M148" s="611"/>
      <c r="N148" s="611"/>
      <c r="O148" s="612">
        <f>COUNTIFS('CONSUMER FEEDBACK'!E12:E5000,"Key-informant interview")</f>
        <v>0</v>
      </c>
      <c r="P148" s="612"/>
      <c r="Q148" s="612"/>
      <c r="R148" s="612"/>
      <c r="S148" s="612"/>
      <c r="T148" s="612"/>
      <c r="U148" s="612"/>
    </row>
    <row r="149" spans="1:23" x14ac:dyDescent="0.25">
      <c r="A149" s="611" t="s">
        <v>228</v>
      </c>
      <c r="B149" s="611"/>
      <c r="C149" s="611"/>
      <c r="D149" s="611"/>
      <c r="E149" s="611"/>
      <c r="F149" s="611"/>
      <c r="G149" s="611"/>
      <c r="H149" s="611"/>
      <c r="I149" s="611"/>
      <c r="J149" s="611"/>
      <c r="K149" s="611"/>
      <c r="L149" s="611"/>
      <c r="M149" s="611"/>
      <c r="N149" s="611"/>
      <c r="O149" s="612">
        <f>COUNTIFS('CONSUMER FEEDBACK'!E12:E5000,"Survey")</f>
        <v>0</v>
      </c>
      <c r="P149" s="612"/>
      <c r="Q149" s="612"/>
      <c r="R149" s="612"/>
      <c r="S149" s="612"/>
      <c r="T149" s="612"/>
      <c r="U149" s="612"/>
    </row>
    <row r="150" spans="1:23" x14ac:dyDescent="0.25">
      <c r="A150" s="611" t="s">
        <v>229</v>
      </c>
      <c r="B150" s="611"/>
      <c r="C150" s="611"/>
      <c r="D150" s="611"/>
      <c r="E150" s="611"/>
      <c r="F150" s="611"/>
      <c r="G150" s="611"/>
      <c r="H150" s="611"/>
      <c r="I150" s="611"/>
      <c r="J150" s="611"/>
      <c r="K150" s="611"/>
      <c r="L150" s="611"/>
      <c r="M150" s="611"/>
      <c r="N150" s="611"/>
      <c r="O150" s="612">
        <f>COUNTIFS('CONSUMER FEEDBACK'!E12:E5000,"Other (specify in Note Section) ")</f>
        <v>0</v>
      </c>
      <c r="P150" s="612"/>
      <c r="Q150" s="612"/>
      <c r="R150" s="612"/>
      <c r="S150" s="612"/>
      <c r="T150" s="612"/>
      <c r="U150" s="612"/>
    </row>
    <row r="151" spans="1:23" ht="18.75" x14ac:dyDescent="0.25">
      <c r="A151" s="650" t="s">
        <v>475</v>
      </c>
      <c r="B151" s="650"/>
      <c r="C151" s="650"/>
      <c r="D151" s="650"/>
      <c r="E151" s="650"/>
      <c r="F151" s="650"/>
      <c r="G151" s="650"/>
      <c r="H151" s="650"/>
      <c r="I151" s="650"/>
      <c r="J151" s="650"/>
      <c r="K151" s="650"/>
      <c r="L151" s="650"/>
      <c r="M151" s="650"/>
      <c r="N151" s="650"/>
      <c r="O151" s="651">
        <f>SUM(O147:O150)</f>
        <v>0</v>
      </c>
      <c r="P151" s="651"/>
      <c r="Q151" s="651"/>
      <c r="R151" s="651"/>
      <c r="S151" s="651"/>
      <c r="T151" s="651"/>
      <c r="U151" s="651"/>
    </row>
    <row r="154" spans="1:23" ht="45" customHeight="1" x14ac:dyDescent="0.25">
      <c r="A154" s="652" t="s">
        <v>385</v>
      </c>
      <c r="B154" s="652"/>
      <c r="C154" s="652"/>
      <c r="D154" s="652"/>
      <c r="E154" s="652"/>
      <c r="F154" s="652"/>
      <c r="G154" s="652"/>
      <c r="H154" s="652"/>
      <c r="I154" s="652"/>
      <c r="J154" s="652"/>
      <c r="K154" s="652"/>
      <c r="L154" s="652"/>
      <c r="M154" s="652"/>
      <c r="N154" s="652"/>
      <c r="O154" s="652"/>
      <c r="P154" s="652"/>
      <c r="Q154" s="652"/>
      <c r="R154" s="652"/>
      <c r="S154" s="652"/>
      <c r="T154" s="652"/>
      <c r="U154" s="652"/>
      <c r="V154" s="652"/>
      <c r="W154" s="652"/>
    </row>
    <row r="155" spans="1:23" ht="39.950000000000003" customHeight="1" x14ac:dyDescent="0.25">
      <c r="A155" s="653" t="s">
        <v>514</v>
      </c>
      <c r="B155" s="653"/>
      <c r="C155" s="653"/>
      <c r="D155" s="653"/>
      <c r="E155" s="653"/>
      <c r="F155" s="653"/>
      <c r="G155" s="653"/>
      <c r="H155" s="653"/>
      <c r="I155" s="653"/>
      <c r="J155" s="653"/>
      <c r="K155" s="653"/>
      <c r="L155" s="653"/>
      <c r="M155" s="653"/>
      <c r="N155" s="653"/>
      <c r="O155" s="653"/>
      <c r="P155" s="653"/>
      <c r="Q155" s="653"/>
      <c r="R155" s="653"/>
      <c r="S155" s="612">
        <f>COUNTIFS('CONSUMER FEEDBACK'!L12:L5000,"YES")</f>
        <v>0</v>
      </c>
      <c r="T155" s="612"/>
      <c r="U155" s="612"/>
      <c r="V155" s="612"/>
      <c r="W155" s="612"/>
    </row>
    <row r="156" spans="1:23" ht="39.950000000000003" customHeight="1" x14ac:dyDescent="0.25">
      <c r="A156" s="653" t="s">
        <v>515</v>
      </c>
      <c r="B156" s="653"/>
      <c r="C156" s="653"/>
      <c r="D156" s="653"/>
      <c r="E156" s="653"/>
      <c r="F156" s="653"/>
      <c r="G156" s="653"/>
      <c r="H156" s="653"/>
      <c r="I156" s="653"/>
      <c r="J156" s="653"/>
      <c r="K156" s="653"/>
      <c r="L156" s="653"/>
      <c r="M156" s="653"/>
      <c r="N156" s="653"/>
      <c r="O156" s="653"/>
      <c r="P156" s="653"/>
      <c r="Q156" s="653"/>
      <c r="R156" s="653"/>
      <c r="S156" s="612">
        <f>COUNTIFS('CONSUMER FEEDBACK'!L12:L5000,"NO")</f>
        <v>0</v>
      </c>
      <c r="T156" s="612"/>
      <c r="U156" s="612"/>
      <c r="V156" s="612"/>
      <c r="W156" s="612"/>
    </row>
    <row r="157" spans="1:23" x14ac:dyDescent="0.25">
      <c r="A157" s="650" t="s">
        <v>475</v>
      </c>
      <c r="B157" s="650"/>
      <c r="C157" s="650"/>
      <c r="D157" s="650"/>
      <c r="E157" s="650"/>
      <c r="F157" s="650"/>
      <c r="G157" s="650"/>
      <c r="H157" s="650"/>
      <c r="I157" s="650"/>
      <c r="J157" s="650"/>
      <c r="K157" s="650"/>
      <c r="L157" s="650"/>
      <c r="M157" s="650"/>
      <c r="N157" s="650"/>
      <c r="O157" s="650"/>
      <c r="P157" s="650"/>
      <c r="Q157" s="650"/>
      <c r="R157" s="650"/>
      <c r="S157" s="654">
        <f>SUM(S155:S156)</f>
        <v>0</v>
      </c>
      <c r="T157" s="654"/>
      <c r="U157" s="654"/>
      <c r="V157" s="654"/>
      <c r="W157" s="654"/>
    </row>
  </sheetData>
  <sheetProtection algorithmName="SHA-512" hashValue="GG0XtEPpDvY+zHXkhKsA0bICt4Y6viNcclKGCTMFg/vF3GwXIysabwC5ecSRFmTNotjwqIbDnqsIIDvojDgWRw==" saltValue="00I7BwXyuOhNkY3PPjjejw==" spinCount="100000" sheet="1" objects="1" scenarios="1"/>
  <mergeCells count="1552">
    <mergeCell ref="A151:N151"/>
    <mergeCell ref="O151:U151"/>
    <mergeCell ref="A154:W154"/>
    <mergeCell ref="A155:R155"/>
    <mergeCell ref="S155:W155"/>
    <mergeCell ref="A156:R156"/>
    <mergeCell ref="S156:W156"/>
    <mergeCell ref="A157:R157"/>
    <mergeCell ref="S157:W157"/>
    <mergeCell ref="A124:AF124"/>
    <mergeCell ref="AG124:AR124"/>
    <mergeCell ref="A134:AF134"/>
    <mergeCell ref="AG134:AR134"/>
    <mergeCell ref="A137:W137"/>
    <mergeCell ref="A138:R138"/>
    <mergeCell ref="S138:W138"/>
    <mergeCell ref="A139:R139"/>
    <mergeCell ref="S139:W139"/>
    <mergeCell ref="A140:R140"/>
    <mergeCell ref="S140:W140"/>
    <mergeCell ref="A144:CV144"/>
    <mergeCell ref="A147:N147"/>
    <mergeCell ref="A148:N148"/>
    <mergeCell ref="A149:N149"/>
    <mergeCell ref="A150:N150"/>
    <mergeCell ref="O147:U147"/>
    <mergeCell ref="O148:U148"/>
    <mergeCell ref="O149:U149"/>
    <mergeCell ref="O150:U150"/>
    <mergeCell ref="A146:N146"/>
    <mergeCell ref="O146:U146"/>
    <mergeCell ref="A122:CV122"/>
    <mergeCell ref="A86:R86"/>
    <mergeCell ref="S86:W86"/>
    <mergeCell ref="A92:R92"/>
    <mergeCell ref="S92:W92"/>
    <mergeCell ref="A125:AF125"/>
    <mergeCell ref="A126:AF126"/>
    <mergeCell ref="A127:AF127"/>
    <mergeCell ref="A128:AF128"/>
    <mergeCell ref="A129:AF129"/>
    <mergeCell ref="A130:AF130"/>
    <mergeCell ref="A131:AF131"/>
    <mergeCell ref="A132:AF132"/>
    <mergeCell ref="A133:AF133"/>
    <mergeCell ref="AG125:AR125"/>
    <mergeCell ref="AG126:AR126"/>
    <mergeCell ref="AG127:AR127"/>
    <mergeCell ref="AG128:AR128"/>
    <mergeCell ref="AG129:AR129"/>
    <mergeCell ref="AG130:AR130"/>
    <mergeCell ref="AG131:AR131"/>
    <mergeCell ref="AG132:AR132"/>
    <mergeCell ref="AG133:AR133"/>
    <mergeCell ref="A89:W89"/>
    <mergeCell ref="A90:R90"/>
    <mergeCell ref="S90:W90"/>
    <mergeCell ref="A91:R91"/>
    <mergeCell ref="S91:W91"/>
    <mergeCell ref="M96:S96"/>
    <mergeCell ref="M97:S97"/>
    <mergeCell ref="M98:S98"/>
    <mergeCell ref="M99:S99"/>
    <mergeCell ref="M102:S102"/>
    <mergeCell ref="M103:S103"/>
    <mergeCell ref="M104:S104"/>
    <mergeCell ref="M105:S105"/>
    <mergeCell ref="AH96:AN96"/>
    <mergeCell ref="AH97:AN97"/>
    <mergeCell ref="AH98:AN98"/>
    <mergeCell ref="AH99:AN99"/>
    <mergeCell ref="AH100:AN100"/>
    <mergeCell ref="M95:S95"/>
    <mergeCell ref="T95:Z95"/>
    <mergeCell ref="AA95:AG95"/>
    <mergeCell ref="A11:CV11"/>
    <mergeCell ref="A73:CV73"/>
    <mergeCell ref="A75:L75"/>
    <mergeCell ref="A76:L76"/>
    <mergeCell ref="A77:L77"/>
    <mergeCell ref="A78:L78"/>
    <mergeCell ref="A79:L79"/>
    <mergeCell ref="M75:R75"/>
    <mergeCell ref="M76:R76"/>
    <mergeCell ref="M77:R77"/>
    <mergeCell ref="M78:R78"/>
    <mergeCell ref="M79:R79"/>
    <mergeCell ref="A84:R84"/>
    <mergeCell ref="A85:R85"/>
    <mergeCell ref="S84:W84"/>
    <mergeCell ref="S85:W85"/>
    <mergeCell ref="A83:W83"/>
    <mergeCell ref="A80:L80"/>
    <mergeCell ref="M80:R80"/>
    <mergeCell ref="AH70:AX70"/>
    <mergeCell ref="AY70:BD70"/>
    <mergeCell ref="AH66:AX66"/>
    <mergeCell ref="AY66:BD66"/>
    <mergeCell ref="AH67:AX67"/>
    <mergeCell ref="AY67:BD67"/>
    <mergeCell ref="AH68:AX68"/>
    <mergeCell ref="AY68:BD68"/>
    <mergeCell ref="AH69:AX69"/>
    <mergeCell ref="AH95:AN95"/>
    <mergeCell ref="AY69:BD69"/>
    <mergeCell ref="BK51:CA51"/>
    <mergeCell ref="BK52:BU52"/>
    <mergeCell ref="BV52:CA52"/>
    <mergeCell ref="BK53:BU53"/>
    <mergeCell ref="BV53:CA53"/>
    <mergeCell ref="BK54:BU54"/>
    <mergeCell ref="BV54:CA54"/>
    <mergeCell ref="AH51:AX51"/>
    <mergeCell ref="AH52:AR52"/>
    <mergeCell ref="AS52:AX52"/>
    <mergeCell ref="AH53:AR53"/>
    <mergeCell ref="AS53:AX53"/>
    <mergeCell ref="AH54:AR54"/>
    <mergeCell ref="AS54:AX54"/>
    <mergeCell ref="A56:W56"/>
    <mergeCell ref="AH58:AX58"/>
    <mergeCell ref="AH59:AX59"/>
    <mergeCell ref="AH60:AX60"/>
    <mergeCell ref="AH61:AX61"/>
    <mergeCell ref="AH62:AX62"/>
    <mergeCell ref="AH63:AX63"/>
    <mergeCell ref="AH64:AX64"/>
    <mergeCell ref="AH65:AX65"/>
    <mergeCell ref="AY58:BD58"/>
    <mergeCell ref="AY59:BD59"/>
    <mergeCell ref="AY60:BD60"/>
    <mergeCell ref="AY61:BD61"/>
    <mergeCell ref="AY62:BD62"/>
    <mergeCell ref="AY63:BD63"/>
    <mergeCell ref="AY64:BD64"/>
    <mergeCell ref="AY65:BD65"/>
    <mergeCell ref="AH57:AX57"/>
    <mergeCell ref="AY57:BD57"/>
    <mergeCell ref="L57:Q57"/>
    <mergeCell ref="L58:Q58"/>
    <mergeCell ref="L59:Q59"/>
    <mergeCell ref="L60:Q60"/>
    <mergeCell ref="L61:Q61"/>
    <mergeCell ref="L62:Q62"/>
    <mergeCell ref="L63:Q63"/>
    <mergeCell ref="L64:Q64"/>
    <mergeCell ref="L65:Q65"/>
    <mergeCell ref="A70:K70"/>
    <mergeCell ref="L70:Q70"/>
    <mergeCell ref="R70:W70"/>
    <mergeCell ref="R57:W57"/>
    <mergeCell ref="R58:W58"/>
    <mergeCell ref="R59:W59"/>
    <mergeCell ref="R60:W60"/>
    <mergeCell ref="R61:W61"/>
    <mergeCell ref="R62:W62"/>
    <mergeCell ref="R63:W63"/>
    <mergeCell ref="R64:W64"/>
    <mergeCell ref="R65:W65"/>
    <mergeCell ref="R66:W66"/>
    <mergeCell ref="A67:K67"/>
    <mergeCell ref="L67:Q67"/>
    <mergeCell ref="R67:W67"/>
    <mergeCell ref="A68:K68"/>
    <mergeCell ref="L68:Q68"/>
    <mergeCell ref="R68:W68"/>
    <mergeCell ref="A69:K69"/>
    <mergeCell ref="L69:Q69"/>
    <mergeCell ref="R69:W69"/>
    <mergeCell ref="A57:K57"/>
    <mergeCell ref="A58:K58"/>
    <mergeCell ref="A59:K59"/>
    <mergeCell ref="A60:K60"/>
    <mergeCell ref="A61:K61"/>
    <mergeCell ref="A62:K62"/>
    <mergeCell ref="A63:K63"/>
    <mergeCell ref="A64:K64"/>
    <mergeCell ref="A65:K65"/>
    <mergeCell ref="A66:K66"/>
    <mergeCell ref="L66:Q66"/>
    <mergeCell ref="BP37:BR37"/>
    <mergeCell ref="BP38:BR38"/>
    <mergeCell ref="BP39:BR39"/>
    <mergeCell ref="BP40:BR40"/>
    <mergeCell ref="BP41:BR41"/>
    <mergeCell ref="BP42:BR42"/>
    <mergeCell ref="BP43:BR43"/>
    <mergeCell ref="BP44:BR44"/>
    <mergeCell ref="BP45:BR45"/>
    <mergeCell ref="BP46:BR46"/>
    <mergeCell ref="N45:O45"/>
    <mergeCell ref="P45:Q45"/>
    <mergeCell ref="R45:S45"/>
    <mergeCell ref="T45:U45"/>
    <mergeCell ref="V45:W45"/>
    <mergeCell ref="X45:Y45"/>
    <mergeCell ref="N43:O43"/>
    <mergeCell ref="P43:Q43"/>
    <mergeCell ref="R43:S43"/>
    <mergeCell ref="T43:U43"/>
    <mergeCell ref="V43:W43"/>
    <mergeCell ref="X43:Y43"/>
    <mergeCell ref="R44:S44"/>
    <mergeCell ref="T44:U44"/>
    <mergeCell ref="V44:W44"/>
    <mergeCell ref="X44:Y44"/>
    <mergeCell ref="Z44:AA44"/>
    <mergeCell ref="AB44:AC44"/>
    <mergeCell ref="AT41:AU41"/>
    <mergeCell ref="AV41:AW41"/>
    <mergeCell ref="Z41:AA41"/>
    <mergeCell ref="A45:C45"/>
    <mergeCell ref="D45:E45"/>
    <mergeCell ref="F45:G45"/>
    <mergeCell ref="H45:I45"/>
    <mergeCell ref="J45:K45"/>
    <mergeCell ref="L45:M45"/>
    <mergeCell ref="AD44:AE44"/>
    <mergeCell ref="AF44:AG44"/>
    <mergeCell ref="AH44:AI44"/>
    <mergeCell ref="AJ44:AK44"/>
    <mergeCell ref="AL44:AM44"/>
    <mergeCell ref="AN44:AO44"/>
    <mergeCell ref="BF45:BG45"/>
    <mergeCell ref="BH45:BI45"/>
    <mergeCell ref="BJ45:BK45"/>
    <mergeCell ref="BL45:BM45"/>
    <mergeCell ref="BS47:CN47"/>
    <mergeCell ref="BD44:BE44"/>
    <mergeCell ref="BF44:BG44"/>
    <mergeCell ref="BH44:BI44"/>
    <mergeCell ref="BD46:BE46"/>
    <mergeCell ref="BF46:BG46"/>
    <mergeCell ref="BH46:BI46"/>
    <mergeCell ref="BJ46:BK46"/>
    <mergeCell ref="BL46:BM46"/>
    <mergeCell ref="AP46:AQ46"/>
    <mergeCell ref="AR46:AS46"/>
    <mergeCell ref="AT46:AU46"/>
    <mergeCell ref="AV46:AW46"/>
    <mergeCell ref="AX46:AY46"/>
    <mergeCell ref="AZ46:BA46"/>
    <mergeCell ref="BB44:BC44"/>
    <mergeCell ref="A52:K52"/>
    <mergeCell ref="A53:K53"/>
    <mergeCell ref="L52:Q52"/>
    <mergeCell ref="L53:Q53"/>
    <mergeCell ref="A54:K54"/>
    <mergeCell ref="L54:Q54"/>
    <mergeCell ref="A51:Q51"/>
    <mergeCell ref="CM46:CN46"/>
    <mergeCell ref="CO46:CP46"/>
    <mergeCell ref="CQ46:CR46"/>
    <mergeCell ref="CS46:CT46"/>
    <mergeCell ref="CU46:CV46"/>
    <mergeCell ref="CA46:CB46"/>
    <mergeCell ref="CC46:CD46"/>
    <mergeCell ref="CE46:CF46"/>
    <mergeCell ref="CG46:CH46"/>
    <mergeCell ref="CI46:CJ46"/>
    <mergeCell ref="CK46:CL46"/>
    <mergeCell ref="BN46:BO46"/>
    <mergeCell ref="BS46:BT46"/>
    <mergeCell ref="BU46:BV46"/>
    <mergeCell ref="BW46:BX46"/>
    <mergeCell ref="BY46:BZ46"/>
    <mergeCell ref="R46:S46"/>
    <mergeCell ref="T46:U46"/>
    <mergeCell ref="V46:W46"/>
    <mergeCell ref="X46:Y46"/>
    <mergeCell ref="Z46:AA46"/>
    <mergeCell ref="AB46:AC46"/>
    <mergeCell ref="AJ46:AK46"/>
    <mergeCell ref="AL46:AM46"/>
    <mergeCell ref="BB46:BC46"/>
    <mergeCell ref="CU45:CV45"/>
    <mergeCell ref="A46:C46"/>
    <mergeCell ref="D46:E46"/>
    <mergeCell ref="F46:G46"/>
    <mergeCell ref="H46:I46"/>
    <mergeCell ref="J46:K46"/>
    <mergeCell ref="L46:M46"/>
    <mergeCell ref="N46:O46"/>
    <mergeCell ref="P46:Q46"/>
    <mergeCell ref="CG45:CH45"/>
    <mergeCell ref="CI45:CJ45"/>
    <mergeCell ref="CK45:CL45"/>
    <mergeCell ref="CM45:CN45"/>
    <mergeCell ref="CO45:CP45"/>
    <mergeCell ref="CQ45:CR45"/>
    <mergeCell ref="BU45:BV45"/>
    <mergeCell ref="BW45:BX45"/>
    <mergeCell ref="BY45:BZ45"/>
    <mergeCell ref="CA45:CB45"/>
    <mergeCell ref="CC45:CD45"/>
    <mergeCell ref="CE45:CF45"/>
    <mergeCell ref="AR45:AS45"/>
    <mergeCell ref="AT45:AU45"/>
    <mergeCell ref="AV45:AW45"/>
    <mergeCell ref="Z45:AA45"/>
    <mergeCell ref="AB45:AC45"/>
    <mergeCell ref="AD45:AE45"/>
    <mergeCell ref="AF45:AG45"/>
    <mergeCell ref="AH45:AI45"/>
    <mergeCell ref="AJ45:AK45"/>
    <mergeCell ref="AH46:AI46"/>
    <mergeCell ref="AN46:AO46"/>
    <mergeCell ref="CS45:CT45"/>
    <mergeCell ref="AD46:AE46"/>
    <mergeCell ref="AF46:AG46"/>
    <mergeCell ref="CU44:CV44"/>
    <mergeCell ref="BY44:BZ44"/>
    <mergeCell ref="CA44:CB44"/>
    <mergeCell ref="CC44:CD44"/>
    <mergeCell ref="CE44:CF44"/>
    <mergeCell ref="CG44:CH44"/>
    <mergeCell ref="CI44:CJ44"/>
    <mergeCell ref="BJ44:BK44"/>
    <mergeCell ref="BL44:BM44"/>
    <mergeCell ref="BN44:BO44"/>
    <mergeCell ref="BS44:BT44"/>
    <mergeCell ref="BU44:BV44"/>
    <mergeCell ref="BW44:BX44"/>
    <mergeCell ref="AP44:AQ44"/>
    <mergeCell ref="AR44:AS44"/>
    <mergeCell ref="AT44:AU44"/>
    <mergeCell ref="AV44:AW44"/>
    <mergeCell ref="CK44:CL44"/>
    <mergeCell ref="CM44:CN44"/>
    <mergeCell ref="CO44:CP44"/>
    <mergeCell ref="CQ44:CR44"/>
    <mergeCell ref="CS44:CT44"/>
    <mergeCell ref="BN45:BO45"/>
    <mergeCell ref="BS45:BT45"/>
    <mergeCell ref="AL45:AM45"/>
    <mergeCell ref="AN45:AO45"/>
    <mergeCell ref="AP45:AQ45"/>
    <mergeCell ref="AX44:AY44"/>
    <mergeCell ref="AZ44:BA44"/>
    <mergeCell ref="CS43:CT43"/>
    <mergeCell ref="CU43:CV43"/>
    <mergeCell ref="A44:C44"/>
    <mergeCell ref="D44:E44"/>
    <mergeCell ref="F44:G44"/>
    <mergeCell ref="H44:I44"/>
    <mergeCell ref="J44:K44"/>
    <mergeCell ref="L44:M44"/>
    <mergeCell ref="N44:O44"/>
    <mergeCell ref="P44:Q44"/>
    <mergeCell ref="CG43:CH43"/>
    <mergeCell ref="CI43:CJ43"/>
    <mergeCell ref="CK43:CL43"/>
    <mergeCell ref="CM43:CN43"/>
    <mergeCell ref="CO43:CP43"/>
    <mergeCell ref="CQ43:CR43"/>
    <mergeCell ref="BU43:BV43"/>
    <mergeCell ref="BW43:BX43"/>
    <mergeCell ref="BY43:BZ43"/>
    <mergeCell ref="CA43:CB43"/>
    <mergeCell ref="CC43:CD43"/>
    <mergeCell ref="CE43:CF43"/>
    <mergeCell ref="BL43:BM43"/>
    <mergeCell ref="BN43:BO43"/>
    <mergeCell ref="BS43:BT43"/>
    <mergeCell ref="AL43:AM43"/>
    <mergeCell ref="Z43:AA43"/>
    <mergeCell ref="AB43:AC43"/>
    <mergeCell ref="AD43:AE43"/>
    <mergeCell ref="AF43:AG43"/>
    <mergeCell ref="AH43:AI43"/>
    <mergeCell ref="AJ43:AK43"/>
    <mergeCell ref="A43:C43"/>
    <mergeCell ref="D43:E43"/>
    <mergeCell ref="F43:G43"/>
    <mergeCell ref="H43:I43"/>
    <mergeCell ref="J43:K43"/>
    <mergeCell ref="L43:M43"/>
    <mergeCell ref="CK42:CL42"/>
    <mergeCell ref="CM42:CN42"/>
    <mergeCell ref="CO42:CP42"/>
    <mergeCell ref="CQ42:CR42"/>
    <mergeCell ref="CS42:CT42"/>
    <mergeCell ref="AD42:AE42"/>
    <mergeCell ref="AF42:AG42"/>
    <mergeCell ref="AH42:AI42"/>
    <mergeCell ref="AJ42:AK42"/>
    <mergeCell ref="AL42:AM42"/>
    <mergeCell ref="AN42:AO42"/>
    <mergeCell ref="R42:S42"/>
    <mergeCell ref="T42:U42"/>
    <mergeCell ref="V42:W42"/>
    <mergeCell ref="X42:Y42"/>
    <mergeCell ref="Z42:AA42"/>
    <mergeCell ref="AB42:AC42"/>
    <mergeCell ref="BF43:BG43"/>
    <mergeCell ref="BH43:BI43"/>
    <mergeCell ref="BJ43:BK43"/>
    <mergeCell ref="AN43:AO43"/>
    <mergeCell ref="AP43:AQ43"/>
    <mergeCell ref="AR43:AS43"/>
    <mergeCell ref="AT43:AU43"/>
    <mergeCell ref="AV43:AW43"/>
    <mergeCell ref="AX43:AY43"/>
    <mergeCell ref="CU42:CV42"/>
    <mergeCell ref="BY42:BZ42"/>
    <mergeCell ref="CA42:CB42"/>
    <mergeCell ref="CC42:CD42"/>
    <mergeCell ref="CE42:CF42"/>
    <mergeCell ref="CG42:CH42"/>
    <mergeCell ref="CI42:CJ42"/>
    <mergeCell ref="BJ42:BK42"/>
    <mergeCell ref="BL42:BM42"/>
    <mergeCell ref="BN42:BO42"/>
    <mergeCell ref="BS42:BT42"/>
    <mergeCell ref="BU42:BV42"/>
    <mergeCell ref="BW42:BX42"/>
    <mergeCell ref="AP42:AQ42"/>
    <mergeCell ref="AR42:AS42"/>
    <mergeCell ref="AT42:AU42"/>
    <mergeCell ref="AV42:AW42"/>
    <mergeCell ref="AX42:AY42"/>
    <mergeCell ref="AZ42:BA42"/>
    <mergeCell ref="BD42:BE42"/>
    <mergeCell ref="BF42:BG42"/>
    <mergeCell ref="BH42:BI42"/>
    <mergeCell ref="BB42:BC42"/>
    <mergeCell ref="CS41:CT41"/>
    <mergeCell ref="CU41:CV41"/>
    <mergeCell ref="A42:C42"/>
    <mergeCell ref="D42:E42"/>
    <mergeCell ref="F42:G42"/>
    <mergeCell ref="H42:I42"/>
    <mergeCell ref="J42:K42"/>
    <mergeCell ref="L42:M42"/>
    <mergeCell ref="N42:O42"/>
    <mergeCell ref="P42:Q42"/>
    <mergeCell ref="CG41:CH41"/>
    <mergeCell ref="CI41:CJ41"/>
    <mergeCell ref="CK41:CL41"/>
    <mergeCell ref="CM41:CN41"/>
    <mergeCell ref="CO41:CP41"/>
    <mergeCell ref="CQ41:CR41"/>
    <mergeCell ref="BU41:BV41"/>
    <mergeCell ref="BW41:BX41"/>
    <mergeCell ref="BY41:BZ41"/>
    <mergeCell ref="CA41:CB41"/>
    <mergeCell ref="CC41:CD41"/>
    <mergeCell ref="CE41:CF41"/>
    <mergeCell ref="BF41:BG41"/>
    <mergeCell ref="BH41:BI41"/>
    <mergeCell ref="BJ41:BK41"/>
    <mergeCell ref="BL41:BM41"/>
    <mergeCell ref="BN41:BO41"/>
    <mergeCell ref="BS41:BT41"/>
    <mergeCell ref="AL41:AM41"/>
    <mergeCell ref="AN41:AO41"/>
    <mergeCell ref="AP41:AQ41"/>
    <mergeCell ref="AR41:AS41"/>
    <mergeCell ref="AB41:AC41"/>
    <mergeCell ref="AD41:AE41"/>
    <mergeCell ref="AF41:AG41"/>
    <mergeCell ref="AH41:AI41"/>
    <mergeCell ref="AJ41:AK41"/>
    <mergeCell ref="N41:O41"/>
    <mergeCell ref="P41:Q41"/>
    <mergeCell ref="R41:S41"/>
    <mergeCell ref="T41:U41"/>
    <mergeCell ref="V41:W41"/>
    <mergeCell ref="X41:Y41"/>
    <mergeCell ref="A41:C41"/>
    <mergeCell ref="D41:E41"/>
    <mergeCell ref="F41:G41"/>
    <mergeCell ref="H41:I41"/>
    <mergeCell ref="J41:K41"/>
    <mergeCell ref="L41:M41"/>
    <mergeCell ref="CK40:CL40"/>
    <mergeCell ref="CM40:CN40"/>
    <mergeCell ref="CO40:CP40"/>
    <mergeCell ref="CQ40:CR40"/>
    <mergeCell ref="CS40:CT40"/>
    <mergeCell ref="CU40:CV40"/>
    <mergeCell ref="BY40:BZ40"/>
    <mergeCell ref="CA40:CB40"/>
    <mergeCell ref="CC40:CD40"/>
    <mergeCell ref="CE40:CF40"/>
    <mergeCell ref="CG40:CH40"/>
    <mergeCell ref="CI40:CJ40"/>
    <mergeCell ref="BJ40:BK40"/>
    <mergeCell ref="BL40:BM40"/>
    <mergeCell ref="BN40:BO40"/>
    <mergeCell ref="BS40:BT40"/>
    <mergeCell ref="BU40:BV40"/>
    <mergeCell ref="BW40:BX40"/>
    <mergeCell ref="AR40:AS40"/>
    <mergeCell ref="AT40:AU40"/>
    <mergeCell ref="AV40:AW40"/>
    <mergeCell ref="AX40:AY40"/>
    <mergeCell ref="AZ40:BA40"/>
    <mergeCell ref="AD40:AE40"/>
    <mergeCell ref="AF40:AG40"/>
    <mergeCell ref="AH40:AI40"/>
    <mergeCell ref="AJ40:AK40"/>
    <mergeCell ref="AL40:AM40"/>
    <mergeCell ref="AN40:AO40"/>
    <mergeCell ref="R40:S40"/>
    <mergeCell ref="T40:U40"/>
    <mergeCell ref="V40:W40"/>
    <mergeCell ref="X40:Y40"/>
    <mergeCell ref="Z40:AA40"/>
    <mergeCell ref="AB40:AC40"/>
    <mergeCell ref="CU39:CV39"/>
    <mergeCell ref="A40:C40"/>
    <mergeCell ref="D40:E40"/>
    <mergeCell ref="F40:G40"/>
    <mergeCell ref="H40:I40"/>
    <mergeCell ref="J40:K40"/>
    <mergeCell ref="L40:M40"/>
    <mergeCell ref="N40:O40"/>
    <mergeCell ref="P40:Q40"/>
    <mergeCell ref="CG39:CH39"/>
    <mergeCell ref="CI39:CJ39"/>
    <mergeCell ref="CK39:CL39"/>
    <mergeCell ref="CM39:CN39"/>
    <mergeCell ref="CO39:CP39"/>
    <mergeCell ref="CQ39:CR39"/>
    <mergeCell ref="BU39:BV39"/>
    <mergeCell ref="BW39:BX39"/>
    <mergeCell ref="BY39:BZ39"/>
    <mergeCell ref="CA39:CB39"/>
    <mergeCell ref="CC39:CD39"/>
    <mergeCell ref="CE39:CF39"/>
    <mergeCell ref="BF39:BG39"/>
    <mergeCell ref="BH39:BI39"/>
    <mergeCell ref="BJ39:BK39"/>
    <mergeCell ref="BL39:BM39"/>
    <mergeCell ref="BN39:BO39"/>
    <mergeCell ref="BS39:BT39"/>
    <mergeCell ref="AL39:AM39"/>
    <mergeCell ref="AN39:AO39"/>
    <mergeCell ref="AP39:AQ39"/>
    <mergeCell ref="AR39:AS39"/>
    <mergeCell ref="AP40:AQ40"/>
    <mergeCell ref="AT39:AU39"/>
    <mergeCell ref="AV39:AW39"/>
    <mergeCell ref="Z39:AA39"/>
    <mergeCell ref="AB39:AC39"/>
    <mergeCell ref="AD39:AE39"/>
    <mergeCell ref="AF39:AG39"/>
    <mergeCell ref="AH39:AI39"/>
    <mergeCell ref="AJ39:AK39"/>
    <mergeCell ref="N39:O39"/>
    <mergeCell ref="P39:Q39"/>
    <mergeCell ref="R39:S39"/>
    <mergeCell ref="T39:U39"/>
    <mergeCell ref="V39:W39"/>
    <mergeCell ref="X39:Y39"/>
    <mergeCell ref="CO38:CP38"/>
    <mergeCell ref="CQ38:CR38"/>
    <mergeCell ref="CS38:CT38"/>
    <mergeCell ref="P38:Q38"/>
    <mergeCell ref="R38:S38"/>
    <mergeCell ref="T38:U38"/>
    <mergeCell ref="V38:W38"/>
    <mergeCell ref="X38:Y38"/>
    <mergeCell ref="CS39:CT39"/>
    <mergeCell ref="BY38:BZ38"/>
    <mergeCell ref="CA38:CB38"/>
    <mergeCell ref="BW38:BX38"/>
    <mergeCell ref="BU38:BV38"/>
    <mergeCell ref="AX39:AY39"/>
    <mergeCell ref="AZ39:BA39"/>
    <mergeCell ref="BB39:BC39"/>
    <mergeCell ref="BD39:BE39"/>
    <mergeCell ref="CU38:CV38"/>
    <mergeCell ref="A39:C39"/>
    <mergeCell ref="D39:E39"/>
    <mergeCell ref="F39:G39"/>
    <mergeCell ref="H39:I39"/>
    <mergeCell ref="J39:K39"/>
    <mergeCell ref="L39:M39"/>
    <mergeCell ref="CC38:CD38"/>
    <mergeCell ref="CE38:CF38"/>
    <mergeCell ref="CG38:CH38"/>
    <mergeCell ref="CI38:CJ38"/>
    <mergeCell ref="CK38:CL38"/>
    <mergeCell ref="CM38:CN38"/>
    <mergeCell ref="AX38:AY38"/>
    <mergeCell ref="AZ38:BA38"/>
    <mergeCell ref="BB38:BC38"/>
    <mergeCell ref="BD38:BE38"/>
    <mergeCell ref="BF38:BG38"/>
    <mergeCell ref="BH38:BI38"/>
    <mergeCell ref="AL38:AM38"/>
    <mergeCell ref="AN38:AO38"/>
    <mergeCell ref="AP38:AQ38"/>
    <mergeCell ref="AR38:AS38"/>
    <mergeCell ref="AT38:AU38"/>
    <mergeCell ref="AV38:AW38"/>
    <mergeCell ref="Z38:AA38"/>
    <mergeCell ref="AB38:AC38"/>
    <mergeCell ref="AD38:AE38"/>
    <mergeCell ref="AF38:AG38"/>
    <mergeCell ref="AH38:AI38"/>
    <mergeCell ref="AJ38:AK38"/>
    <mergeCell ref="N38:O38"/>
    <mergeCell ref="CO37:CP37"/>
    <mergeCell ref="CQ37:CR37"/>
    <mergeCell ref="CS37:CT37"/>
    <mergeCell ref="CU37:CV37"/>
    <mergeCell ref="A38:C38"/>
    <mergeCell ref="D38:E38"/>
    <mergeCell ref="F38:G38"/>
    <mergeCell ref="H38:I38"/>
    <mergeCell ref="J38:K38"/>
    <mergeCell ref="L38:M38"/>
    <mergeCell ref="CC37:CD37"/>
    <mergeCell ref="CE37:CF37"/>
    <mergeCell ref="CG37:CH37"/>
    <mergeCell ref="CI37:CJ37"/>
    <mergeCell ref="CK37:CL37"/>
    <mergeCell ref="CM37:CN37"/>
    <mergeCell ref="BF37:BG37"/>
    <mergeCell ref="BH37:BI37"/>
    <mergeCell ref="BJ37:BK37"/>
    <mergeCell ref="BL37:BM37"/>
    <mergeCell ref="BN37:BO37"/>
    <mergeCell ref="BS37:BT37"/>
    <mergeCell ref="AL37:AM37"/>
    <mergeCell ref="AN37:AO37"/>
    <mergeCell ref="AP37:AQ37"/>
    <mergeCell ref="AR37:AS37"/>
    <mergeCell ref="AT37:AU37"/>
    <mergeCell ref="AV37:AW37"/>
    <mergeCell ref="Z37:AA37"/>
    <mergeCell ref="AB37:AC37"/>
    <mergeCell ref="AD37:AE37"/>
    <mergeCell ref="AF37:AG37"/>
    <mergeCell ref="AH37:AI37"/>
    <mergeCell ref="AJ37:AK37"/>
    <mergeCell ref="N37:O37"/>
    <mergeCell ref="P37:Q37"/>
    <mergeCell ref="R37:S37"/>
    <mergeCell ref="T37:U37"/>
    <mergeCell ref="V37:W37"/>
    <mergeCell ref="X37:Y37"/>
    <mergeCell ref="CO36:CP36"/>
    <mergeCell ref="CQ36:CR36"/>
    <mergeCell ref="CS36:CT36"/>
    <mergeCell ref="CU36:CV36"/>
    <mergeCell ref="A37:C37"/>
    <mergeCell ref="D37:E37"/>
    <mergeCell ref="F37:G37"/>
    <mergeCell ref="H37:I37"/>
    <mergeCell ref="J37:K37"/>
    <mergeCell ref="L37:M37"/>
    <mergeCell ref="CC36:CD36"/>
    <mergeCell ref="CE36:CF36"/>
    <mergeCell ref="CG36:CH36"/>
    <mergeCell ref="CI36:CJ36"/>
    <mergeCell ref="CK36:CL36"/>
    <mergeCell ref="CM36:CN36"/>
    <mergeCell ref="AX36:AY36"/>
    <mergeCell ref="AZ36:BA36"/>
    <mergeCell ref="BB36:BC36"/>
    <mergeCell ref="BD36:BE36"/>
    <mergeCell ref="BF36:BG36"/>
    <mergeCell ref="BH36:BI36"/>
    <mergeCell ref="AL36:AM36"/>
    <mergeCell ref="AN36:AO36"/>
    <mergeCell ref="AV36:AW36"/>
    <mergeCell ref="Z36:AA36"/>
    <mergeCell ref="AB36:AC36"/>
    <mergeCell ref="AD36:AE36"/>
    <mergeCell ref="AF36:AG36"/>
    <mergeCell ref="AH36:AI36"/>
    <mergeCell ref="AJ36:AK36"/>
    <mergeCell ref="N36:O36"/>
    <mergeCell ref="P36:Q36"/>
    <mergeCell ref="R36:S36"/>
    <mergeCell ref="T36:U36"/>
    <mergeCell ref="V36:W36"/>
    <mergeCell ref="X36:Y36"/>
    <mergeCell ref="CO35:CP35"/>
    <mergeCell ref="AD35:AE35"/>
    <mergeCell ref="CA36:CB36"/>
    <mergeCell ref="BJ36:BK36"/>
    <mergeCell ref="BL36:BM36"/>
    <mergeCell ref="BS36:BT36"/>
    <mergeCell ref="BU36:BV36"/>
    <mergeCell ref="BP36:BR36"/>
    <mergeCell ref="A36:C36"/>
    <mergeCell ref="D36:E36"/>
    <mergeCell ref="F36:G36"/>
    <mergeCell ref="H36:I36"/>
    <mergeCell ref="J36:K36"/>
    <mergeCell ref="L36:M36"/>
    <mergeCell ref="CC35:CD35"/>
    <mergeCell ref="CE35:CF35"/>
    <mergeCell ref="CG35:CH35"/>
    <mergeCell ref="CI35:CJ35"/>
    <mergeCell ref="CK35:CL35"/>
    <mergeCell ref="CM35:CN35"/>
    <mergeCell ref="AR35:AS35"/>
    <mergeCell ref="AT35:AU35"/>
    <mergeCell ref="AV35:AW35"/>
    <mergeCell ref="AX35:AY35"/>
    <mergeCell ref="AZ35:BA35"/>
    <mergeCell ref="BB35:BC35"/>
    <mergeCell ref="AF35:AG35"/>
    <mergeCell ref="AH35:AI35"/>
    <mergeCell ref="AJ35:AK35"/>
    <mergeCell ref="AL35:AM35"/>
    <mergeCell ref="AN35:AO35"/>
    <mergeCell ref="AP35:AQ35"/>
    <mergeCell ref="T35:U35"/>
    <mergeCell ref="V35:W35"/>
    <mergeCell ref="X35:Y35"/>
    <mergeCell ref="Z35:AA35"/>
    <mergeCell ref="AB35:AC35"/>
    <mergeCell ref="AP36:AQ36"/>
    <mergeCell ref="AR36:AS36"/>
    <mergeCell ref="AT36:AU36"/>
    <mergeCell ref="CG34:CN34"/>
    <mergeCell ref="CO34:CV34"/>
    <mergeCell ref="D35:E35"/>
    <mergeCell ref="F35:G35"/>
    <mergeCell ref="H35:I35"/>
    <mergeCell ref="J35:K35"/>
    <mergeCell ref="L35:M35"/>
    <mergeCell ref="N35:O35"/>
    <mergeCell ref="P35:Q35"/>
    <mergeCell ref="R35:S35"/>
    <mergeCell ref="A34:C35"/>
    <mergeCell ref="D34:K34"/>
    <mergeCell ref="L34:S34"/>
    <mergeCell ref="T34:AA34"/>
    <mergeCell ref="AB34:AI34"/>
    <mergeCell ref="AJ34:AQ34"/>
    <mergeCell ref="AR34:AY34"/>
    <mergeCell ref="AZ34:BG34"/>
    <mergeCell ref="BH34:BO34"/>
    <mergeCell ref="BY35:BZ35"/>
    <mergeCell ref="CQ35:CR35"/>
    <mergeCell ref="CS35:CT35"/>
    <mergeCell ref="CU35:CV35"/>
    <mergeCell ref="A27:C27"/>
    <mergeCell ref="A28:C28"/>
    <mergeCell ref="A29:C29"/>
    <mergeCell ref="A30:C30"/>
    <mergeCell ref="A31:C31"/>
    <mergeCell ref="A19:C20"/>
    <mergeCell ref="A21:C21"/>
    <mergeCell ref="A22:C22"/>
    <mergeCell ref="A23:C23"/>
    <mergeCell ref="A24:C24"/>
    <mergeCell ref="A25:C25"/>
    <mergeCell ref="A26:C26"/>
    <mergeCell ref="CU29:CV29"/>
    <mergeCell ref="CS30:CT30"/>
    <mergeCell ref="CU30:CV30"/>
    <mergeCell ref="CS31:CT31"/>
    <mergeCell ref="CU31:CV31"/>
    <mergeCell ref="CS26:CT26"/>
    <mergeCell ref="CU26:CV26"/>
    <mergeCell ref="CS27:CT27"/>
    <mergeCell ref="CU27:CV27"/>
    <mergeCell ref="CS28:CT28"/>
    <mergeCell ref="CU28:CV28"/>
    <mergeCell ref="CS23:CT23"/>
    <mergeCell ref="CU23:CV23"/>
    <mergeCell ref="CS24:CT24"/>
    <mergeCell ref="CU24:CV24"/>
    <mergeCell ref="CS25:CT25"/>
    <mergeCell ref="CU25:CV25"/>
    <mergeCell ref="CS20:CT20"/>
    <mergeCell ref="CU20:CV20"/>
    <mergeCell ref="CS21:CT21"/>
    <mergeCell ref="CU21:CV21"/>
    <mergeCell ref="CS22:CT22"/>
    <mergeCell ref="CU22:CV22"/>
    <mergeCell ref="CO19:CV19"/>
    <mergeCell ref="CO29:CP29"/>
    <mergeCell ref="CQ29:CR29"/>
    <mergeCell ref="CO30:CP30"/>
    <mergeCell ref="CQ30:CR30"/>
    <mergeCell ref="CO31:CP31"/>
    <mergeCell ref="CQ31:CR31"/>
    <mergeCell ref="CO26:CP26"/>
    <mergeCell ref="CQ26:CR26"/>
    <mergeCell ref="CO27:CP27"/>
    <mergeCell ref="CQ27:CR27"/>
    <mergeCell ref="CO28:CP28"/>
    <mergeCell ref="CQ28:CR28"/>
    <mergeCell ref="CO23:CP23"/>
    <mergeCell ref="CQ23:CR23"/>
    <mergeCell ref="CO24:CP24"/>
    <mergeCell ref="CQ24:CR24"/>
    <mergeCell ref="CO25:CP25"/>
    <mergeCell ref="CQ25:CR25"/>
    <mergeCell ref="CO20:CP20"/>
    <mergeCell ref="CQ20:CR20"/>
    <mergeCell ref="CO21:CP21"/>
    <mergeCell ref="CQ21:CR21"/>
    <mergeCell ref="CO22:CP22"/>
    <mergeCell ref="CQ22:CR22"/>
    <mergeCell ref="CS29:CT29"/>
    <mergeCell ref="CG30:CH30"/>
    <mergeCell ref="CI30:CJ30"/>
    <mergeCell ref="CK30:CL30"/>
    <mergeCell ref="CM30:CN30"/>
    <mergeCell ref="CG31:CH31"/>
    <mergeCell ref="CI31:CJ31"/>
    <mergeCell ref="CK31:CL31"/>
    <mergeCell ref="CM31:CN31"/>
    <mergeCell ref="CG28:CH28"/>
    <mergeCell ref="CI28:CJ28"/>
    <mergeCell ref="CK28:CL28"/>
    <mergeCell ref="CM28:CN28"/>
    <mergeCell ref="CG29:CH29"/>
    <mergeCell ref="CI29:CJ29"/>
    <mergeCell ref="CK29:CL29"/>
    <mergeCell ref="CM29:CN29"/>
    <mergeCell ref="CG26:CH26"/>
    <mergeCell ref="CI26:CJ26"/>
    <mergeCell ref="CK26:CL26"/>
    <mergeCell ref="CM26:CN26"/>
    <mergeCell ref="CG27:CH27"/>
    <mergeCell ref="CI27:CJ27"/>
    <mergeCell ref="CK27:CL27"/>
    <mergeCell ref="CM27:CN27"/>
    <mergeCell ref="CG24:CH24"/>
    <mergeCell ref="CI24:CJ24"/>
    <mergeCell ref="CK24:CL24"/>
    <mergeCell ref="CM24:CN24"/>
    <mergeCell ref="CG25:CH25"/>
    <mergeCell ref="CI25:CJ25"/>
    <mergeCell ref="CK25:CL25"/>
    <mergeCell ref="CM25:CN25"/>
    <mergeCell ref="CG22:CH22"/>
    <mergeCell ref="CI22:CJ22"/>
    <mergeCell ref="CK22:CL22"/>
    <mergeCell ref="CM22:CN22"/>
    <mergeCell ref="CG23:CH23"/>
    <mergeCell ref="CI23:CJ23"/>
    <mergeCell ref="CK23:CL23"/>
    <mergeCell ref="CM23:CN23"/>
    <mergeCell ref="CG19:CN19"/>
    <mergeCell ref="CG20:CH20"/>
    <mergeCell ref="CI20:CJ20"/>
    <mergeCell ref="CK20:CL20"/>
    <mergeCell ref="CM20:CN20"/>
    <mergeCell ref="CG21:CH21"/>
    <mergeCell ref="CI21:CJ21"/>
    <mergeCell ref="CK21:CL21"/>
    <mergeCell ref="CM21:CN21"/>
    <mergeCell ref="CA23:CB23"/>
    <mergeCell ref="CC23:CD23"/>
    <mergeCell ref="CE23:CF23"/>
    <mergeCell ref="BY31:BZ31"/>
    <mergeCell ref="CA31:CB31"/>
    <mergeCell ref="CC31:CD31"/>
    <mergeCell ref="CE31:CF31"/>
    <mergeCell ref="CA28:CB28"/>
    <mergeCell ref="CC28:CD28"/>
    <mergeCell ref="CE28:CF28"/>
    <mergeCell ref="BY29:BZ29"/>
    <mergeCell ref="CA29:CB29"/>
    <mergeCell ref="CC29:CD29"/>
    <mergeCell ref="CE29:CF29"/>
    <mergeCell ref="CA26:CB26"/>
    <mergeCell ref="CC26:CD26"/>
    <mergeCell ref="CE26:CF26"/>
    <mergeCell ref="BY27:BZ27"/>
    <mergeCell ref="CA27:CB27"/>
    <mergeCell ref="CC27:CD27"/>
    <mergeCell ref="CE27:CF27"/>
    <mergeCell ref="BH19:BO19"/>
    <mergeCell ref="BJ23:BK23"/>
    <mergeCell ref="BH24:BI24"/>
    <mergeCell ref="BH29:BI29"/>
    <mergeCell ref="BJ29:BK29"/>
    <mergeCell ref="BH30:BI30"/>
    <mergeCell ref="BJ30:BK30"/>
    <mergeCell ref="BQ27:BR27"/>
    <mergeCell ref="BY19:CF19"/>
    <mergeCell ref="BY20:BZ20"/>
    <mergeCell ref="CA20:CB20"/>
    <mergeCell ref="CC20:CD20"/>
    <mergeCell ref="CE20:CF20"/>
    <mergeCell ref="BY21:BZ21"/>
    <mergeCell ref="CA21:CB21"/>
    <mergeCell ref="CC21:CD21"/>
    <mergeCell ref="CE21:CF21"/>
    <mergeCell ref="BY30:BZ30"/>
    <mergeCell ref="CA30:CB30"/>
    <mergeCell ref="CC30:CD30"/>
    <mergeCell ref="CE30:CF30"/>
    <mergeCell ref="CA24:CB24"/>
    <mergeCell ref="CC24:CD24"/>
    <mergeCell ref="CE24:CF24"/>
    <mergeCell ref="BY25:BZ25"/>
    <mergeCell ref="CA25:CB25"/>
    <mergeCell ref="CC25:CD25"/>
    <mergeCell ref="CE25:CF25"/>
    <mergeCell ref="CA22:CB22"/>
    <mergeCell ref="CC22:CD22"/>
    <mergeCell ref="CE22:CF22"/>
    <mergeCell ref="BY23:BZ23"/>
    <mergeCell ref="BL29:BM29"/>
    <mergeCell ref="BN29:BO29"/>
    <mergeCell ref="BL30:BM30"/>
    <mergeCell ref="BN30:BO30"/>
    <mergeCell ref="BL31:BM31"/>
    <mergeCell ref="BN31:BO31"/>
    <mergeCell ref="BL26:BM26"/>
    <mergeCell ref="BN26:BO26"/>
    <mergeCell ref="BL27:BM27"/>
    <mergeCell ref="BN27:BO27"/>
    <mergeCell ref="BL28:BM28"/>
    <mergeCell ref="BN28:BO28"/>
    <mergeCell ref="BL23:BM23"/>
    <mergeCell ref="BN23:BO23"/>
    <mergeCell ref="BL24:BM24"/>
    <mergeCell ref="BN24:BO24"/>
    <mergeCell ref="BL25:BM25"/>
    <mergeCell ref="BN25:BO25"/>
    <mergeCell ref="BH31:BI31"/>
    <mergeCell ref="BJ31:BK31"/>
    <mergeCell ref="BH26:BI26"/>
    <mergeCell ref="BJ26:BK26"/>
    <mergeCell ref="BB31:BC31"/>
    <mergeCell ref="BD31:BE31"/>
    <mergeCell ref="BF31:BG31"/>
    <mergeCell ref="AR29:AS29"/>
    <mergeCell ref="AZ29:BA29"/>
    <mergeCell ref="BB29:BC29"/>
    <mergeCell ref="BD29:BE29"/>
    <mergeCell ref="BF29:BG29"/>
    <mergeCell ref="AZ30:BA30"/>
    <mergeCell ref="BB30:BC30"/>
    <mergeCell ref="BD30:BE30"/>
    <mergeCell ref="BF30:BG30"/>
    <mergeCell ref="AZ27:BA27"/>
    <mergeCell ref="BB27:BC27"/>
    <mergeCell ref="BD27:BE27"/>
    <mergeCell ref="BF27:BG27"/>
    <mergeCell ref="AZ28:BA28"/>
    <mergeCell ref="BB28:BC28"/>
    <mergeCell ref="BD28:BE28"/>
    <mergeCell ref="BF28:BG28"/>
    <mergeCell ref="AX28:AY28"/>
    <mergeCell ref="AR31:AS31"/>
    <mergeCell ref="AT31:AU31"/>
    <mergeCell ref="AV31:AW31"/>
    <mergeCell ref="AX31:AY31"/>
    <mergeCell ref="AZ31:BA31"/>
    <mergeCell ref="AR28:AS28"/>
    <mergeCell ref="AT28:AU28"/>
    <mergeCell ref="AR25:AS25"/>
    <mergeCell ref="AT25:AU25"/>
    <mergeCell ref="AV25:AW25"/>
    <mergeCell ref="AX25:AY25"/>
    <mergeCell ref="AR26:AS26"/>
    <mergeCell ref="AT26:AU26"/>
    <mergeCell ref="AV26:AW26"/>
    <mergeCell ref="AX26:AY26"/>
    <mergeCell ref="AR23:AS23"/>
    <mergeCell ref="BU20:BV20"/>
    <mergeCell ref="BW20:BX20"/>
    <mergeCell ref="BU21:BV21"/>
    <mergeCell ref="BW21:BX21"/>
    <mergeCell ref="BU22:BV22"/>
    <mergeCell ref="BW22:BX22"/>
    <mergeCell ref="BH20:BI20"/>
    <mergeCell ref="BJ20:BK20"/>
    <mergeCell ref="BH21:BI21"/>
    <mergeCell ref="BJ21:BK21"/>
    <mergeCell ref="BH22:BI22"/>
    <mergeCell ref="AV23:AW23"/>
    <mergeCell ref="AX23:AY23"/>
    <mergeCell ref="AR24:AS24"/>
    <mergeCell ref="AT24:AU24"/>
    <mergeCell ref="AV24:AW24"/>
    <mergeCell ref="AX24:AY24"/>
    <mergeCell ref="AT21:AU21"/>
    <mergeCell ref="AV21:AW21"/>
    <mergeCell ref="AX21:AY21"/>
    <mergeCell ref="AR22:AS22"/>
    <mergeCell ref="AT22:AU22"/>
    <mergeCell ref="AV22:AW22"/>
    <mergeCell ref="BW27:BX27"/>
    <mergeCell ref="BQ20:BR20"/>
    <mergeCell ref="BS20:BT20"/>
    <mergeCell ref="BQ24:BR24"/>
    <mergeCell ref="BS24:BT24"/>
    <mergeCell ref="BH27:BI27"/>
    <mergeCell ref="BJ27:BK27"/>
    <mergeCell ref="BH25:BI25"/>
    <mergeCell ref="BH28:BI28"/>
    <mergeCell ref="BJ28:BK28"/>
    <mergeCell ref="BJ22:BK22"/>
    <mergeCell ref="BH23:BI23"/>
    <mergeCell ref="AZ19:BG19"/>
    <mergeCell ref="AZ20:BA20"/>
    <mergeCell ref="BB20:BC20"/>
    <mergeCell ref="BD20:BE20"/>
    <mergeCell ref="BF20:BG20"/>
    <mergeCell ref="AZ21:BA21"/>
    <mergeCell ref="AZ25:BA25"/>
    <mergeCell ref="AZ26:BA26"/>
    <mergeCell ref="BD26:BE26"/>
    <mergeCell ref="BU28:BV28"/>
    <mergeCell ref="BW28:BX28"/>
    <mergeCell ref="BJ24:BK24"/>
    <mergeCell ref="BJ25:BK25"/>
    <mergeCell ref="BQ19:BX19"/>
    <mergeCell ref="BL20:BM20"/>
    <mergeCell ref="BN20:BO20"/>
    <mergeCell ref="BL21:BM21"/>
    <mergeCell ref="BN21:BO21"/>
    <mergeCell ref="BL22:BM22"/>
    <mergeCell ref="BN22:BO22"/>
    <mergeCell ref="AV28:AW28"/>
    <mergeCell ref="AN30:AO30"/>
    <mergeCell ref="AP30:AQ30"/>
    <mergeCell ref="AJ27:AK27"/>
    <mergeCell ref="AT23:AU23"/>
    <mergeCell ref="BF26:BG26"/>
    <mergeCell ref="AZ23:BA23"/>
    <mergeCell ref="BB23:BC23"/>
    <mergeCell ref="BD23:BE23"/>
    <mergeCell ref="BF23:BG23"/>
    <mergeCell ref="AZ24:BA24"/>
    <mergeCell ref="BB24:BC24"/>
    <mergeCell ref="BD24:BE24"/>
    <mergeCell ref="BF24:BG24"/>
    <mergeCell ref="AR19:AY19"/>
    <mergeCell ref="AR20:AS20"/>
    <mergeCell ref="AT20:AU20"/>
    <mergeCell ref="AV20:AW20"/>
    <mergeCell ref="AX20:AY20"/>
    <mergeCell ref="AR21:AS21"/>
    <mergeCell ref="AX22:AY22"/>
    <mergeCell ref="BB21:BC21"/>
    <mergeCell ref="BD21:BE21"/>
    <mergeCell ref="BF21:BG21"/>
    <mergeCell ref="AZ22:BA22"/>
    <mergeCell ref="BB22:BC22"/>
    <mergeCell ref="BD22:BE22"/>
    <mergeCell ref="BF22:BG22"/>
    <mergeCell ref="BB25:BC25"/>
    <mergeCell ref="BD25:BE25"/>
    <mergeCell ref="BF25:BG25"/>
    <mergeCell ref="BB26:BC26"/>
    <mergeCell ref="AH22:AI22"/>
    <mergeCell ref="AB31:AC31"/>
    <mergeCell ref="AD31:AE31"/>
    <mergeCell ref="AF31:AG31"/>
    <mergeCell ref="AH31:AI31"/>
    <mergeCell ref="AF26:AG26"/>
    <mergeCell ref="AH26:AI26"/>
    <mergeCell ref="AB23:AC23"/>
    <mergeCell ref="AD23:AE23"/>
    <mergeCell ref="AB30:AC30"/>
    <mergeCell ref="AD30:AE30"/>
    <mergeCell ref="AF30:AG30"/>
    <mergeCell ref="AH30:AI30"/>
    <mergeCell ref="AB27:AC27"/>
    <mergeCell ref="AD27:AE27"/>
    <mergeCell ref="AF27:AG27"/>
    <mergeCell ref="AH27:AI27"/>
    <mergeCell ref="AB28:AC28"/>
    <mergeCell ref="AF22:AG22"/>
    <mergeCell ref="AB19:AI19"/>
    <mergeCell ref="AH25:AI25"/>
    <mergeCell ref="AB26:AC26"/>
    <mergeCell ref="R29:S29"/>
    <mergeCell ref="T28:U28"/>
    <mergeCell ref="V28:W28"/>
    <mergeCell ref="X28:Y28"/>
    <mergeCell ref="Z28:AA28"/>
    <mergeCell ref="T25:U25"/>
    <mergeCell ref="V25:W25"/>
    <mergeCell ref="X25:Y25"/>
    <mergeCell ref="Z25:AA25"/>
    <mergeCell ref="T26:U26"/>
    <mergeCell ref="V26:W26"/>
    <mergeCell ref="AJ19:AQ19"/>
    <mergeCell ref="AJ20:AK20"/>
    <mergeCell ref="AL20:AM20"/>
    <mergeCell ref="AN20:AO20"/>
    <mergeCell ref="AP20:AQ20"/>
    <mergeCell ref="AJ21:AK21"/>
    <mergeCell ref="T20:U20"/>
    <mergeCell ref="V20:W20"/>
    <mergeCell ref="AJ23:AK23"/>
    <mergeCell ref="AL23:AM23"/>
    <mergeCell ref="AN23:AO23"/>
    <mergeCell ref="AP23:AQ23"/>
    <mergeCell ref="AJ24:AK24"/>
    <mergeCell ref="AL22:AM22"/>
    <mergeCell ref="AN22:AO22"/>
    <mergeCell ref="AP22:AQ22"/>
    <mergeCell ref="T19:AA19"/>
    <mergeCell ref="AL27:AM27"/>
    <mergeCell ref="L22:M22"/>
    <mergeCell ref="N22:O22"/>
    <mergeCell ref="P22:Q22"/>
    <mergeCell ref="V21:W21"/>
    <mergeCell ref="X21:Y21"/>
    <mergeCell ref="Z21:AA21"/>
    <mergeCell ref="T22:U22"/>
    <mergeCell ref="V22:W22"/>
    <mergeCell ref="X22:Y22"/>
    <mergeCell ref="Z22:AA22"/>
    <mergeCell ref="R22:S22"/>
    <mergeCell ref="AD28:AE28"/>
    <mergeCell ref="AF28:AG28"/>
    <mergeCell ref="AH28:AI28"/>
    <mergeCell ref="AB25:AC25"/>
    <mergeCell ref="AD25:AE25"/>
    <mergeCell ref="AP24:AQ24"/>
    <mergeCell ref="AL21:AM21"/>
    <mergeCell ref="AN21:AO21"/>
    <mergeCell ref="AP21:AQ21"/>
    <mergeCell ref="AJ22:AK22"/>
    <mergeCell ref="AN27:AO27"/>
    <mergeCell ref="AP27:AQ27"/>
    <mergeCell ref="AJ28:AK28"/>
    <mergeCell ref="AL28:AM28"/>
    <mergeCell ref="AN28:AO28"/>
    <mergeCell ref="AP28:AQ28"/>
    <mergeCell ref="AJ25:AK25"/>
    <mergeCell ref="AL25:AM25"/>
    <mergeCell ref="AN25:AO25"/>
    <mergeCell ref="AP25:AQ25"/>
    <mergeCell ref="AJ26:AK26"/>
    <mergeCell ref="D19:K19"/>
    <mergeCell ref="L19:S19"/>
    <mergeCell ref="L20:M20"/>
    <mergeCell ref="N20:O20"/>
    <mergeCell ref="P20:Q20"/>
    <mergeCell ref="R20:S20"/>
    <mergeCell ref="L21:M21"/>
    <mergeCell ref="N21:O21"/>
    <mergeCell ref="H28:I28"/>
    <mergeCell ref="J28:K28"/>
    <mergeCell ref="H29:I29"/>
    <mergeCell ref="J29:K29"/>
    <mergeCell ref="L29:M29"/>
    <mergeCell ref="N29:O29"/>
    <mergeCell ref="P29:Q29"/>
    <mergeCell ref="R23:S23"/>
    <mergeCell ref="L24:M24"/>
    <mergeCell ref="N24:O24"/>
    <mergeCell ref="P24:Q24"/>
    <mergeCell ref="L28:M28"/>
    <mergeCell ref="N28:O28"/>
    <mergeCell ref="P28:Q28"/>
    <mergeCell ref="R28:S28"/>
    <mergeCell ref="L25:M25"/>
    <mergeCell ref="N25:O25"/>
    <mergeCell ref="P25:Q25"/>
    <mergeCell ref="L26:M26"/>
    <mergeCell ref="N26:O26"/>
    <mergeCell ref="P26:Q26"/>
    <mergeCell ref="R26:S26"/>
    <mergeCell ref="R25:S25"/>
    <mergeCell ref="R24:S24"/>
    <mergeCell ref="H20:I20"/>
    <mergeCell ref="J20:K20"/>
    <mergeCell ref="H21:I21"/>
    <mergeCell ref="J21:K21"/>
    <mergeCell ref="D28:E28"/>
    <mergeCell ref="F28:G28"/>
    <mergeCell ref="D25:E25"/>
    <mergeCell ref="F25:G25"/>
    <mergeCell ref="D20:E20"/>
    <mergeCell ref="F20:G20"/>
    <mergeCell ref="J22:K22"/>
    <mergeCell ref="H22:I22"/>
    <mergeCell ref="AH29:AI29"/>
    <mergeCell ref="AB20:AC20"/>
    <mergeCell ref="AD20:AE20"/>
    <mergeCell ref="AF20:AG20"/>
    <mergeCell ref="AH20:AI20"/>
    <mergeCell ref="AB21:AC21"/>
    <mergeCell ref="T23:U23"/>
    <mergeCell ref="V23:W23"/>
    <mergeCell ref="X23:Y23"/>
    <mergeCell ref="AF25:AG25"/>
    <mergeCell ref="AB29:AC29"/>
    <mergeCell ref="AD29:AE29"/>
    <mergeCell ref="AF29:AG29"/>
    <mergeCell ref="X20:Y20"/>
    <mergeCell ref="Z20:AA20"/>
    <mergeCell ref="T21:U21"/>
    <mergeCell ref="X26:Y26"/>
    <mergeCell ref="Z26:AA26"/>
    <mergeCell ref="P21:Q21"/>
    <mergeCell ref="R21:S21"/>
    <mergeCell ref="AZ43:BA43"/>
    <mergeCell ref="BB43:BC43"/>
    <mergeCell ref="BD43:BE43"/>
    <mergeCell ref="D29:E29"/>
    <mergeCell ref="F29:G29"/>
    <mergeCell ref="BS31:BT31"/>
    <mergeCell ref="BU31:BV31"/>
    <mergeCell ref="BW31:BX31"/>
    <mergeCell ref="BQ31:BR31"/>
    <mergeCell ref="BQ34:BX34"/>
    <mergeCell ref="BY34:CF34"/>
    <mergeCell ref="BH35:BI35"/>
    <mergeCell ref="BJ35:BK35"/>
    <mergeCell ref="AX45:AY45"/>
    <mergeCell ref="AZ45:BA45"/>
    <mergeCell ref="BB45:BC45"/>
    <mergeCell ref="BD45:BE45"/>
    <mergeCell ref="D31:E31"/>
    <mergeCell ref="F31:G31"/>
    <mergeCell ref="BQ30:BR30"/>
    <mergeCell ref="BS30:BT30"/>
    <mergeCell ref="BN35:BO35"/>
    <mergeCell ref="D30:E30"/>
    <mergeCell ref="F30:G30"/>
    <mergeCell ref="T29:U29"/>
    <mergeCell ref="BJ38:BK38"/>
    <mergeCell ref="BL38:BM38"/>
    <mergeCell ref="BS38:BT38"/>
    <mergeCell ref="BW36:BX36"/>
    <mergeCell ref="BY36:BZ36"/>
    <mergeCell ref="BU37:BV37"/>
    <mergeCell ref="BW37:BX37"/>
    <mergeCell ref="AX41:AY41"/>
    <mergeCell ref="AZ41:BA41"/>
    <mergeCell ref="BB41:BC41"/>
    <mergeCell ref="BD41:BE41"/>
    <mergeCell ref="D27:E27"/>
    <mergeCell ref="F27:G27"/>
    <mergeCell ref="BS29:BT29"/>
    <mergeCell ref="BU29:BV29"/>
    <mergeCell ref="BW29:BX29"/>
    <mergeCell ref="BU30:BV30"/>
    <mergeCell ref="BW30:BX30"/>
    <mergeCell ref="BS35:BT35"/>
    <mergeCell ref="BU35:BV35"/>
    <mergeCell ref="BW35:BX35"/>
    <mergeCell ref="BB40:BC40"/>
    <mergeCell ref="BD40:BE40"/>
    <mergeCell ref="BF40:BG40"/>
    <mergeCell ref="L30:M30"/>
    <mergeCell ref="N30:O30"/>
    <mergeCell ref="P30:Q30"/>
    <mergeCell ref="R30:S30"/>
    <mergeCell ref="L27:M27"/>
    <mergeCell ref="N27:O27"/>
    <mergeCell ref="P27:Q27"/>
    <mergeCell ref="R27:S27"/>
    <mergeCell ref="BF35:BG35"/>
    <mergeCell ref="AJ31:AK31"/>
    <mergeCell ref="AL31:AM31"/>
    <mergeCell ref="AN31:AO31"/>
    <mergeCell ref="AP31:AQ31"/>
    <mergeCell ref="AJ29:AK29"/>
    <mergeCell ref="AL29:AM29"/>
    <mergeCell ref="BY37:BZ37"/>
    <mergeCell ref="BH40:BI40"/>
    <mergeCell ref="BQ29:BR29"/>
    <mergeCell ref="BL35:BM35"/>
    <mergeCell ref="BQ28:BR28"/>
    <mergeCell ref="BS28:BT28"/>
    <mergeCell ref="BN36:BO36"/>
    <mergeCell ref="BQ25:BR25"/>
    <mergeCell ref="BU27:BV27"/>
    <mergeCell ref="V29:W29"/>
    <mergeCell ref="X29:Y29"/>
    <mergeCell ref="Z29:AA29"/>
    <mergeCell ref="T30:U30"/>
    <mergeCell ref="V30:W30"/>
    <mergeCell ref="X30:Y30"/>
    <mergeCell ref="Z30:AA30"/>
    <mergeCell ref="T27:U27"/>
    <mergeCell ref="V27:W27"/>
    <mergeCell ref="X27:Y27"/>
    <mergeCell ref="Z27:AA27"/>
    <mergeCell ref="AT29:AU29"/>
    <mergeCell ref="AV29:AW29"/>
    <mergeCell ref="AX29:AY29"/>
    <mergeCell ref="AR30:AS30"/>
    <mergeCell ref="AT30:AU30"/>
    <mergeCell ref="AV30:AW30"/>
    <mergeCell ref="AX30:AY30"/>
    <mergeCell ref="AR27:AS27"/>
    <mergeCell ref="AT27:AU27"/>
    <mergeCell ref="AV27:AW27"/>
    <mergeCell ref="AX27:AY27"/>
    <mergeCell ref="BD35:BE35"/>
    <mergeCell ref="AL24:AM24"/>
    <mergeCell ref="AN24:AO24"/>
    <mergeCell ref="V24:W24"/>
    <mergeCell ref="X24:Y24"/>
    <mergeCell ref="Z24:AA24"/>
    <mergeCell ref="AF23:AG23"/>
    <mergeCell ref="AH23:AI23"/>
    <mergeCell ref="AB24:AC24"/>
    <mergeCell ref="AD24:AE24"/>
    <mergeCell ref="AF24:AG24"/>
    <mergeCell ref="AH24:AI24"/>
    <mergeCell ref="AL26:AM26"/>
    <mergeCell ref="AN26:AO26"/>
    <mergeCell ref="AP26:AQ26"/>
    <mergeCell ref="H31:I31"/>
    <mergeCell ref="J31:K31"/>
    <mergeCell ref="L31:M31"/>
    <mergeCell ref="N31:O31"/>
    <mergeCell ref="P31:Q31"/>
    <mergeCell ref="R31:S31"/>
    <mergeCell ref="T31:U31"/>
    <mergeCell ref="V31:W31"/>
    <mergeCell ref="X31:Y31"/>
    <mergeCell ref="Z31:AA31"/>
    <mergeCell ref="AD26:AE26"/>
    <mergeCell ref="H30:I30"/>
    <mergeCell ref="J30:K30"/>
    <mergeCell ref="J24:K24"/>
    <mergeCell ref="H25:I25"/>
    <mergeCell ref="J25:K25"/>
    <mergeCell ref="H26:I26"/>
    <mergeCell ref="F24:G24"/>
    <mergeCell ref="BS23:BT23"/>
    <mergeCell ref="BU23:BV23"/>
    <mergeCell ref="BW23:BX23"/>
    <mergeCell ref="BU24:BV24"/>
    <mergeCell ref="BW24:BX24"/>
    <mergeCell ref="BQ23:BR23"/>
    <mergeCell ref="BS27:BT27"/>
    <mergeCell ref="AX37:AY37"/>
    <mergeCell ref="AZ37:BA37"/>
    <mergeCell ref="BB37:BC37"/>
    <mergeCell ref="BD37:BE37"/>
    <mergeCell ref="D23:E23"/>
    <mergeCell ref="F23:G23"/>
    <mergeCell ref="BQ26:BR26"/>
    <mergeCell ref="BS26:BT26"/>
    <mergeCell ref="D26:E26"/>
    <mergeCell ref="F26:G26"/>
    <mergeCell ref="BS25:BT25"/>
    <mergeCell ref="BU25:BV25"/>
    <mergeCell ref="BW25:BX25"/>
    <mergeCell ref="BU26:BV26"/>
    <mergeCell ref="BW26:BX26"/>
    <mergeCell ref="Z23:AA23"/>
    <mergeCell ref="T24:U24"/>
    <mergeCell ref="J26:K26"/>
    <mergeCell ref="H27:I27"/>
    <mergeCell ref="J27:K27"/>
    <mergeCell ref="AN29:AO29"/>
    <mergeCell ref="AP29:AQ29"/>
    <mergeCell ref="AJ30:AK30"/>
    <mergeCell ref="AL30:AM30"/>
    <mergeCell ref="A9:AQ9"/>
    <mergeCell ref="A3:AQ3"/>
    <mergeCell ref="A6:O7"/>
    <mergeCell ref="P6:AI7"/>
    <mergeCell ref="AK4:BG4"/>
    <mergeCell ref="AK5:BG5"/>
    <mergeCell ref="AK6:BG6"/>
    <mergeCell ref="AK7:BG7"/>
    <mergeCell ref="AK8:BG8"/>
    <mergeCell ref="CA37:CB37"/>
    <mergeCell ref="BN38:BO38"/>
    <mergeCell ref="CA35:CB35"/>
    <mergeCell ref="H23:I23"/>
    <mergeCell ref="J23:K23"/>
    <mergeCell ref="H24:I24"/>
    <mergeCell ref="L23:M23"/>
    <mergeCell ref="N23:O23"/>
    <mergeCell ref="P23:Q23"/>
    <mergeCell ref="BQ22:BR22"/>
    <mergeCell ref="BS22:BT22"/>
    <mergeCell ref="D22:E22"/>
    <mergeCell ref="F22:G22"/>
    <mergeCell ref="BS21:BT21"/>
    <mergeCell ref="BY22:BZ22"/>
    <mergeCell ref="BY24:BZ24"/>
    <mergeCell ref="BY26:BZ26"/>
    <mergeCell ref="BY28:BZ28"/>
    <mergeCell ref="BQ35:BR35"/>
    <mergeCell ref="BQ21:BR21"/>
    <mergeCell ref="D21:E21"/>
    <mergeCell ref="F21:G21"/>
    <mergeCell ref="D24:E24"/>
    <mergeCell ref="A47:BG47"/>
    <mergeCell ref="BH47:BO47"/>
    <mergeCell ref="A48:BG48"/>
    <mergeCell ref="BH48:BO48"/>
    <mergeCell ref="CO32:CV32"/>
    <mergeCell ref="BQ32:CN32"/>
    <mergeCell ref="CO47:CV47"/>
    <mergeCell ref="BS48:CN48"/>
    <mergeCell ref="CO48:CV48"/>
    <mergeCell ref="BH4:CD4"/>
    <mergeCell ref="BH5:CD5"/>
    <mergeCell ref="BH6:CD6"/>
    <mergeCell ref="BH7:CD7"/>
    <mergeCell ref="BH8:CD8"/>
    <mergeCell ref="P8:Y8"/>
    <mergeCell ref="Z8:AI8"/>
    <mergeCell ref="A1:CV1"/>
    <mergeCell ref="A2:CV2"/>
    <mergeCell ref="A4:O4"/>
    <mergeCell ref="A5:O5"/>
    <mergeCell ref="A8:O8"/>
    <mergeCell ref="P4:AI4"/>
    <mergeCell ref="P5:AI5"/>
    <mergeCell ref="A18:CV18"/>
    <mergeCell ref="A33:CV33"/>
    <mergeCell ref="A32:BG32"/>
    <mergeCell ref="BH32:BO32"/>
    <mergeCell ref="AD21:AE21"/>
    <mergeCell ref="AF21:AG21"/>
    <mergeCell ref="AH21:AI21"/>
    <mergeCell ref="AB22:AC22"/>
    <mergeCell ref="AD22:AE22"/>
    <mergeCell ref="A105:L105"/>
    <mergeCell ref="A106:L106"/>
    <mergeCell ref="A109:L109"/>
    <mergeCell ref="M109:S109"/>
    <mergeCell ref="T109:Z109"/>
    <mergeCell ref="AA109:AG109"/>
    <mergeCell ref="AH109:AN109"/>
    <mergeCell ref="M106:S106"/>
    <mergeCell ref="T96:Z96"/>
    <mergeCell ref="T97:Z97"/>
    <mergeCell ref="T98:Z98"/>
    <mergeCell ref="T99:Z99"/>
    <mergeCell ref="T100:Z100"/>
    <mergeCell ref="T101:Z101"/>
    <mergeCell ref="T102:Z102"/>
    <mergeCell ref="T103:Z103"/>
    <mergeCell ref="T104:Z104"/>
    <mergeCell ref="T105:Z105"/>
    <mergeCell ref="T106:Z106"/>
    <mergeCell ref="AA96:AG96"/>
    <mergeCell ref="AA97:AG97"/>
    <mergeCell ref="AA98:AG98"/>
    <mergeCell ref="AA99:AG99"/>
    <mergeCell ref="AA100:AG100"/>
    <mergeCell ref="AA101:AG101"/>
    <mergeCell ref="AA102:AG102"/>
    <mergeCell ref="AA103:AG103"/>
    <mergeCell ref="AA104:AG104"/>
    <mergeCell ref="AA105:AG105"/>
    <mergeCell ref="AA106:AG106"/>
    <mergeCell ref="M100:S100"/>
    <mergeCell ref="M101:S101"/>
    <mergeCell ref="A119:L119"/>
    <mergeCell ref="M119:S119"/>
    <mergeCell ref="T119:Z119"/>
    <mergeCell ref="AA119:AG119"/>
    <mergeCell ref="AH119:AN119"/>
    <mergeCell ref="M110:S110"/>
    <mergeCell ref="T110:Z110"/>
    <mergeCell ref="AA110:AG110"/>
    <mergeCell ref="AH110:AN110"/>
    <mergeCell ref="M111:S111"/>
    <mergeCell ref="T111:Z111"/>
    <mergeCell ref="AA111:AG111"/>
    <mergeCell ref="AH111:AN111"/>
    <mergeCell ref="M112:S112"/>
    <mergeCell ref="T112:Z112"/>
    <mergeCell ref="AA112:AG112"/>
    <mergeCell ref="AH112:AN112"/>
    <mergeCell ref="M113:S113"/>
    <mergeCell ref="T113:Z113"/>
    <mergeCell ref="AA113:AG113"/>
    <mergeCell ref="AH113:AN113"/>
    <mergeCell ref="M114:S114"/>
    <mergeCell ref="T114:Z114"/>
    <mergeCell ref="AA114:AG114"/>
    <mergeCell ref="AH114:AN114"/>
    <mergeCell ref="A110:L110"/>
    <mergeCell ref="A111:L111"/>
    <mergeCell ref="A112:L112"/>
    <mergeCell ref="A113:L113"/>
    <mergeCell ref="A114:L114"/>
    <mergeCell ref="A115:L115"/>
    <mergeCell ref="A116:L116"/>
    <mergeCell ref="AO119:AU119"/>
    <mergeCell ref="AO95:AU95"/>
    <mergeCell ref="AO96:AU96"/>
    <mergeCell ref="AO97:AU97"/>
    <mergeCell ref="AO98:AU98"/>
    <mergeCell ref="AO99:AU99"/>
    <mergeCell ref="AO100:AU100"/>
    <mergeCell ref="AO101:AU101"/>
    <mergeCell ref="AO102:AU102"/>
    <mergeCell ref="AO103:AU103"/>
    <mergeCell ref="AO104:AU104"/>
    <mergeCell ref="AO105:AU105"/>
    <mergeCell ref="AO106:AU106"/>
    <mergeCell ref="M115:S115"/>
    <mergeCell ref="T115:Z115"/>
    <mergeCell ref="AA115:AG115"/>
    <mergeCell ref="AH115:AN115"/>
    <mergeCell ref="M116:S116"/>
    <mergeCell ref="T116:Z116"/>
    <mergeCell ref="AA116:AG116"/>
    <mergeCell ref="AH116:AN116"/>
    <mergeCell ref="M117:S117"/>
    <mergeCell ref="T117:Z117"/>
    <mergeCell ref="AA117:AG117"/>
    <mergeCell ref="AH117:AN117"/>
    <mergeCell ref="M118:S118"/>
    <mergeCell ref="T118:Z118"/>
    <mergeCell ref="AA118:AG118"/>
    <mergeCell ref="AH118:AN118"/>
    <mergeCell ref="AH101:AN101"/>
    <mergeCell ref="AH102:AN102"/>
    <mergeCell ref="AH103:AN103"/>
    <mergeCell ref="A12:M12"/>
    <mergeCell ref="A13:M13"/>
    <mergeCell ref="A14:M14"/>
    <mergeCell ref="N13:T13"/>
    <mergeCell ref="N14:T14"/>
    <mergeCell ref="A15:M15"/>
    <mergeCell ref="N15:T15"/>
    <mergeCell ref="AO109:AU109"/>
    <mergeCell ref="AO110:AU110"/>
    <mergeCell ref="AO111:AU111"/>
    <mergeCell ref="AO112:AU112"/>
    <mergeCell ref="AO113:AU113"/>
    <mergeCell ref="AO114:AU114"/>
    <mergeCell ref="AO115:AU115"/>
    <mergeCell ref="AO116:AU116"/>
    <mergeCell ref="AO117:AU117"/>
    <mergeCell ref="AO118:AU118"/>
    <mergeCell ref="AH104:AN104"/>
    <mergeCell ref="AH105:AN105"/>
    <mergeCell ref="AH106:AN106"/>
    <mergeCell ref="A117:L117"/>
    <mergeCell ref="A118:L118"/>
    <mergeCell ref="A95:L95"/>
    <mergeCell ref="A96:L96"/>
    <mergeCell ref="A97:L97"/>
    <mergeCell ref="A98:L98"/>
    <mergeCell ref="A99:L99"/>
    <mergeCell ref="A100:L100"/>
    <mergeCell ref="A101:L101"/>
    <mergeCell ref="A102:L102"/>
    <mergeCell ref="A103:L103"/>
    <mergeCell ref="A104:L104"/>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5C048-444F-487D-89CD-F1B1F7CBC206}">
  <dimension ref="A1:Y87"/>
  <sheetViews>
    <sheetView topLeftCell="A58" workbookViewId="0">
      <selection activeCell="K68" sqref="K68"/>
    </sheetView>
  </sheetViews>
  <sheetFormatPr defaultRowHeight="15" x14ac:dyDescent="0.25"/>
  <sheetData>
    <row r="1" spans="1:25" x14ac:dyDescent="0.25">
      <c r="A1" t="s">
        <v>15</v>
      </c>
    </row>
    <row r="2" spans="1:25" x14ac:dyDescent="0.25">
      <c r="R2" s="4"/>
      <c r="S2" s="4"/>
      <c r="T2" s="4" t="s">
        <v>278</v>
      </c>
      <c r="U2" s="4"/>
      <c r="V2" s="4"/>
      <c r="W2" s="4"/>
      <c r="X2" s="4"/>
      <c r="Y2" s="4"/>
    </row>
    <row r="3" spans="1:25" x14ac:dyDescent="0.25">
      <c r="A3" s="4" t="s">
        <v>27</v>
      </c>
      <c r="C3" s="4" t="s">
        <v>28</v>
      </c>
      <c r="E3" s="4" t="s">
        <v>39</v>
      </c>
      <c r="I3" s="4" t="s">
        <v>40</v>
      </c>
      <c r="L3" s="4" t="s">
        <v>41</v>
      </c>
      <c r="P3" s="4" t="s">
        <v>101</v>
      </c>
      <c r="R3" s="4" t="s">
        <v>151</v>
      </c>
      <c r="T3" s="4" t="s">
        <v>155</v>
      </c>
      <c r="V3" s="4" t="s">
        <v>157</v>
      </c>
      <c r="X3" s="4" t="s">
        <v>97</v>
      </c>
      <c r="Y3" s="4" t="s">
        <v>98</v>
      </c>
    </row>
    <row r="4" spans="1:25" x14ac:dyDescent="0.25">
      <c r="A4" s="3" t="s">
        <v>13</v>
      </c>
      <c r="C4" s="3">
        <v>2017</v>
      </c>
      <c r="E4" s="3" t="s">
        <v>31</v>
      </c>
      <c r="I4" s="3" t="s">
        <v>35</v>
      </c>
      <c r="L4" s="3" t="s">
        <v>37</v>
      </c>
      <c r="P4" s="3" t="s">
        <v>99</v>
      </c>
      <c r="Q4" s="11">
        <v>1</v>
      </c>
      <c r="R4" s="3" t="s">
        <v>46</v>
      </c>
      <c r="S4" s="11">
        <v>22</v>
      </c>
      <c r="T4" s="3" t="s">
        <v>42</v>
      </c>
      <c r="U4" s="11">
        <v>45</v>
      </c>
      <c r="V4" s="3" t="s">
        <v>51</v>
      </c>
      <c r="X4" s="5" t="s">
        <v>42</v>
      </c>
      <c r="Y4" s="7">
        <v>4</v>
      </c>
    </row>
    <row r="5" spans="1:25" x14ac:dyDescent="0.25">
      <c r="A5" s="3" t="s">
        <v>16</v>
      </c>
      <c r="C5" s="3">
        <v>2018</v>
      </c>
      <c r="E5" s="3" t="s">
        <v>29</v>
      </c>
      <c r="I5" s="3" t="s">
        <v>36</v>
      </c>
      <c r="L5" s="3" t="s">
        <v>38</v>
      </c>
      <c r="P5" s="3" t="s">
        <v>100</v>
      </c>
      <c r="Q5" s="11">
        <v>2</v>
      </c>
      <c r="R5" s="3" t="s">
        <v>56</v>
      </c>
      <c r="S5" s="11">
        <v>23</v>
      </c>
      <c r="T5" s="3" t="s">
        <v>45</v>
      </c>
      <c r="U5" s="11">
        <v>46</v>
      </c>
      <c r="V5" s="3" t="s">
        <v>54</v>
      </c>
      <c r="X5" s="5" t="s">
        <v>43</v>
      </c>
      <c r="Y5" s="7">
        <v>2</v>
      </c>
    </row>
    <row r="6" spans="1:25" x14ac:dyDescent="0.25">
      <c r="A6" s="3" t="s">
        <v>17</v>
      </c>
      <c r="C6" s="3">
        <v>2019</v>
      </c>
      <c r="E6" s="3" t="s">
        <v>33</v>
      </c>
      <c r="I6" s="3" t="s">
        <v>34</v>
      </c>
      <c r="Q6" s="11">
        <v>3</v>
      </c>
      <c r="R6" s="3" t="s">
        <v>66</v>
      </c>
      <c r="S6" s="11">
        <v>24</v>
      </c>
      <c r="T6" s="3" t="s">
        <v>50</v>
      </c>
      <c r="U6" s="11">
        <v>47</v>
      </c>
      <c r="V6" s="3" t="s">
        <v>68</v>
      </c>
      <c r="X6" s="5" t="s">
        <v>44</v>
      </c>
      <c r="Y6" s="7">
        <v>5</v>
      </c>
    </row>
    <row r="7" spans="1:25" x14ac:dyDescent="0.25">
      <c r="A7" s="3" t="s">
        <v>18</v>
      </c>
      <c r="C7" s="3">
        <v>2020</v>
      </c>
      <c r="E7" s="3" t="s">
        <v>277</v>
      </c>
      <c r="L7" s="3" t="s">
        <v>37</v>
      </c>
      <c r="Q7" s="11">
        <v>4</v>
      </c>
      <c r="R7" s="3" t="s">
        <v>76</v>
      </c>
      <c r="S7" s="11">
        <v>25</v>
      </c>
      <c r="T7" s="3" t="s">
        <v>52</v>
      </c>
      <c r="U7" s="11">
        <v>48</v>
      </c>
      <c r="V7" s="3" t="s">
        <v>69</v>
      </c>
      <c r="X7" s="5" t="s">
        <v>45</v>
      </c>
      <c r="Y7" s="7">
        <v>4</v>
      </c>
    </row>
    <row r="8" spans="1:25" x14ac:dyDescent="0.25">
      <c r="A8" s="3" t="s">
        <v>19</v>
      </c>
      <c r="C8" s="3">
        <v>2021</v>
      </c>
      <c r="E8" s="3" t="s">
        <v>328</v>
      </c>
      <c r="I8" t="s">
        <v>335</v>
      </c>
      <c r="L8" s="3" t="s">
        <v>38</v>
      </c>
      <c r="Q8" s="11">
        <v>5</v>
      </c>
      <c r="R8" s="3" t="s">
        <v>93</v>
      </c>
      <c r="S8" s="11">
        <v>26</v>
      </c>
      <c r="T8" s="3" t="s">
        <v>58</v>
      </c>
      <c r="U8" s="11">
        <v>49</v>
      </c>
      <c r="V8" s="3" t="s">
        <v>73</v>
      </c>
      <c r="X8" s="6" t="s">
        <v>46</v>
      </c>
      <c r="Y8" s="7">
        <v>1</v>
      </c>
    </row>
    <row r="9" spans="1:25" x14ac:dyDescent="0.25">
      <c r="A9" s="3" t="s">
        <v>20</v>
      </c>
      <c r="C9" s="3">
        <v>2022</v>
      </c>
      <c r="E9" s="3" t="s">
        <v>32</v>
      </c>
      <c r="I9" t="s">
        <v>145</v>
      </c>
      <c r="L9" s="3" t="s">
        <v>143</v>
      </c>
      <c r="Q9" s="11"/>
      <c r="S9" s="11">
        <v>27</v>
      </c>
      <c r="T9" s="3" t="s">
        <v>62</v>
      </c>
      <c r="U9" s="11">
        <v>50</v>
      </c>
      <c r="V9" s="3" t="s">
        <v>75</v>
      </c>
      <c r="X9" s="5" t="s">
        <v>47</v>
      </c>
      <c r="Y9" s="7">
        <v>5</v>
      </c>
    </row>
    <row r="10" spans="1:25" x14ac:dyDescent="0.25">
      <c r="A10" s="3" t="s">
        <v>21</v>
      </c>
      <c r="C10" s="3">
        <v>2023</v>
      </c>
      <c r="E10" s="3" t="s">
        <v>34</v>
      </c>
      <c r="I10" t="s">
        <v>146</v>
      </c>
      <c r="L10" s="3" t="s">
        <v>144</v>
      </c>
      <c r="Q10" s="11"/>
      <c r="S10" s="11">
        <v>28</v>
      </c>
      <c r="T10" s="3" t="s">
        <v>65</v>
      </c>
      <c r="U10" s="11">
        <v>51</v>
      </c>
      <c r="V10" s="3" t="s">
        <v>79</v>
      </c>
      <c r="X10" s="5" t="s">
        <v>48</v>
      </c>
      <c r="Y10" s="7">
        <v>3</v>
      </c>
    </row>
    <row r="11" spans="1:25" x14ac:dyDescent="0.25">
      <c r="A11" s="3" t="s">
        <v>22</v>
      </c>
      <c r="C11" s="3">
        <v>2024</v>
      </c>
      <c r="I11" t="s">
        <v>147</v>
      </c>
      <c r="Q11" s="11"/>
      <c r="R11" s="8" t="s">
        <v>152</v>
      </c>
      <c r="S11" s="11">
        <v>29</v>
      </c>
      <c r="T11" s="3" t="s">
        <v>72</v>
      </c>
      <c r="U11" s="11">
        <v>52</v>
      </c>
      <c r="V11" s="3" t="s">
        <v>82</v>
      </c>
      <c r="X11" s="5" t="s">
        <v>49</v>
      </c>
      <c r="Y11" s="7">
        <v>5</v>
      </c>
    </row>
    <row r="12" spans="1:25" x14ac:dyDescent="0.25">
      <c r="A12" s="3" t="s">
        <v>23</v>
      </c>
      <c r="C12" s="3">
        <v>2025</v>
      </c>
      <c r="E12" s="14" t="s">
        <v>276</v>
      </c>
      <c r="F12" s="15"/>
      <c r="G12" s="15"/>
      <c r="I12" t="s">
        <v>148</v>
      </c>
      <c r="Q12" s="11">
        <v>6</v>
      </c>
      <c r="R12" s="3" t="s">
        <v>43</v>
      </c>
      <c r="S12" s="11">
        <v>30</v>
      </c>
      <c r="T12" s="3" t="s">
        <v>80</v>
      </c>
      <c r="U12" s="11">
        <v>53</v>
      </c>
      <c r="V12" s="3" t="s">
        <v>86</v>
      </c>
      <c r="X12" s="5" t="s">
        <v>50</v>
      </c>
      <c r="Y12" s="7">
        <v>4</v>
      </c>
    </row>
    <row r="13" spans="1:25" x14ac:dyDescent="0.25">
      <c r="A13" s="3" t="s">
        <v>24</v>
      </c>
      <c r="E13" s="14" t="s">
        <v>30</v>
      </c>
      <c r="F13" s="15"/>
      <c r="G13" s="15"/>
      <c r="I13" t="s">
        <v>149</v>
      </c>
      <c r="Q13" s="11">
        <v>7</v>
      </c>
      <c r="R13" s="3" t="s">
        <v>53</v>
      </c>
      <c r="S13" s="11">
        <v>31</v>
      </c>
      <c r="T13" s="3" t="s">
        <v>83</v>
      </c>
      <c r="U13" s="11">
        <v>54</v>
      </c>
      <c r="V13" s="3" t="s">
        <v>92</v>
      </c>
      <c r="X13" s="5" t="s">
        <v>51</v>
      </c>
      <c r="Y13" s="7">
        <v>6</v>
      </c>
    </row>
    <row r="14" spans="1:25" x14ac:dyDescent="0.25">
      <c r="A14" s="3" t="s">
        <v>25</v>
      </c>
      <c r="E14" s="14" t="s">
        <v>331</v>
      </c>
      <c r="F14" s="15"/>
      <c r="G14" s="15"/>
      <c r="I14" t="s">
        <v>150</v>
      </c>
      <c r="M14" s="4" t="s">
        <v>279</v>
      </c>
      <c r="N14" s="4"/>
      <c r="Q14" s="11">
        <v>8</v>
      </c>
      <c r="R14" s="3" t="s">
        <v>55</v>
      </c>
      <c r="S14" s="11">
        <v>32</v>
      </c>
      <c r="T14" s="3" t="s">
        <v>87</v>
      </c>
      <c r="U14" s="11">
        <v>55</v>
      </c>
      <c r="V14" s="3" t="s">
        <v>96</v>
      </c>
      <c r="X14" s="5" t="s">
        <v>52</v>
      </c>
      <c r="Y14" s="7">
        <v>4</v>
      </c>
    </row>
    <row r="15" spans="1:25" x14ac:dyDescent="0.25">
      <c r="A15" s="3" t="s">
        <v>26</v>
      </c>
      <c r="E15" s="14" t="s">
        <v>332</v>
      </c>
      <c r="F15" s="15"/>
      <c r="G15" s="15"/>
      <c r="M15" t="s">
        <v>99</v>
      </c>
      <c r="Q15" s="11">
        <v>9</v>
      </c>
      <c r="R15" s="3" t="s">
        <v>57</v>
      </c>
      <c r="S15" s="11">
        <v>33</v>
      </c>
      <c r="T15" s="3" t="s">
        <v>88</v>
      </c>
      <c r="X15" s="5" t="s">
        <v>53</v>
      </c>
      <c r="Y15" s="7">
        <v>2</v>
      </c>
    </row>
    <row r="16" spans="1:25" x14ac:dyDescent="0.25">
      <c r="E16" s="14" t="s">
        <v>333</v>
      </c>
      <c r="F16" s="15"/>
      <c r="G16" s="15"/>
      <c r="M16" t="s">
        <v>100</v>
      </c>
      <c r="Q16" s="11">
        <v>10</v>
      </c>
      <c r="R16" s="3" t="s">
        <v>60</v>
      </c>
      <c r="S16" s="11">
        <v>34</v>
      </c>
      <c r="T16" s="3" t="s">
        <v>90</v>
      </c>
      <c r="X16" s="5" t="s">
        <v>54</v>
      </c>
      <c r="Y16" s="7">
        <v>6</v>
      </c>
    </row>
    <row r="17" spans="1:25" x14ac:dyDescent="0.25">
      <c r="E17" s="14" t="s">
        <v>334</v>
      </c>
      <c r="F17" s="15"/>
      <c r="G17" s="15"/>
      <c r="I17" s="4" t="s">
        <v>160</v>
      </c>
      <c r="J17" s="4"/>
      <c r="K17" s="4"/>
      <c r="Q17" s="11">
        <v>11</v>
      </c>
      <c r="R17" s="3" t="s">
        <v>70</v>
      </c>
      <c r="S17" s="11"/>
      <c r="U17" s="13">
        <v>56</v>
      </c>
      <c r="V17" s="14" t="s">
        <v>158</v>
      </c>
      <c r="X17" s="5" t="s">
        <v>55</v>
      </c>
      <c r="Y17" s="7">
        <v>2</v>
      </c>
    </row>
    <row r="18" spans="1:25" ht="15.75" x14ac:dyDescent="0.25">
      <c r="A18" s="12" t="s">
        <v>241</v>
      </c>
      <c r="B18" s="4"/>
      <c r="C18" s="4"/>
      <c r="E18" s="14"/>
      <c r="F18" s="15"/>
      <c r="G18" s="15"/>
      <c r="I18" t="s">
        <v>161</v>
      </c>
      <c r="Q18" s="11">
        <v>12</v>
      </c>
      <c r="R18" s="3" t="s">
        <v>74</v>
      </c>
      <c r="S18" s="11"/>
      <c r="X18" s="6" t="s">
        <v>56</v>
      </c>
      <c r="Y18" s="7">
        <v>1</v>
      </c>
    </row>
    <row r="19" spans="1:25" x14ac:dyDescent="0.25">
      <c r="A19" t="s">
        <v>242</v>
      </c>
      <c r="E19" s="3"/>
      <c r="I19" t="s">
        <v>162</v>
      </c>
      <c r="Q19" s="11">
        <v>13</v>
      </c>
      <c r="R19" s="3" t="s">
        <v>77</v>
      </c>
      <c r="S19" s="11"/>
      <c r="T19" s="4" t="s">
        <v>156</v>
      </c>
      <c r="X19" s="5" t="s">
        <v>57</v>
      </c>
      <c r="Y19" s="7">
        <v>2</v>
      </c>
    </row>
    <row r="20" spans="1:25" x14ac:dyDescent="0.25">
      <c r="A20" t="s">
        <v>280</v>
      </c>
      <c r="E20" s="3"/>
      <c r="I20" t="s">
        <v>163</v>
      </c>
      <c r="Q20" s="11"/>
      <c r="S20" s="11">
        <v>35</v>
      </c>
      <c r="T20" s="3" t="s">
        <v>44</v>
      </c>
      <c r="X20" s="5" t="s">
        <v>58</v>
      </c>
      <c r="Y20" s="7">
        <v>4</v>
      </c>
    </row>
    <row r="21" spans="1:25" x14ac:dyDescent="0.25">
      <c r="A21" t="s">
        <v>243</v>
      </c>
      <c r="I21" t="s">
        <v>164</v>
      </c>
      <c r="Q21" s="11"/>
      <c r="S21" s="11">
        <v>36</v>
      </c>
      <c r="T21" s="3" t="s">
        <v>47</v>
      </c>
      <c r="X21" s="5" t="s">
        <v>59</v>
      </c>
      <c r="Y21" s="7">
        <v>3</v>
      </c>
    </row>
    <row r="22" spans="1:25" x14ac:dyDescent="0.25">
      <c r="E22" s="3"/>
      <c r="Q22" s="11"/>
      <c r="R22" s="8" t="s">
        <v>153</v>
      </c>
      <c r="S22" s="11">
        <v>37</v>
      </c>
      <c r="T22" s="3" t="s">
        <v>49</v>
      </c>
      <c r="X22" s="5" t="s">
        <v>60</v>
      </c>
      <c r="Y22" s="7">
        <v>2</v>
      </c>
    </row>
    <row r="23" spans="1:25" x14ac:dyDescent="0.25">
      <c r="E23" s="3"/>
      <c r="Q23" s="11">
        <v>14</v>
      </c>
      <c r="R23" s="3" t="s">
        <v>48</v>
      </c>
      <c r="S23" s="11">
        <v>38</v>
      </c>
      <c r="T23" s="3" t="s">
        <v>61</v>
      </c>
      <c r="X23" s="5" t="s">
        <v>61</v>
      </c>
      <c r="Y23" s="7">
        <v>5</v>
      </c>
    </row>
    <row r="24" spans="1:25" x14ac:dyDescent="0.25">
      <c r="E24" s="3"/>
      <c r="Q24" s="11">
        <v>15</v>
      </c>
      <c r="R24" s="3" t="s">
        <v>59</v>
      </c>
      <c r="S24" s="11">
        <v>39</v>
      </c>
      <c r="T24" s="3" t="s">
        <v>63</v>
      </c>
      <c r="X24" s="5" t="s">
        <v>62</v>
      </c>
      <c r="Y24" s="7">
        <v>4</v>
      </c>
    </row>
    <row r="25" spans="1:25" x14ac:dyDescent="0.25">
      <c r="Q25" s="11">
        <v>16</v>
      </c>
      <c r="R25" s="3" t="s">
        <v>78</v>
      </c>
      <c r="S25" s="11">
        <v>40</v>
      </c>
      <c r="T25" s="3" t="s">
        <v>64</v>
      </c>
      <c r="X25" s="5" t="s">
        <v>63</v>
      </c>
      <c r="Y25" s="7">
        <v>5</v>
      </c>
    </row>
    <row r="26" spans="1:25" x14ac:dyDescent="0.25">
      <c r="A26" s="4" t="s">
        <v>104</v>
      </c>
      <c r="B26" s="4"/>
      <c r="C26" s="4"/>
      <c r="D26" s="4"/>
      <c r="G26" s="4" t="s">
        <v>165</v>
      </c>
      <c r="H26" s="4"/>
      <c r="I26" s="4"/>
      <c r="M26" s="4" t="s">
        <v>235</v>
      </c>
      <c r="N26" s="4"/>
      <c r="O26" s="4"/>
      <c r="Q26" s="11">
        <v>17</v>
      </c>
      <c r="R26" s="3" t="s">
        <v>154</v>
      </c>
      <c r="S26" s="11">
        <v>41</v>
      </c>
      <c r="T26" s="3" t="s">
        <v>67</v>
      </c>
      <c r="X26" s="5" t="s">
        <v>64</v>
      </c>
      <c r="Y26" s="7">
        <v>5</v>
      </c>
    </row>
    <row r="27" spans="1:25" x14ac:dyDescent="0.25">
      <c r="A27" t="s">
        <v>105</v>
      </c>
      <c r="G27" t="s">
        <v>103</v>
      </c>
      <c r="M27" t="s">
        <v>236</v>
      </c>
      <c r="Q27" s="11">
        <v>18</v>
      </c>
      <c r="R27" s="3" t="s">
        <v>85</v>
      </c>
      <c r="S27" s="11">
        <v>42</v>
      </c>
      <c r="T27" s="3" t="s">
        <v>71</v>
      </c>
      <c r="X27" s="5" t="s">
        <v>65</v>
      </c>
      <c r="Y27" s="7">
        <v>4</v>
      </c>
    </row>
    <row r="28" spans="1:25" x14ac:dyDescent="0.25">
      <c r="A28" t="s">
        <v>106</v>
      </c>
      <c r="G28" t="s">
        <v>166</v>
      </c>
      <c r="M28" t="s">
        <v>237</v>
      </c>
      <c r="Q28" s="11">
        <v>19</v>
      </c>
      <c r="R28" s="3" t="s">
        <v>89</v>
      </c>
      <c r="S28" s="11">
        <v>43</v>
      </c>
      <c r="T28" s="3" t="s">
        <v>81</v>
      </c>
      <c r="X28" s="6" t="s">
        <v>66</v>
      </c>
      <c r="Y28" s="7">
        <v>1</v>
      </c>
    </row>
    <row r="29" spans="1:25" x14ac:dyDescent="0.25">
      <c r="A29" t="s">
        <v>107</v>
      </c>
      <c r="G29" t="s">
        <v>167</v>
      </c>
      <c r="M29" t="s">
        <v>238</v>
      </c>
      <c r="Q29" s="11">
        <v>20</v>
      </c>
      <c r="R29" s="3" t="s">
        <v>94</v>
      </c>
      <c r="S29" s="11">
        <v>44</v>
      </c>
      <c r="T29" s="3" t="s">
        <v>91</v>
      </c>
      <c r="X29" s="5" t="s">
        <v>67</v>
      </c>
      <c r="Y29" s="7">
        <v>5</v>
      </c>
    </row>
    <row r="30" spans="1:25" x14ac:dyDescent="0.25">
      <c r="A30" t="s">
        <v>117</v>
      </c>
      <c r="G30" t="s">
        <v>168</v>
      </c>
      <c r="M30" t="s">
        <v>239</v>
      </c>
      <c r="Q30" s="11">
        <v>21</v>
      </c>
      <c r="R30" s="3" t="s">
        <v>95</v>
      </c>
      <c r="X30" s="5" t="s">
        <v>68</v>
      </c>
      <c r="Y30" s="7">
        <v>6</v>
      </c>
    </row>
    <row r="31" spans="1:25" x14ac:dyDescent="0.25">
      <c r="A31" t="s">
        <v>118</v>
      </c>
      <c r="G31" t="s">
        <v>169</v>
      </c>
      <c r="M31" t="s">
        <v>240</v>
      </c>
      <c r="X31" s="5" t="s">
        <v>69</v>
      </c>
      <c r="Y31" s="7">
        <v>6</v>
      </c>
    </row>
    <row r="32" spans="1:25" x14ac:dyDescent="0.25">
      <c r="A32" t="s">
        <v>108</v>
      </c>
      <c r="G32" t="s">
        <v>170</v>
      </c>
      <c r="X32" s="5" t="s">
        <v>70</v>
      </c>
      <c r="Y32" s="7">
        <v>2</v>
      </c>
    </row>
    <row r="33" spans="1:25" x14ac:dyDescent="0.25">
      <c r="X33" s="5" t="s">
        <v>71</v>
      </c>
      <c r="Y33" s="7">
        <v>5</v>
      </c>
    </row>
    <row r="34" spans="1:25" x14ac:dyDescent="0.25">
      <c r="A34" s="4" t="s">
        <v>109</v>
      </c>
      <c r="B34" s="4"/>
      <c r="C34" s="4"/>
      <c r="D34" s="4"/>
      <c r="X34" s="5" t="s">
        <v>72</v>
      </c>
      <c r="Y34" s="7">
        <v>4</v>
      </c>
    </row>
    <row r="35" spans="1:25" x14ac:dyDescent="0.25">
      <c r="A35" t="s">
        <v>110</v>
      </c>
      <c r="G35" s="4" t="s">
        <v>171</v>
      </c>
      <c r="H35" s="4"/>
      <c r="M35" s="4" t="s">
        <v>196</v>
      </c>
      <c r="N35" s="4"/>
      <c r="O35" s="4"/>
      <c r="R35" s="4" t="s">
        <v>215</v>
      </c>
      <c r="S35" s="4"/>
      <c r="T35" s="4"/>
      <c r="X35" s="5" t="s">
        <v>73</v>
      </c>
      <c r="Y35" s="7">
        <v>6</v>
      </c>
    </row>
    <row r="36" spans="1:25" x14ac:dyDescent="0.25">
      <c r="A36" t="s">
        <v>119</v>
      </c>
      <c r="G36" t="s">
        <v>107</v>
      </c>
      <c r="M36" t="s">
        <v>197</v>
      </c>
      <c r="R36" t="s">
        <v>206</v>
      </c>
      <c r="X36" s="5" t="s">
        <v>74</v>
      </c>
      <c r="Y36" s="7">
        <v>2</v>
      </c>
    </row>
    <row r="37" spans="1:25" x14ac:dyDescent="0.25">
      <c r="A37" t="s">
        <v>111</v>
      </c>
      <c r="G37" t="s">
        <v>172</v>
      </c>
      <c r="M37" t="s">
        <v>198</v>
      </c>
      <c r="R37" t="s">
        <v>207</v>
      </c>
      <c r="X37" s="5" t="s">
        <v>75</v>
      </c>
      <c r="Y37" s="7">
        <v>6</v>
      </c>
    </row>
    <row r="38" spans="1:25" x14ac:dyDescent="0.25">
      <c r="A38" t="s">
        <v>112</v>
      </c>
      <c r="G38" t="s">
        <v>173</v>
      </c>
      <c r="M38" t="s">
        <v>199</v>
      </c>
      <c r="R38" t="s">
        <v>208</v>
      </c>
      <c r="X38" s="6" t="s">
        <v>76</v>
      </c>
      <c r="Y38" s="7">
        <v>1</v>
      </c>
    </row>
    <row r="39" spans="1:25" x14ac:dyDescent="0.25">
      <c r="A39" t="s">
        <v>113</v>
      </c>
      <c r="G39" t="s">
        <v>174</v>
      </c>
      <c r="M39" t="s">
        <v>200</v>
      </c>
      <c r="R39" t="s">
        <v>209</v>
      </c>
      <c r="X39" s="5" t="s">
        <v>77</v>
      </c>
      <c r="Y39" s="7">
        <v>2</v>
      </c>
    </row>
    <row r="40" spans="1:25" x14ac:dyDescent="0.25">
      <c r="A40" t="s">
        <v>120</v>
      </c>
      <c r="G40" t="s">
        <v>175</v>
      </c>
      <c r="M40" t="s">
        <v>201</v>
      </c>
      <c r="R40" t="s">
        <v>210</v>
      </c>
      <c r="X40" s="5" t="s">
        <v>78</v>
      </c>
      <c r="Y40" s="7">
        <v>3</v>
      </c>
    </row>
    <row r="41" spans="1:25" x14ac:dyDescent="0.25">
      <c r="A41" t="s">
        <v>114</v>
      </c>
      <c r="G41" t="s">
        <v>176</v>
      </c>
      <c r="M41" t="s">
        <v>202</v>
      </c>
      <c r="R41" t="s">
        <v>211</v>
      </c>
      <c r="X41" s="5" t="s">
        <v>79</v>
      </c>
      <c r="Y41" s="7">
        <v>6</v>
      </c>
    </row>
    <row r="42" spans="1:25" x14ac:dyDescent="0.25">
      <c r="A42" t="s">
        <v>115</v>
      </c>
      <c r="G42" t="s">
        <v>177</v>
      </c>
      <c r="M42" t="s">
        <v>203</v>
      </c>
      <c r="R42" t="s">
        <v>212</v>
      </c>
      <c r="X42" s="5" t="s">
        <v>80</v>
      </c>
      <c r="Y42" s="7">
        <v>4</v>
      </c>
    </row>
    <row r="43" spans="1:25" x14ac:dyDescent="0.25">
      <c r="G43" t="s">
        <v>178</v>
      </c>
      <c r="M43" t="s">
        <v>204</v>
      </c>
      <c r="R43" t="s">
        <v>213</v>
      </c>
      <c r="X43" s="5" t="s">
        <v>81</v>
      </c>
      <c r="Y43" s="7">
        <v>5</v>
      </c>
    </row>
    <row r="44" spans="1:25" x14ac:dyDescent="0.25">
      <c r="A44" s="4" t="s">
        <v>126</v>
      </c>
      <c r="B44" s="4"/>
      <c r="C44" s="4"/>
      <c r="G44" t="s">
        <v>179</v>
      </c>
      <c r="M44" t="s">
        <v>205</v>
      </c>
      <c r="R44" t="s">
        <v>214</v>
      </c>
      <c r="X44" s="5" t="s">
        <v>82</v>
      </c>
      <c r="Y44" s="7">
        <v>6</v>
      </c>
    </row>
    <row r="45" spans="1:25" x14ac:dyDescent="0.25">
      <c r="A45" t="s">
        <v>121</v>
      </c>
      <c r="G45" t="s">
        <v>180</v>
      </c>
      <c r="M45" s="4" t="s">
        <v>196</v>
      </c>
      <c r="N45" s="4"/>
      <c r="O45" s="4"/>
      <c r="X45" s="5" t="s">
        <v>83</v>
      </c>
      <c r="Y45" s="7">
        <v>4</v>
      </c>
    </row>
    <row r="46" spans="1:25" x14ac:dyDescent="0.25">
      <c r="A46" t="s">
        <v>122</v>
      </c>
      <c r="G46" t="s">
        <v>181</v>
      </c>
      <c r="M46" t="s">
        <v>336</v>
      </c>
      <c r="X46" s="5" t="s">
        <v>84</v>
      </c>
      <c r="Y46" s="7">
        <v>3</v>
      </c>
    </row>
    <row r="47" spans="1:25" x14ac:dyDescent="0.25">
      <c r="A47" t="s">
        <v>123</v>
      </c>
      <c r="M47" t="s">
        <v>337</v>
      </c>
      <c r="X47" s="5" t="s">
        <v>85</v>
      </c>
      <c r="Y47" s="7">
        <v>3</v>
      </c>
    </row>
    <row r="48" spans="1:25" x14ac:dyDescent="0.25">
      <c r="A48" t="s">
        <v>124</v>
      </c>
      <c r="M48" t="s">
        <v>338</v>
      </c>
      <c r="R48" s="4" t="s">
        <v>219</v>
      </c>
      <c r="S48" s="4"/>
      <c r="T48" s="4"/>
      <c r="X48" s="5" t="s">
        <v>86</v>
      </c>
      <c r="Y48" s="7">
        <v>6</v>
      </c>
    </row>
    <row r="49" spans="1:25" x14ac:dyDescent="0.25">
      <c r="A49" t="s">
        <v>125</v>
      </c>
      <c r="G49" s="4" t="s">
        <v>185</v>
      </c>
      <c r="H49" s="4"/>
      <c r="I49" s="4"/>
      <c r="M49" t="s">
        <v>339</v>
      </c>
      <c r="R49" t="s">
        <v>220</v>
      </c>
      <c r="X49" s="5" t="s">
        <v>87</v>
      </c>
      <c r="Y49" s="7">
        <v>4</v>
      </c>
    </row>
    <row r="50" spans="1:25" x14ac:dyDescent="0.25">
      <c r="G50" t="s">
        <v>182</v>
      </c>
      <c r="M50" t="s">
        <v>340</v>
      </c>
      <c r="R50" t="s">
        <v>221</v>
      </c>
      <c r="X50" s="5" t="s">
        <v>88</v>
      </c>
      <c r="Y50" s="7">
        <v>4</v>
      </c>
    </row>
    <row r="51" spans="1:25" x14ac:dyDescent="0.25">
      <c r="A51" s="4" t="s">
        <v>159</v>
      </c>
      <c r="B51" s="4"/>
      <c r="C51" s="4"/>
      <c r="D51" s="4"/>
      <c r="G51" t="s">
        <v>368</v>
      </c>
      <c r="M51" t="s">
        <v>341</v>
      </c>
      <c r="R51" t="s">
        <v>222</v>
      </c>
      <c r="X51" s="5" t="s">
        <v>89</v>
      </c>
      <c r="Y51" s="7">
        <v>3</v>
      </c>
    </row>
    <row r="52" spans="1:25" x14ac:dyDescent="0.25">
      <c r="A52" t="s">
        <v>105</v>
      </c>
      <c r="G52" t="s">
        <v>183</v>
      </c>
      <c r="M52" t="s">
        <v>342</v>
      </c>
      <c r="R52" t="s">
        <v>223</v>
      </c>
      <c r="X52" s="5" t="s">
        <v>90</v>
      </c>
      <c r="Y52" s="7">
        <v>4</v>
      </c>
    </row>
    <row r="53" spans="1:25" x14ac:dyDescent="0.25">
      <c r="A53" t="s">
        <v>106</v>
      </c>
      <c r="G53" t="s">
        <v>184</v>
      </c>
      <c r="M53" t="s">
        <v>343</v>
      </c>
      <c r="R53" t="s">
        <v>224</v>
      </c>
      <c r="X53" s="5" t="s">
        <v>91</v>
      </c>
      <c r="Y53" s="7">
        <v>5</v>
      </c>
    </row>
    <row r="54" spans="1:25" x14ac:dyDescent="0.25">
      <c r="A54" t="s">
        <v>107</v>
      </c>
      <c r="M54" t="s">
        <v>344</v>
      </c>
      <c r="X54" s="5" t="s">
        <v>92</v>
      </c>
      <c r="Y54" s="7">
        <v>6</v>
      </c>
    </row>
    <row r="55" spans="1:25" x14ac:dyDescent="0.25">
      <c r="A55" t="s">
        <v>117</v>
      </c>
      <c r="M55" t="s">
        <v>194</v>
      </c>
      <c r="X55" s="6" t="s">
        <v>93</v>
      </c>
      <c r="Y55" s="7">
        <v>1</v>
      </c>
    </row>
    <row r="56" spans="1:25" x14ac:dyDescent="0.25">
      <c r="A56" t="s">
        <v>118</v>
      </c>
      <c r="G56" s="4" t="s">
        <v>195</v>
      </c>
      <c r="H56" s="4"/>
      <c r="I56" s="4"/>
      <c r="J56" s="4"/>
      <c r="X56" s="5" t="s">
        <v>94</v>
      </c>
      <c r="Y56" s="7">
        <v>3</v>
      </c>
    </row>
    <row r="57" spans="1:25" x14ac:dyDescent="0.25">
      <c r="A57" t="s">
        <v>108</v>
      </c>
      <c r="G57" t="s">
        <v>186</v>
      </c>
      <c r="R57" s="4" t="s">
        <v>230</v>
      </c>
      <c r="S57" s="4"/>
      <c r="X57" s="5" t="s">
        <v>95</v>
      </c>
      <c r="Y57" s="7">
        <v>3</v>
      </c>
    </row>
    <row r="58" spans="1:25" x14ac:dyDescent="0.25">
      <c r="G58" t="s">
        <v>187</v>
      </c>
      <c r="R58" t="s">
        <v>231</v>
      </c>
      <c r="X58" s="5" t="s">
        <v>96</v>
      </c>
      <c r="Y58" s="7">
        <v>6</v>
      </c>
    </row>
    <row r="59" spans="1:25" x14ac:dyDescent="0.25">
      <c r="G59" t="s">
        <v>188</v>
      </c>
      <c r="R59" t="s">
        <v>232</v>
      </c>
    </row>
    <row r="60" spans="1:25" x14ac:dyDescent="0.25">
      <c r="G60" t="s">
        <v>189</v>
      </c>
      <c r="R60" t="s">
        <v>233</v>
      </c>
    </row>
    <row r="61" spans="1:25" x14ac:dyDescent="0.25">
      <c r="G61" t="s">
        <v>190</v>
      </c>
      <c r="R61" t="s">
        <v>234</v>
      </c>
    </row>
    <row r="62" spans="1:25" x14ac:dyDescent="0.25">
      <c r="A62" s="4" t="s">
        <v>225</v>
      </c>
      <c r="B62" s="4"/>
      <c r="C62" s="4"/>
      <c r="G62" t="s">
        <v>191</v>
      </c>
    </row>
    <row r="63" spans="1:25" x14ac:dyDescent="0.25">
      <c r="A63" t="s">
        <v>226</v>
      </c>
      <c r="G63" t="s">
        <v>192</v>
      </c>
      <c r="M63" s="4" t="s">
        <v>253</v>
      </c>
      <c r="N63" s="4"/>
      <c r="O63" s="4"/>
    </row>
    <row r="64" spans="1:25" x14ac:dyDescent="0.25">
      <c r="A64" t="s">
        <v>227</v>
      </c>
      <c r="G64" t="s">
        <v>193</v>
      </c>
      <c r="M64" t="s">
        <v>254</v>
      </c>
      <c r="R64" s="4" t="s">
        <v>267</v>
      </c>
      <c r="S64" s="4"/>
      <c r="T64" s="4"/>
    </row>
    <row r="65" spans="1:21" x14ac:dyDescent="0.25">
      <c r="A65" t="s">
        <v>228</v>
      </c>
      <c r="G65" t="s">
        <v>194</v>
      </c>
      <c r="M65" t="s">
        <v>255</v>
      </c>
      <c r="R65" t="s">
        <v>281</v>
      </c>
    </row>
    <row r="66" spans="1:21" x14ac:dyDescent="0.25">
      <c r="A66" t="s">
        <v>229</v>
      </c>
      <c r="M66" t="s">
        <v>256</v>
      </c>
      <c r="R66" t="s">
        <v>262</v>
      </c>
    </row>
    <row r="67" spans="1:21" x14ac:dyDescent="0.25">
      <c r="M67" t="s">
        <v>257</v>
      </c>
      <c r="R67" t="s">
        <v>263</v>
      </c>
    </row>
    <row r="68" spans="1:21" x14ac:dyDescent="0.25">
      <c r="M68" t="s">
        <v>258</v>
      </c>
      <c r="R68" t="s">
        <v>264</v>
      </c>
    </row>
    <row r="69" spans="1:21" x14ac:dyDescent="0.25">
      <c r="M69" t="s">
        <v>259</v>
      </c>
      <c r="R69" t="s">
        <v>265</v>
      </c>
    </row>
    <row r="70" spans="1:21" x14ac:dyDescent="0.25">
      <c r="A70" s="4" t="s">
        <v>282</v>
      </c>
      <c r="B70" s="4"/>
      <c r="C70" s="4"/>
      <c r="D70" s="4"/>
      <c r="E70" s="4"/>
      <c r="M70" t="s">
        <v>260</v>
      </c>
      <c r="R70" t="s">
        <v>266</v>
      </c>
    </row>
    <row r="71" spans="1:21" x14ac:dyDescent="0.25">
      <c r="A71" t="s">
        <v>244</v>
      </c>
      <c r="M71" t="s">
        <v>261</v>
      </c>
    </row>
    <row r="72" spans="1:21" x14ac:dyDescent="0.25">
      <c r="A72" t="s">
        <v>245</v>
      </c>
    </row>
    <row r="73" spans="1:21" x14ac:dyDescent="0.25">
      <c r="A73" t="s">
        <v>246</v>
      </c>
      <c r="M73" s="4" t="s">
        <v>272</v>
      </c>
      <c r="N73" s="4"/>
      <c r="O73" s="4"/>
      <c r="P73" s="4"/>
      <c r="R73" s="4" t="s">
        <v>270</v>
      </c>
      <c r="S73" s="4"/>
      <c r="T73" s="4"/>
    </row>
    <row r="74" spans="1:21" x14ac:dyDescent="0.25">
      <c r="A74" t="s">
        <v>247</v>
      </c>
      <c r="M74" t="s">
        <v>99</v>
      </c>
      <c r="R74" t="s">
        <v>99</v>
      </c>
    </row>
    <row r="75" spans="1:21" x14ac:dyDescent="0.25">
      <c r="A75" t="s">
        <v>248</v>
      </c>
      <c r="M75" t="s">
        <v>100</v>
      </c>
      <c r="R75" t="s">
        <v>100</v>
      </c>
    </row>
    <row r="76" spans="1:21" x14ac:dyDescent="0.25">
      <c r="A76" t="s">
        <v>249</v>
      </c>
      <c r="M76" t="s">
        <v>268</v>
      </c>
      <c r="R76" t="s">
        <v>271</v>
      </c>
    </row>
    <row r="77" spans="1:21" x14ac:dyDescent="0.25">
      <c r="A77" t="s">
        <v>250</v>
      </c>
    </row>
    <row r="78" spans="1:21" x14ac:dyDescent="0.25">
      <c r="A78" t="s">
        <v>251</v>
      </c>
    </row>
    <row r="79" spans="1:21" x14ac:dyDescent="0.25">
      <c r="A79" t="s">
        <v>252</v>
      </c>
      <c r="M79" s="4" t="s">
        <v>273</v>
      </c>
      <c r="N79" s="4"/>
      <c r="O79" s="4"/>
      <c r="P79" s="4"/>
      <c r="R79" s="4" t="s">
        <v>216</v>
      </c>
      <c r="S79" s="4"/>
      <c r="T79" s="4"/>
      <c r="U79" s="4"/>
    </row>
    <row r="80" spans="1:21" x14ac:dyDescent="0.25">
      <c r="A80" t="s">
        <v>205</v>
      </c>
      <c r="M80" t="s">
        <v>99</v>
      </c>
      <c r="R80" t="s">
        <v>217</v>
      </c>
    </row>
    <row r="81" spans="13:18" x14ac:dyDescent="0.25">
      <c r="M81" t="s">
        <v>100</v>
      </c>
      <c r="R81" t="s">
        <v>218</v>
      </c>
    </row>
    <row r="82" spans="13:18" x14ac:dyDescent="0.25">
      <c r="M82" t="s">
        <v>269</v>
      </c>
      <c r="R82" t="s">
        <v>116</v>
      </c>
    </row>
    <row r="83" spans="13:18" x14ac:dyDescent="0.25">
      <c r="R83" t="s">
        <v>102</v>
      </c>
    </row>
    <row r="84" spans="13:18" x14ac:dyDescent="0.25">
      <c r="M84" s="4" t="s">
        <v>274</v>
      </c>
      <c r="N84" s="4"/>
      <c r="O84" s="4"/>
      <c r="P84" s="4"/>
      <c r="R84" t="s">
        <v>103</v>
      </c>
    </row>
    <row r="85" spans="13:18" x14ac:dyDescent="0.25">
      <c r="M85" t="s">
        <v>99</v>
      </c>
      <c r="R85" t="s">
        <v>194</v>
      </c>
    </row>
    <row r="86" spans="13:18" x14ac:dyDescent="0.25">
      <c r="M86" t="s">
        <v>100</v>
      </c>
    </row>
    <row r="87" spans="13:18" x14ac:dyDescent="0.25">
      <c r="M87" t="s">
        <v>275</v>
      </c>
    </row>
  </sheetData>
  <sheetProtection algorithmName="SHA-512" hashValue="mLcJ8M57ilNB0lQuzcE9Z1+WL5JOLBNhObFqdJaiJF79BmhlpPpTyCQ3SWs/PJr48H4MlRw7+nFBph/93tzJKA==" saltValue="FMNw7zqIp5p1TgczZb6bKA=="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BASE GRANTEE INFO &amp; UPDATES</vt:lpstr>
      <vt:lpstr>CLIENT ACTIVITY</vt:lpstr>
      <vt:lpstr>TRAINING</vt:lpstr>
      <vt:lpstr>ACTIVITIES MEETINGS EVENTS</vt:lpstr>
      <vt:lpstr>CONSUMER FEEDBACK</vt:lpstr>
      <vt:lpstr>SUMMARY</vt:lpstr>
      <vt:lpstr>Pick List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2019-07-05T12:37:44Z</dcterms:created>
  <dcterms:modified xsi:type="dcterms:W3CDTF">2021-07-26T20:14:34Z</dcterms:modified>
</cp:coreProperties>
</file>